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22.xml" ContentType="application/vnd.openxmlformats-officedocument.spreadsheetml.table+xml"/>
  <Override PartName="/xl/tables/table23.xml" ContentType="application/vnd.openxmlformats-officedocument.spreadsheetml.table+xml"/>
  <Override PartName="/xl/tables/table24.xml" ContentType="application/vnd.openxmlformats-officedocument.spreadsheetml.table+xml"/>
  <Override PartName="/xl/tables/table25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xl/tables/table29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Override PartName="/xl/tables/table32.xml" ContentType="application/vnd.openxmlformats-officedocument.spreadsheetml.table+xml"/>
  <Override PartName="/xl/tables/table33.xml" ContentType="application/vnd.openxmlformats-officedocument.spreadsheetml.table+xml"/>
  <Override PartName="/xl/tables/table34.xml" ContentType="application/vnd.openxmlformats-officedocument.spreadsheetml.table+xml"/>
  <Override PartName="/xl/tables/table35.xml" ContentType="application/vnd.openxmlformats-officedocument.spreadsheetml.table+xml"/>
  <Override PartName="/xl/tables/table36.xml" ContentType="application/vnd.openxmlformats-officedocument.spreadsheetml.table+xml"/>
  <Override PartName="/xl/tables/table37.xml" ContentType="application/vnd.openxmlformats-officedocument.spreadsheetml.table+xml"/>
  <Override PartName="/xl/tables/table38.xml" ContentType="application/vnd.openxmlformats-officedocument.spreadsheetml.table+xml"/>
  <Override PartName="/xl/tables/table39.xml" ContentType="application/vnd.openxmlformats-officedocument.spreadsheetml.table+xml"/>
  <Override PartName="/xl/tables/table40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\\PCI-DEDE\Users\Public\2021\INVOICE\Performa\Sicepat\Performa yang sudah ter invoice\"/>
    </mc:Choice>
  </mc:AlternateContent>
  <bookViews>
    <workbookView xWindow="-120" yWindow="-120" windowWidth="29040" windowHeight="15840" tabRatio="842"/>
  </bookViews>
  <sheets>
    <sheet name="034_Sicepat_Pontianak" sheetId="2" r:id="rId1"/>
    <sheet name="BKI032210038588" sheetId="26" r:id="rId2"/>
    <sheet name="BKI032210038604" sheetId="57" r:id="rId3"/>
    <sheet name="BKI032210038612" sheetId="58" r:id="rId4"/>
    <sheet name="BKI032210038620" sheetId="59" r:id="rId5"/>
    <sheet name="BKI032210038638" sheetId="60" r:id="rId6"/>
    <sheet name="BKI032210038646" sheetId="61" r:id="rId7"/>
    <sheet name="BKI032210038653" sheetId="62" r:id="rId8"/>
    <sheet name="BKI032210038661" sheetId="63" r:id="rId9"/>
    <sheet name="BKI032210038687" sheetId="64" r:id="rId10"/>
    <sheet name="BKI032210038695" sheetId="65" r:id="rId11"/>
    <sheet name="BKI032210038877" sheetId="66" r:id="rId12"/>
    <sheet name="BKI032210038885" sheetId="67" r:id="rId13"/>
    <sheet name="BKI032210038893" sheetId="68" r:id="rId14"/>
    <sheet name="BKI032210038901" sheetId="69" r:id="rId15"/>
    <sheet name="BKI032210038919" sheetId="70" r:id="rId16"/>
    <sheet name="BKI032210038927" sheetId="71" r:id="rId17"/>
    <sheet name="BKI0322310038935" sheetId="72" r:id="rId18"/>
    <sheet name="BKI032210038943" sheetId="73" r:id="rId19"/>
    <sheet name="BKI032210038950" sheetId="74" r:id="rId20"/>
    <sheet name="BKI032210038968" sheetId="75" r:id="rId21"/>
    <sheet name="BKI032210038976" sheetId="76" r:id="rId22"/>
    <sheet name="BKI032210038984" sheetId="77" r:id="rId23"/>
    <sheet name="BKI032210038992" sheetId="78" r:id="rId24"/>
    <sheet name="BKI032210039008" sheetId="79" r:id="rId25"/>
    <sheet name="BKI032210039016" sheetId="80" r:id="rId26"/>
    <sheet name="BKI032210039024" sheetId="81" r:id="rId27"/>
    <sheet name="BKI032210039032" sheetId="82" r:id="rId28"/>
    <sheet name="BKI032210039040" sheetId="83" r:id="rId29"/>
    <sheet name="BKI032210039057" sheetId="84" r:id="rId30"/>
    <sheet name="BKI032210039065" sheetId="85" r:id="rId31"/>
    <sheet name="BKI032210039073" sheetId="86" r:id="rId32"/>
    <sheet name="BKI032210039081" sheetId="87" r:id="rId33"/>
    <sheet name="BKI032210039099" sheetId="88" r:id="rId34"/>
    <sheet name="BKI032210039107" sheetId="89" r:id="rId35"/>
    <sheet name="BKI032210039115" sheetId="90" r:id="rId36"/>
    <sheet name="BKI032210039123" sheetId="91" r:id="rId37"/>
    <sheet name="BKI032210039131" sheetId="92" r:id="rId38"/>
    <sheet name="BKI032210039149" sheetId="94" r:id="rId39"/>
    <sheet name="BKI032210039156" sheetId="93" r:id="rId40"/>
    <sheet name="BKI032210039164" sheetId="95" r:id="rId41"/>
  </sheets>
  <definedNames>
    <definedName name="_xlnm.Print_Titles" localSheetId="0">'034_Sicepat_Pontianak'!$2:$17</definedName>
    <definedName name="_xlnm.Print_Titles" localSheetId="1">BKI032210038588!$2:$2</definedName>
    <definedName name="_xlnm.Print_Titles" localSheetId="2">BKI032210038604!$2:$2</definedName>
    <definedName name="_xlnm.Print_Titles" localSheetId="3">BKI032210038612!$2:$2</definedName>
    <definedName name="_xlnm.Print_Titles" localSheetId="4">BKI032210038620!$2:$2</definedName>
    <definedName name="_xlnm.Print_Titles" localSheetId="5">BKI032210038638!$2:$2</definedName>
    <definedName name="_xlnm.Print_Titles" localSheetId="6">BKI032210038646!$2:$2</definedName>
    <definedName name="_xlnm.Print_Titles" localSheetId="7">BKI032210038653!$2:$2</definedName>
    <definedName name="_xlnm.Print_Titles" localSheetId="8">BKI032210038661!$2:$2</definedName>
    <definedName name="_xlnm.Print_Titles" localSheetId="9">BKI032210038687!$2:$2</definedName>
    <definedName name="_xlnm.Print_Titles" localSheetId="10">BKI032210038695!$2:$2</definedName>
    <definedName name="_xlnm.Print_Titles" localSheetId="11">BKI032210038877!$2:$2</definedName>
    <definedName name="_xlnm.Print_Titles" localSheetId="12">BKI032210038885!$2:$2</definedName>
    <definedName name="_xlnm.Print_Titles" localSheetId="13">BKI032210038893!$2:$2</definedName>
    <definedName name="_xlnm.Print_Titles" localSheetId="14">BKI032210038901!$2:$2</definedName>
    <definedName name="_xlnm.Print_Titles" localSheetId="15">BKI032210038919!$2:$2</definedName>
    <definedName name="_xlnm.Print_Titles" localSheetId="16">BKI032210038927!$2:$2</definedName>
    <definedName name="_xlnm.Print_Titles" localSheetId="18">BKI032210038943!$2:$2</definedName>
    <definedName name="_xlnm.Print_Titles" localSheetId="19">BKI032210038950!$2:$2</definedName>
    <definedName name="_xlnm.Print_Titles" localSheetId="20">BKI032210038968!$2:$2</definedName>
    <definedName name="_xlnm.Print_Titles" localSheetId="21">BKI032210038976!$2:$2</definedName>
    <definedName name="_xlnm.Print_Titles" localSheetId="22">BKI032210038984!$2:$2</definedName>
    <definedName name="_xlnm.Print_Titles" localSheetId="23">BKI032210038992!$2:$2</definedName>
    <definedName name="_xlnm.Print_Titles" localSheetId="24">BKI032210039008!$2:$2</definedName>
    <definedName name="_xlnm.Print_Titles" localSheetId="25">BKI032210039016!$2:$2</definedName>
    <definedName name="_xlnm.Print_Titles" localSheetId="26">BKI032210039024!$2:$2</definedName>
    <definedName name="_xlnm.Print_Titles" localSheetId="27">BKI032210039032!$2:$2</definedName>
    <definedName name="_xlnm.Print_Titles" localSheetId="28">BKI032210039040!$2:$2</definedName>
    <definedName name="_xlnm.Print_Titles" localSheetId="29">BKI032210039057!$2:$2</definedName>
    <definedName name="_xlnm.Print_Titles" localSheetId="30">BKI032210039065!$2:$2</definedName>
    <definedName name="_xlnm.Print_Titles" localSheetId="31">BKI032210039073!$2:$2</definedName>
    <definedName name="_xlnm.Print_Titles" localSheetId="32">BKI032210039081!$2:$2</definedName>
    <definedName name="_xlnm.Print_Titles" localSheetId="33">BKI032210039099!$2:$2</definedName>
    <definedName name="_xlnm.Print_Titles" localSheetId="34">BKI032210039107!$2:$2</definedName>
    <definedName name="_xlnm.Print_Titles" localSheetId="35">BKI032210039115!$2:$2</definedName>
    <definedName name="_xlnm.Print_Titles" localSheetId="36">BKI032210039123!$2:$2</definedName>
    <definedName name="_xlnm.Print_Titles" localSheetId="37">BKI032210039131!$2:$2</definedName>
    <definedName name="_xlnm.Print_Titles" localSheetId="38">BKI032210039149!$2:$2</definedName>
    <definedName name="_xlnm.Print_Titles" localSheetId="39">BKI032210039156!$2:$2</definedName>
    <definedName name="_xlnm.Print_Titles" localSheetId="40">BKI032210039164!$2:$2</definedName>
    <definedName name="_xlnm.Print_Titles" localSheetId="17">BKI0322310038935!$2:$2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266" i="79" l="1"/>
  <c r="N266" i="79"/>
  <c r="O8" i="95" l="1"/>
  <c r="O214" i="93"/>
  <c r="O239" i="94"/>
  <c r="O43" i="92"/>
  <c r="O303" i="91"/>
  <c r="O107" i="90"/>
  <c r="O194" i="89"/>
  <c r="O179" i="88"/>
  <c r="O178" i="87"/>
  <c r="O207" i="86"/>
  <c r="O199" i="85"/>
  <c r="O224" i="84"/>
  <c r="O72" i="83"/>
  <c r="O184" i="82"/>
  <c r="O240" i="80"/>
  <c r="O289" i="78"/>
  <c r="O176" i="73"/>
  <c r="O307" i="70"/>
  <c r="P9" i="95" l="1"/>
  <c r="P215" i="93"/>
  <c r="P240" i="94"/>
  <c r="P44" i="92"/>
  <c r="P304" i="91"/>
  <c r="P108" i="90"/>
  <c r="P195" i="89"/>
  <c r="P180" i="88"/>
  <c r="P179" i="87"/>
  <c r="P208" i="86"/>
  <c r="P200" i="85"/>
  <c r="P225" i="84"/>
  <c r="P73" i="83"/>
  <c r="P185" i="82"/>
  <c r="P187" i="81"/>
  <c r="P241" i="80"/>
  <c r="P267" i="79"/>
  <c r="P290" i="78"/>
  <c r="P331" i="77"/>
  <c r="P143" i="76"/>
  <c r="P48" i="75"/>
  <c r="P255" i="74"/>
  <c r="P177" i="73"/>
  <c r="P294" i="72"/>
  <c r="P104" i="71"/>
  <c r="P308" i="70"/>
  <c r="P19" i="69"/>
  <c r="P235" i="68"/>
  <c r="P215" i="67"/>
  <c r="P293" i="66"/>
  <c r="P80" i="65"/>
  <c r="P219" i="64"/>
  <c r="P236" i="63"/>
  <c r="P7" i="62"/>
  <c r="P250" i="61"/>
  <c r="P25" i="60"/>
  <c r="P228" i="59"/>
  <c r="P26" i="58"/>
  <c r="P6" i="57"/>
  <c r="P233" i="26"/>
  <c r="O24" i="60"/>
  <c r="O227" i="59"/>
  <c r="P226" i="59"/>
  <c r="P225" i="59"/>
  <c r="P224" i="59"/>
  <c r="P223" i="59"/>
  <c r="P222" i="59"/>
  <c r="P221" i="59"/>
  <c r="P220" i="59"/>
  <c r="P219" i="59"/>
  <c r="P218" i="59"/>
  <c r="P217" i="59"/>
  <c r="P216" i="59"/>
  <c r="P215" i="59"/>
  <c r="P214" i="59"/>
  <c r="P213" i="59"/>
  <c r="P212" i="59"/>
  <c r="P211" i="59"/>
  <c r="P210" i="59"/>
  <c r="P209" i="59"/>
  <c r="P208" i="59"/>
  <c r="P207" i="59"/>
  <c r="P206" i="59"/>
  <c r="P205" i="59"/>
  <c r="P204" i="59"/>
  <c r="P203" i="59"/>
  <c r="P202" i="59"/>
  <c r="P201" i="59"/>
  <c r="P200" i="59"/>
  <c r="P199" i="59"/>
  <c r="P198" i="59"/>
  <c r="P197" i="59"/>
  <c r="P196" i="59"/>
  <c r="P195" i="59"/>
  <c r="P194" i="59"/>
  <c r="P193" i="59"/>
  <c r="P192" i="59"/>
  <c r="P191" i="59"/>
  <c r="P190" i="59"/>
  <c r="P189" i="59"/>
  <c r="P188" i="59"/>
  <c r="P187" i="59"/>
  <c r="P186" i="59"/>
  <c r="P185" i="59"/>
  <c r="P184" i="59"/>
  <c r="P183" i="59"/>
  <c r="P182" i="59"/>
  <c r="P181" i="59"/>
  <c r="P180" i="59"/>
  <c r="P179" i="59"/>
  <c r="P178" i="59"/>
  <c r="P177" i="59"/>
  <c r="P176" i="59"/>
  <c r="P175" i="59"/>
  <c r="P174" i="59"/>
  <c r="P173" i="59"/>
  <c r="P172" i="59"/>
  <c r="P171" i="59"/>
  <c r="P170" i="59"/>
  <c r="P169" i="59"/>
  <c r="P168" i="59"/>
  <c r="P167" i="59"/>
  <c r="P166" i="59"/>
  <c r="P165" i="59"/>
  <c r="P164" i="59"/>
  <c r="P163" i="59"/>
  <c r="P162" i="59"/>
  <c r="P161" i="59"/>
  <c r="P160" i="59"/>
  <c r="P159" i="59"/>
  <c r="P158" i="59"/>
  <c r="P157" i="59"/>
  <c r="P156" i="59"/>
  <c r="P155" i="59"/>
  <c r="P154" i="59"/>
  <c r="P153" i="59"/>
  <c r="P152" i="59"/>
  <c r="P151" i="59"/>
  <c r="P150" i="59"/>
  <c r="P149" i="59"/>
  <c r="P148" i="59"/>
  <c r="P147" i="59"/>
  <c r="P146" i="59"/>
  <c r="P145" i="59"/>
  <c r="P144" i="59"/>
  <c r="P143" i="59"/>
  <c r="P142" i="59"/>
  <c r="P141" i="59"/>
  <c r="P140" i="59"/>
  <c r="P139" i="59"/>
  <c r="P138" i="59"/>
  <c r="P137" i="59"/>
  <c r="P136" i="59"/>
  <c r="P135" i="59"/>
  <c r="P134" i="59"/>
  <c r="P133" i="59"/>
  <c r="P132" i="59"/>
  <c r="P131" i="59"/>
  <c r="P130" i="59"/>
  <c r="P129" i="59"/>
  <c r="P128" i="59"/>
  <c r="P127" i="59"/>
  <c r="P126" i="59"/>
  <c r="P125" i="59"/>
  <c r="P124" i="59"/>
  <c r="P123" i="59"/>
  <c r="P122" i="59"/>
  <c r="P121" i="59"/>
  <c r="P120" i="59"/>
  <c r="P119" i="59"/>
  <c r="P118" i="59"/>
  <c r="P117" i="59"/>
  <c r="P116" i="59"/>
  <c r="P115" i="59"/>
  <c r="P114" i="59"/>
  <c r="P113" i="59"/>
  <c r="P112" i="59"/>
  <c r="P111" i="59"/>
  <c r="P110" i="59"/>
  <c r="P109" i="59"/>
  <c r="P108" i="59"/>
  <c r="P107" i="59"/>
  <c r="P106" i="59"/>
  <c r="P105" i="59"/>
  <c r="P104" i="59"/>
  <c r="P103" i="59"/>
  <c r="P102" i="59"/>
  <c r="P101" i="59"/>
  <c r="P100" i="59"/>
  <c r="P99" i="59"/>
  <c r="P98" i="59"/>
  <c r="P97" i="59"/>
  <c r="P96" i="59"/>
  <c r="P95" i="59"/>
  <c r="P94" i="59"/>
  <c r="P93" i="59"/>
  <c r="P92" i="59"/>
  <c r="P91" i="59"/>
  <c r="P90" i="59"/>
  <c r="P89" i="59"/>
  <c r="P88" i="59"/>
  <c r="P87" i="59"/>
  <c r="P86" i="59"/>
  <c r="P85" i="59"/>
  <c r="P84" i="59"/>
  <c r="P83" i="59"/>
  <c r="P82" i="59"/>
  <c r="P81" i="59"/>
  <c r="P80" i="59"/>
  <c r="P79" i="59"/>
  <c r="P78" i="59"/>
  <c r="P77" i="59"/>
  <c r="P76" i="59"/>
  <c r="P75" i="59"/>
  <c r="P74" i="59"/>
  <c r="P73" i="59"/>
  <c r="P72" i="59"/>
  <c r="P71" i="59"/>
  <c r="P70" i="59"/>
  <c r="P69" i="59"/>
  <c r="P68" i="59"/>
  <c r="P67" i="59"/>
  <c r="P66" i="59"/>
  <c r="P65" i="59"/>
  <c r="P64" i="59"/>
  <c r="P63" i="59"/>
  <c r="P62" i="59"/>
  <c r="P61" i="59"/>
  <c r="P60" i="59"/>
  <c r="P59" i="59"/>
  <c r="P58" i="59"/>
  <c r="P57" i="59"/>
  <c r="P56" i="59"/>
  <c r="P55" i="59"/>
  <c r="P54" i="59"/>
  <c r="P53" i="59"/>
  <c r="P52" i="59"/>
  <c r="P51" i="59"/>
  <c r="P50" i="59"/>
  <c r="P49" i="59"/>
  <c r="P48" i="59"/>
  <c r="P47" i="59"/>
  <c r="P46" i="59"/>
  <c r="P45" i="59"/>
  <c r="P44" i="59"/>
  <c r="P43" i="59"/>
  <c r="P42" i="59"/>
  <c r="P41" i="59"/>
  <c r="P40" i="59"/>
  <c r="P39" i="59"/>
  <c r="P38" i="59"/>
  <c r="P37" i="59"/>
  <c r="P36" i="59"/>
  <c r="P35" i="59"/>
  <c r="P34" i="59"/>
  <c r="P33" i="59"/>
  <c r="P32" i="59"/>
  <c r="P31" i="59"/>
  <c r="P30" i="59"/>
  <c r="P29" i="59"/>
  <c r="P28" i="59"/>
  <c r="P27" i="59"/>
  <c r="P26" i="59"/>
  <c r="P25" i="59"/>
  <c r="P24" i="59"/>
  <c r="P23" i="59"/>
  <c r="P22" i="59"/>
  <c r="P21" i="59"/>
  <c r="P20" i="59"/>
  <c r="P19" i="59"/>
  <c r="P18" i="59"/>
  <c r="P17" i="59"/>
  <c r="P16" i="59"/>
  <c r="P15" i="59"/>
  <c r="P14" i="59"/>
  <c r="P13" i="59"/>
  <c r="P12" i="59"/>
  <c r="P11" i="59"/>
  <c r="P10" i="59"/>
  <c r="P9" i="59"/>
  <c r="P8" i="59"/>
  <c r="P7" i="59"/>
  <c r="P6" i="59"/>
  <c r="P5" i="59"/>
  <c r="P4" i="59"/>
  <c r="G57" i="2" l="1"/>
  <c r="J57" i="2" s="1"/>
  <c r="G56" i="2"/>
  <c r="J56" i="2" s="1"/>
  <c r="G55" i="2"/>
  <c r="G54" i="2"/>
  <c r="J54" i="2" s="1"/>
  <c r="G53" i="2"/>
  <c r="J53" i="2" s="1"/>
  <c r="G52" i="2"/>
  <c r="G51" i="2"/>
  <c r="J51" i="2" s="1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J55" i="2"/>
  <c r="J52" i="2"/>
  <c r="R11" i="77"/>
  <c r="N330" i="77"/>
  <c r="M329" i="77"/>
  <c r="P329" i="77"/>
  <c r="P265" i="79"/>
  <c r="M265" i="79"/>
  <c r="P7" i="95" l="1"/>
  <c r="P6" i="95"/>
  <c r="P5" i="95"/>
  <c r="P4" i="95"/>
  <c r="P213" i="93"/>
  <c r="P212" i="93"/>
  <c r="P211" i="93"/>
  <c r="P210" i="93"/>
  <c r="P209" i="93"/>
  <c r="P208" i="93"/>
  <c r="P207" i="93"/>
  <c r="P206" i="93"/>
  <c r="P205" i="93"/>
  <c r="P204" i="93"/>
  <c r="P203" i="93"/>
  <c r="P202" i="93"/>
  <c r="P201" i="93"/>
  <c r="P200" i="93"/>
  <c r="P199" i="93"/>
  <c r="P198" i="93"/>
  <c r="P197" i="93"/>
  <c r="P196" i="93"/>
  <c r="P195" i="93"/>
  <c r="P194" i="93"/>
  <c r="P193" i="93"/>
  <c r="P192" i="93"/>
  <c r="P191" i="93"/>
  <c r="P190" i="93"/>
  <c r="P189" i="93"/>
  <c r="P188" i="93"/>
  <c r="P187" i="93"/>
  <c r="P186" i="93"/>
  <c r="P185" i="93"/>
  <c r="P184" i="93"/>
  <c r="P183" i="93"/>
  <c r="P182" i="93"/>
  <c r="P181" i="93"/>
  <c r="P180" i="93"/>
  <c r="P179" i="93"/>
  <c r="P178" i="93"/>
  <c r="P177" i="93"/>
  <c r="P176" i="93"/>
  <c r="P175" i="93"/>
  <c r="P174" i="93"/>
  <c r="P173" i="93"/>
  <c r="P172" i="93"/>
  <c r="P171" i="93"/>
  <c r="P170" i="93"/>
  <c r="P169" i="93"/>
  <c r="P168" i="93"/>
  <c r="P167" i="93"/>
  <c r="P166" i="93"/>
  <c r="P165" i="93"/>
  <c r="P164" i="93"/>
  <c r="P163" i="93"/>
  <c r="P162" i="93"/>
  <c r="P161" i="93"/>
  <c r="P160" i="93"/>
  <c r="P159" i="93"/>
  <c r="P158" i="93"/>
  <c r="P157" i="93"/>
  <c r="P156" i="93"/>
  <c r="P155" i="93"/>
  <c r="P154" i="93"/>
  <c r="P153" i="93"/>
  <c r="P152" i="93"/>
  <c r="P151" i="93"/>
  <c r="P150" i="93"/>
  <c r="P149" i="93"/>
  <c r="P148" i="93"/>
  <c r="P147" i="93"/>
  <c r="P146" i="93"/>
  <c r="P145" i="93"/>
  <c r="P144" i="93"/>
  <c r="P143" i="93"/>
  <c r="P142" i="93"/>
  <c r="P141" i="93"/>
  <c r="P140" i="93"/>
  <c r="P139" i="93"/>
  <c r="P138" i="93"/>
  <c r="P137" i="93"/>
  <c r="P136" i="93"/>
  <c r="P135" i="93"/>
  <c r="P134" i="93"/>
  <c r="P133" i="93"/>
  <c r="P132" i="93"/>
  <c r="P131" i="93"/>
  <c r="P130" i="93"/>
  <c r="P129" i="93"/>
  <c r="P128" i="93"/>
  <c r="P127" i="93"/>
  <c r="P126" i="93"/>
  <c r="P125" i="93"/>
  <c r="P124" i="93"/>
  <c r="P123" i="93"/>
  <c r="P122" i="93"/>
  <c r="P121" i="93"/>
  <c r="P120" i="93"/>
  <c r="P119" i="93"/>
  <c r="P118" i="93"/>
  <c r="P117" i="93"/>
  <c r="P116" i="93"/>
  <c r="P115" i="93"/>
  <c r="P114" i="93"/>
  <c r="P113" i="93"/>
  <c r="P112" i="93"/>
  <c r="P111" i="93"/>
  <c r="P110" i="93"/>
  <c r="P109" i="93"/>
  <c r="P108" i="93"/>
  <c r="P107" i="93"/>
  <c r="P106" i="93"/>
  <c r="P105" i="93"/>
  <c r="P104" i="93"/>
  <c r="P103" i="93"/>
  <c r="P102" i="93"/>
  <c r="P101" i="93"/>
  <c r="P100" i="93"/>
  <c r="P99" i="93"/>
  <c r="P98" i="93"/>
  <c r="P97" i="93"/>
  <c r="P96" i="93"/>
  <c r="P95" i="93"/>
  <c r="P94" i="93"/>
  <c r="P93" i="93"/>
  <c r="P92" i="93"/>
  <c r="P91" i="93"/>
  <c r="P90" i="93"/>
  <c r="P89" i="93"/>
  <c r="P88" i="93"/>
  <c r="P87" i="93"/>
  <c r="P86" i="93"/>
  <c r="P85" i="93"/>
  <c r="P84" i="93"/>
  <c r="P83" i="93"/>
  <c r="P82" i="93"/>
  <c r="P81" i="93"/>
  <c r="P80" i="93"/>
  <c r="P79" i="93"/>
  <c r="P78" i="93"/>
  <c r="P77" i="93"/>
  <c r="P76" i="93"/>
  <c r="P75" i="93"/>
  <c r="P74" i="93"/>
  <c r="P73" i="93"/>
  <c r="P72" i="93"/>
  <c r="P71" i="93"/>
  <c r="P70" i="93"/>
  <c r="P69" i="93"/>
  <c r="P68" i="93"/>
  <c r="P67" i="93"/>
  <c r="P66" i="93"/>
  <c r="P65" i="93"/>
  <c r="P64" i="93"/>
  <c r="P63" i="93"/>
  <c r="P62" i="93"/>
  <c r="P61" i="93"/>
  <c r="P60" i="93"/>
  <c r="P59" i="93"/>
  <c r="P58" i="93"/>
  <c r="P57" i="93"/>
  <c r="P56" i="93"/>
  <c r="P55" i="93"/>
  <c r="P54" i="93"/>
  <c r="P53" i="93"/>
  <c r="P52" i="93"/>
  <c r="P51" i="93"/>
  <c r="P50" i="93"/>
  <c r="P49" i="93"/>
  <c r="P48" i="93"/>
  <c r="P47" i="93"/>
  <c r="P46" i="93"/>
  <c r="P45" i="93"/>
  <c r="P44" i="93"/>
  <c r="P43" i="93"/>
  <c r="P42" i="93"/>
  <c r="P41" i="93"/>
  <c r="P40" i="93"/>
  <c r="P39" i="93"/>
  <c r="P38" i="93"/>
  <c r="P37" i="93"/>
  <c r="P36" i="93"/>
  <c r="P35" i="93"/>
  <c r="P34" i="93"/>
  <c r="P33" i="93"/>
  <c r="P32" i="93"/>
  <c r="P31" i="93"/>
  <c r="P30" i="93"/>
  <c r="P29" i="93"/>
  <c r="P28" i="93"/>
  <c r="P27" i="93"/>
  <c r="P26" i="93"/>
  <c r="P25" i="93"/>
  <c r="P24" i="93"/>
  <c r="P23" i="93"/>
  <c r="P22" i="93"/>
  <c r="P21" i="93"/>
  <c r="P20" i="93"/>
  <c r="P19" i="93"/>
  <c r="P18" i="93"/>
  <c r="P17" i="93"/>
  <c r="P16" i="93"/>
  <c r="P15" i="93"/>
  <c r="P14" i="93"/>
  <c r="P13" i="93"/>
  <c r="P12" i="93"/>
  <c r="P11" i="93"/>
  <c r="P10" i="93"/>
  <c r="P9" i="93"/>
  <c r="P8" i="93"/>
  <c r="P7" i="93"/>
  <c r="P6" i="93"/>
  <c r="P5" i="93"/>
  <c r="P4" i="93"/>
  <c r="N8" i="95"/>
  <c r="M8" i="95"/>
  <c r="P3" i="95"/>
  <c r="P238" i="94"/>
  <c r="P237" i="94"/>
  <c r="P236" i="94"/>
  <c r="P235" i="94"/>
  <c r="P234" i="94"/>
  <c r="P233" i="94"/>
  <c r="P232" i="94"/>
  <c r="P231" i="94"/>
  <c r="P230" i="94"/>
  <c r="P229" i="94"/>
  <c r="P228" i="94"/>
  <c r="P227" i="94"/>
  <c r="P226" i="94"/>
  <c r="P225" i="94"/>
  <c r="P224" i="94"/>
  <c r="P223" i="94"/>
  <c r="P222" i="94"/>
  <c r="P221" i="94"/>
  <c r="P220" i="94"/>
  <c r="P219" i="94"/>
  <c r="P218" i="94"/>
  <c r="P217" i="94"/>
  <c r="P216" i="94"/>
  <c r="P215" i="94"/>
  <c r="P214" i="94"/>
  <c r="P213" i="94"/>
  <c r="P212" i="94"/>
  <c r="P211" i="94"/>
  <c r="P210" i="94"/>
  <c r="P209" i="94"/>
  <c r="P208" i="94"/>
  <c r="P207" i="94"/>
  <c r="P206" i="94"/>
  <c r="P205" i="94"/>
  <c r="P204" i="94"/>
  <c r="P203" i="94"/>
  <c r="P202" i="94"/>
  <c r="P201" i="94"/>
  <c r="P200" i="94"/>
  <c r="P199" i="94"/>
  <c r="P198" i="94"/>
  <c r="P197" i="94"/>
  <c r="P196" i="94"/>
  <c r="P195" i="94"/>
  <c r="P194" i="94"/>
  <c r="P193" i="94"/>
  <c r="P192" i="94"/>
  <c r="P191" i="94"/>
  <c r="P190" i="94"/>
  <c r="P189" i="94"/>
  <c r="P188" i="94"/>
  <c r="P187" i="94"/>
  <c r="P186" i="94"/>
  <c r="P185" i="94"/>
  <c r="P184" i="94"/>
  <c r="P183" i="94"/>
  <c r="P182" i="94"/>
  <c r="P181" i="94"/>
  <c r="P180" i="94"/>
  <c r="P179" i="94"/>
  <c r="P178" i="94"/>
  <c r="P177" i="94"/>
  <c r="P176" i="94"/>
  <c r="P175" i="94"/>
  <c r="P174" i="94"/>
  <c r="P173" i="94"/>
  <c r="P172" i="94"/>
  <c r="P171" i="94"/>
  <c r="P170" i="94"/>
  <c r="P169" i="94"/>
  <c r="P168" i="94"/>
  <c r="P167" i="94"/>
  <c r="P166" i="94"/>
  <c r="P165" i="94"/>
  <c r="P164" i="94"/>
  <c r="P163" i="94"/>
  <c r="P162" i="94"/>
  <c r="P161" i="94"/>
  <c r="P160" i="94"/>
  <c r="P159" i="94"/>
  <c r="P158" i="94"/>
  <c r="P157" i="94"/>
  <c r="P156" i="94"/>
  <c r="P155" i="94"/>
  <c r="P154" i="94"/>
  <c r="P153" i="94"/>
  <c r="P152" i="94"/>
  <c r="P151" i="94"/>
  <c r="P150" i="94"/>
  <c r="P149" i="94"/>
  <c r="P148" i="94"/>
  <c r="P147" i="94"/>
  <c r="P146" i="94"/>
  <c r="P145" i="94"/>
  <c r="P144" i="94"/>
  <c r="P143" i="94"/>
  <c r="P142" i="94"/>
  <c r="P141" i="94"/>
  <c r="P140" i="94"/>
  <c r="P139" i="94"/>
  <c r="P138" i="94"/>
  <c r="P137" i="94"/>
  <c r="P136" i="94"/>
  <c r="P135" i="94"/>
  <c r="P134" i="94"/>
  <c r="P133" i="94"/>
  <c r="P132" i="94"/>
  <c r="P131" i="94"/>
  <c r="P130" i="94"/>
  <c r="P129" i="94"/>
  <c r="P128" i="94"/>
  <c r="P127" i="94"/>
  <c r="P126" i="94"/>
  <c r="P125" i="94"/>
  <c r="P124" i="94"/>
  <c r="P123" i="94"/>
  <c r="P122" i="94"/>
  <c r="P121" i="94"/>
  <c r="P120" i="94"/>
  <c r="P119" i="94"/>
  <c r="P118" i="94"/>
  <c r="P117" i="94"/>
  <c r="P116" i="94"/>
  <c r="P115" i="94"/>
  <c r="P114" i="94"/>
  <c r="P113" i="94"/>
  <c r="P112" i="94"/>
  <c r="P111" i="94"/>
  <c r="P110" i="94"/>
  <c r="P109" i="94"/>
  <c r="P108" i="94"/>
  <c r="P107" i="94"/>
  <c r="P106" i="94"/>
  <c r="P105" i="94"/>
  <c r="P104" i="94"/>
  <c r="P103" i="94"/>
  <c r="P102" i="94"/>
  <c r="P101" i="94"/>
  <c r="P100" i="94"/>
  <c r="P99" i="94"/>
  <c r="P98" i="94"/>
  <c r="P97" i="94"/>
  <c r="P96" i="94"/>
  <c r="P95" i="94"/>
  <c r="P94" i="94"/>
  <c r="P93" i="94"/>
  <c r="P92" i="94"/>
  <c r="P91" i="94"/>
  <c r="P90" i="94"/>
  <c r="P89" i="94"/>
  <c r="P88" i="94"/>
  <c r="P87" i="94"/>
  <c r="P86" i="94"/>
  <c r="P85" i="94"/>
  <c r="P84" i="94"/>
  <c r="P83" i="94"/>
  <c r="P82" i="94"/>
  <c r="P81" i="94"/>
  <c r="P80" i="94"/>
  <c r="P79" i="94"/>
  <c r="P78" i="94"/>
  <c r="P77" i="94"/>
  <c r="P76" i="94"/>
  <c r="P75" i="94"/>
  <c r="P74" i="94"/>
  <c r="P73" i="94"/>
  <c r="P72" i="94"/>
  <c r="P71" i="94"/>
  <c r="P70" i="94"/>
  <c r="P69" i="94"/>
  <c r="P68" i="94"/>
  <c r="P67" i="94"/>
  <c r="P66" i="94"/>
  <c r="P65" i="94"/>
  <c r="P64" i="94"/>
  <c r="P63" i="94"/>
  <c r="P62" i="94"/>
  <c r="P61" i="94"/>
  <c r="P60" i="94"/>
  <c r="P59" i="94"/>
  <c r="P58" i="94"/>
  <c r="P57" i="94"/>
  <c r="P56" i="94"/>
  <c r="P55" i="94"/>
  <c r="P54" i="94"/>
  <c r="P53" i="94"/>
  <c r="P52" i="94"/>
  <c r="P51" i="94"/>
  <c r="P50" i="94"/>
  <c r="P49" i="94"/>
  <c r="P48" i="94"/>
  <c r="P47" i="94"/>
  <c r="P46" i="94"/>
  <c r="P45" i="94"/>
  <c r="P44" i="94"/>
  <c r="P43" i="94"/>
  <c r="P42" i="94"/>
  <c r="P41" i="94"/>
  <c r="P40" i="94"/>
  <c r="P39" i="94"/>
  <c r="P38" i="94"/>
  <c r="P37" i="94"/>
  <c r="P36" i="94"/>
  <c r="P35" i="94"/>
  <c r="P34" i="94"/>
  <c r="P33" i="94"/>
  <c r="P32" i="94"/>
  <c r="P31" i="94"/>
  <c r="P30" i="94"/>
  <c r="P29" i="94"/>
  <c r="P28" i="94"/>
  <c r="P27" i="94"/>
  <c r="P26" i="94"/>
  <c r="P25" i="94"/>
  <c r="P24" i="94"/>
  <c r="P23" i="94"/>
  <c r="P22" i="94"/>
  <c r="P21" i="94"/>
  <c r="P20" i="94"/>
  <c r="P19" i="94"/>
  <c r="P18" i="94"/>
  <c r="P17" i="94"/>
  <c r="P16" i="94"/>
  <c r="P15" i="94"/>
  <c r="P14" i="94"/>
  <c r="P13" i="94"/>
  <c r="P12" i="94"/>
  <c r="P11" i="94"/>
  <c r="P10" i="94"/>
  <c r="P9" i="94"/>
  <c r="P8" i="94"/>
  <c r="P7" i="94"/>
  <c r="P6" i="94"/>
  <c r="P5" i="94"/>
  <c r="P4" i="94"/>
  <c r="N239" i="94"/>
  <c r="M239" i="94"/>
  <c r="P3" i="94"/>
  <c r="P42" i="92"/>
  <c r="P41" i="92"/>
  <c r="P40" i="92"/>
  <c r="P39" i="92"/>
  <c r="P38" i="92"/>
  <c r="P37" i="92"/>
  <c r="P36" i="92"/>
  <c r="P35" i="92"/>
  <c r="P34" i="92"/>
  <c r="P33" i="92"/>
  <c r="P32" i="92"/>
  <c r="P31" i="92"/>
  <c r="P30" i="92"/>
  <c r="P29" i="92"/>
  <c r="P28" i="92"/>
  <c r="P27" i="92"/>
  <c r="P26" i="92"/>
  <c r="P25" i="92"/>
  <c r="P24" i="92"/>
  <c r="P23" i="92"/>
  <c r="P22" i="92"/>
  <c r="P21" i="92"/>
  <c r="P20" i="92"/>
  <c r="P19" i="92"/>
  <c r="P18" i="92"/>
  <c r="P17" i="92"/>
  <c r="P16" i="92"/>
  <c r="P15" i="92"/>
  <c r="P14" i="92"/>
  <c r="P13" i="92"/>
  <c r="P12" i="92"/>
  <c r="P11" i="92"/>
  <c r="P10" i="92"/>
  <c r="P9" i="92"/>
  <c r="P8" i="92"/>
  <c r="P7" i="92"/>
  <c r="P6" i="92"/>
  <c r="P5" i="92"/>
  <c r="P4" i="92"/>
  <c r="P302" i="91"/>
  <c r="P301" i="91"/>
  <c r="P300" i="91"/>
  <c r="P299" i="91"/>
  <c r="P298" i="91"/>
  <c r="P297" i="91"/>
  <c r="P296" i="91"/>
  <c r="P295" i="91"/>
  <c r="P294" i="91"/>
  <c r="P293" i="91"/>
  <c r="P292" i="91"/>
  <c r="P291" i="91"/>
  <c r="P290" i="91"/>
  <c r="P289" i="91"/>
  <c r="P288" i="91"/>
  <c r="P287" i="91"/>
  <c r="P286" i="91"/>
  <c r="P285" i="91"/>
  <c r="P284" i="91"/>
  <c r="P283" i="91"/>
  <c r="P282" i="91"/>
  <c r="P281" i="91"/>
  <c r="P280" i="91"/>
  <c r="P279" i="91"/>
  <c r="P278" i="91"/>
  <c r="P277" i="91"/>
  <c r="P276" i="91"/>
  <c r="P275" i="91"/>
  <c r="P274" i="91"/>
  <c r="P273" i="91"/>
  <c r="P272" i="91"/>
  <c r="P271" i="91"/>
  <c r="P270" i="91"/>
  <c r="P269" i="91"/>
  <c r="P268" i="91"/>
  <c r="P267" i="91"/>
  <c r="P266" i="91"/>
  <c r="P265" i="91"/>
  <c r="P264" i="91"/>
  <c r="P263" i="91"/>
  <c r="P262" i="91"/>
  <c r="P261" i="91"/>
  <c r="P260" i="91"/>
  <c r="P259" i="91"/>
  <c r="P258" i="91"/>
  <c r="P257" i="91"/>
  <c r="P256" i="91"/>
  <c r="P255" i="91"/>
  <c r="P254" i="91"/>
  <c r="P253" i="91"/>
  <c r="P252" i="91"/>
  <c r="P251" i="91"/>
  <c r="P250" i="91"/>
  <c r="P249" i="91"/>
  <c r="P248" i="91"/>
  <c r="P247" i="91"/>
  <c r="P246" i="91"/>
  <c r="P245" i="91"/>
  <c r="P244" i="91"/>
  <c r="P243" i="91"/>
  <c r="P242" i="91"/>
  <c r="P241" i="91"/>
  <c r="P240" i="91"/>
  <c r="P239" i="91"/>
  <c r="P238" i="91"/>
  <c r="P237" i="91"/>
  <c r="P236" i="91"/>
  <c r="P235" i="91"/>
  <c r="P234" i="91"/>
  <c r="P233" i="91"/>
  <c r="P232" i="91"/>
  <c r="P231" i="91"/>
  <c r="P230" i="91"/>
  <c r="P229" i="91"/>
  <c r="P228" i="91"/>
  <c r="P227" i="91"/>
  <c r="P226" i="91"/>
  <c r="P225" i="91"/>
  <c r="P224" i="91"/>
  <c r="P223" i="91"/>
  <c r="P222" i="91"/>
  <c r="P221" i="91"/>
  <c r="P220" i="91"/>
  <c r="P219" i="91"/>
  <c r="P218" i="91"/>
  <c r="P217" i="91"/>
  <c r="P216" i="91"/>
  <c r="P215" i="91"/>
  <c r="P214" i="91"/>
  <c r="P213" i="91"/>
  <c r="P212" i="91"/>
  <c r="P211" i="91"/>
  <c r="P210" i="91"/>
  <c r="P209" i="91"/>
  <c r="P208" i="91"/>
  <c r="P207" i="91"/>
  <c r="P206" i="91"/>
  <c r="P205" i="91"/>
  <c r="P204" i="91"/>
  <c r="P203" i="91"/>
  <c r="P202" i="91"/>
  <c r="P201" i="91"/>
  <c r="P200" i="91"/>
  <c r="P199" i="91"/>
  <c r="P198" i="91"/>
  <c r="P197" i="91"/>
  <c r="P196" i="91"/>
  <c r="P195" i="91"/>
  <c r="P194" i="91"/>
  <c r="P193" i="91"/>
  <c r="P192" i="91"/>
  <c r="P191" i="91"/>
  <c r="P190" i="91"/>
  <c r="P189" i="91"/>
  <c r="P188" i="91"/>
  <c r="P187" i="91"/>
  <c r="P186" i="91"/>
  <c r="P185" i="91"/>
  <c r="P184" i="91"/>
  <c r="P183" i="91"/>
  <c r="P182" i="91"/>
  <c r="P181" i="91"/>
  <c r="P180" i="91"/>
  <c r="P179" i="91"/>
  <c r="P178" i="91"/>
  <c r="P177" i="91"/>
  <c r="P176" i="91"/>
  <c r="P175" i="91"/>
  <c r="P174" i="91"/>
  <c r="P173" i="91"/>
  <c r="P172" i="91"/>
  <c r="P171" i="91"/>
  <c r="P170" i="91"/>
  <c r="P169" i="91"/>
  <c r="P168" i="91"/>
  <c r="P167" i="91"/>
  <c r="P166" i="91"/>
  <c r="P165" i="91"/>
  <c r="P164" i="91"/>
  <c r="P163" i="91"/>
  <c r="P162" i="91"/>
  <c r="P161" i="91"/>
  <c r="P160" i="91"/>
  <c r="P159" i="91"/>
  <c r="P158" i="91"/>
  <c r="P157" i="91"/>
  <c r="P156" i="91"/>
  <c r="P155" i="91"/>
  <c r="P154" i="91"/>
  <c r="P153" i="91"/>
  <c r="P152" i="91"/>
  <c r="P151" i="91"/>
  <c r="P150" i="91"/>
  <c r="P149" i="91"/>
  <c r="P148" i="91"/>
  <c r="P147" i="91"/>
  <c r="P146" i="91"/>
  <c r="P145" i="91"/>
  <c r="P144" i="91"/>
  <c r="P143" i="91"/>
  <c r="P142" i="91"/>
  <c r="P141" i="91"/>
  <c r="P140" i="91"/>
  <c r="P139" i="91"/>
  <c r="P138" i="91"/>
  <c r="P137" i="91"/>
  <c r="P136" i="91"/>
  <c r="P135" i="91"/>
  <c r="P134" i="91"/>
  <c r="P133" i="91"/>
  <c r="P132" i="91"/>
  <c r="P131" i="91"/>
  <c r="P130" i="91"/>
  <c r="P129" i="91"/>
  <c r="P128" i="91"/>
  <c r="P127" i="91"/>
  <c r="P126" i="91"/>
  <c r="P125" i="91"/>
  <c r="P124" i="91"/>
  <c r="P123" i="91"/>
  <c r="P122" i="91"/>
  <c r="P121" i="91"/>
  <c r="P120" i="91"/>
  <c r="P119" i="91"/>
  <c r="P118" i="91"/>
  <c r="P117" i="91"/>
  <c r="P116" i="91"/>
  <c r="P115" i="91"/>
  <c r="P114" i="91"/>
  <c r="P113" i="91"/>
  <c r="P112" i="91"/>
  <c r="P111" i="91"/>
  <c r="P110" i="91"/>
  <c r="P109" i="91"/>
  <c r="P108" i="91"/>
  <c r="P107" i="91"/>
  <c r="P106" i="91"/>
  <c r="P105" i="91"/>
  <c r="P104" i="91"/>
  <c r="P103" i="91"/>
  <c r="P102" i="91"/>
  <c r="P101" i="91"/>
  <c r="P100" i="91"/>
  <c r="P99" i="91"/>
  <c r="P98" i="91"/>
  <c r="P97" i="91"/>
  <c r="P96" i="91"/>
  <c r="P95" i="91"/>
  <c r="P94" i="91"/>
  <c r="P93" i="91"/>
  <c r="P92" i="91"/>
  <c r="P91" i="91"/>
  <c r="P90" i="91"/>
  <c r="P89" i="91"/>
  <c r="P88" i="91"/>
  <c r="P87" i="91"/>
  <c r="P86" i="91"/>
  <c r="P85" i="91"/>
  <c r="P84" i="91"/>
  <c r="P83" i="91"/>
  <c r="P82" i="91"/>
  <c r="P81" i="91"/>
  <c r="P80" i="91"/>
  <c r="P79" i="91"/>
  <c r="P78" i="91"/>
  <c r="P77" i="91"/>
  <c r="P76" i="91"/>
  <c r="P75" i="91"/>
  <c r="P74" i="91"/>
  <c r="P73" i="91"/>
  <c r="P72" i="91"/>
  <c r="P71" i="91"/>
  <c r="P70" i="91"/>
  <c r="P69" i="91"/>
  <c r="P68" i="91"/>
  <c r="P67" i="91"/>
  <c r="P66" i="91"/>
  <c r="P65" i="91"/>
  <c r="P64" i="91"/>
  <c r="P63" i="91"/>
  <c r="P62" i="91"/>
  <c r="P61" i="91"/>
  <c r="P60" i="91"/>
  <c r="P59" i="91"/>
  <c r="P58" i="91"/>
  <c r="P57" i="91"/>
  <c r="P56" i="91"/>
  <c r="P55" i="91"/>
  <c r="P54" i="91"/>
  <c r="P53" i="91"/>
  <c r="P52" i="91"/>
  <c r="P51" i="91"/>
  <c r="P50" i="91"/>
  <c r="P49" i="91"/>
  <c r="P48" i="91"/>
  <c r="P47" i="91"/>
  <c r="P46" i="91"/>
  <c r="P45" i="91"/>
  <c r="P44" i="91"/>
  <c r="P43" i="91"/>
  <c r="P42" i="91"/>
  <c r="P41" i="91"/>
  <c r="P40" i="91"/>
  <c r="P39" i="91"/>
  <c r="P38" i="91"/>
  <c r="P37" i="91"/>
  <c r="P36" i="91"/>
  <c r="P35" i="91"/>
  <c r="P34" i="91"/>
  <c r="P33" i="91"/>
  <c r="P32" i="91"/>
  <c r="P31" i="91"/>
  <c r="P30" i="91"/>
  <c r="P29" i="91"/>
  <c r="P28" i="91"/>
  <c r="P27" i="91"/>
  <c r="P26" i="91"/>
  <c r="P25" i="91"/>
  <c r="P24" i="91"/>
  <c r="P23" i="91"/>
  <c r="P22" i="91"/>
  <c r="P21" i="91"/>
  <c r="P20" i="91"/>
  <c r="P19" i="91"/>
  <c r="P18" i="91"/>
  <c r="P17" i="91"/>
  <c r="P16" i="91"/>
  <c r="P15" i="91"/>
  <c r="P14" i="91"/>
  <c r="P13" i="91"/>
  <c r="P12" i="91"/>
  <c r="P11" i="91"/>
  <c r="P10" i="91"/>
  <c r="P9" i="91"/>
  <c r="P8" i="91"/>
  <c r="P7" i="91"/>
  <c r="P6" i="91"/>
  <c r="P5" i="91"/>
  <c r="P4" i="91"/>
  <c r="N107" i="90"/>
  <c r="P106" i="90"/>
  <c r="P105" i="90"/>
  <c r="P104" i="90"/>
  <c r="P103" i="90"/>
  <c r="P102" i="90"/>
  <c r="P101" i="90"/>
  <c r="P100" i="90"/>
  <c r="P99" i="90"/>
  <c r="P98" i="90"/>
  <c r="P97" i="90"/>
  <c r="P96" i="90"/>
  <c r="P95" i="90"/>
  <c r="P94" i="90"/>
  <c r="P93" i="90"/>
  <c r="P92" i="90"/>
  <c r="P91" i="90"/>
  <c r="P90" i="90"/>
  <c r="P89" i="90"/>
  <c r="P88" i="90"/>
  <c r="P87" i="90"/>
  <c r="P86" i="90"/>
  <c r="P85" i="90"/>
  <c r="P84" i="90"/>
  <c r="P83" i="90"/>
  <c r="P82" i="90"/>
  <c r="P81" i="90"/>
  <c r="P80" i="90"/>
  <c r="P79" i="90"/>
  <c r="P78" i="90"/>
  <c r="P77" i="90"/>
  <c r="P76" i="90"/>
  <c r="P75" i="90"/>
  <c r="P74" i="90"/>
  <c r="P73" i="90"/>
  <c r="P72" i="90"/>
  <c r="P71" i="90"/>
  <c r="P70" i="90"/>
  <c r="P69" i="90"/>
  <c r="P68" i="90"/>
  <c r="P67" i="90"/>
  <c r="P66" i="90"/>
  <c r="P65" i="90"/>
  <c r="P64" i="90"/>
  <c r="P63" i="90"/>
  <c r="P62" i="90"/>
  <c r="P61" i="90"/>
  <c r="P60" i="90"/>
  <c r="P59" i="90"/>
  <c r="P58" i="90"/>
  <c r="P57" i="90"/>
  <c r="P56" i="90"/>
  <c r="P55" i="90"/>
  <c r="P54" i="90"/>
  <c r="P53" i="90"/>
  <c r="P52" i="90"/>
  <c r="P51" i="90"/>
  <c r="P50" i="90"/>
  <c r="P49" i="90"/>
  <c r="P48" i="90"/>
  <c r="P47" i="90"/>
  <c r="P46" i="90"/>
  <c r="P45" i="90"/>
  <c r="P44" i="90"/>
  <c r="P43" i="90"/>
  <c r="P42" i="90"/>
  <c r="P41" i="90"/>
  <c r="P40" i="90"/>
  <c r="P39" i="90"/>
  <c r="P38" i="90"/>
  <c r="P37" i="90"/>
  <c r="P36" i="90"/>
  <c r="P35" i="90"/>
  <c r="P34" i="90"/>
  <c r="P33" i="90"/>
  <c r="P32" i="90"/>
  <c r="P31" i="90"/>
  <c r="P30" i="90"/>
  <c r="P29" i="90"/>
  <c r="P28" i="90"/>
  <c r="P27" i="90"/>
  <c r="P26" i="90"/>
  <c r="P25" i="90"/>
  <c r="P24" i="90"/>
  <c r="P23" i="90"/>
  <c r="P22" i="90"/>
  <c r="P21" i="90"/>
  <c r="P20" i="90"/>
  <c r="P19" i="90"/>
  <c r="P18" i="90"/>
  <c r="P17" i="90"/>
  <c r="P16" i="90"/>
  <c r="P15" i="90"/>
  <c r="P14" i="90"/>
  <c r="P13" i="90"/>
  <c r="P12" i="90"/>
  <c r="P11" i="90"/>
  <c r="P10" i="90"/>
  <c r="P9" i="90"/>
  <c r="P8" i="90"/>
  <c r="P7" i="90"/>
  <c r="P6" i="90"/>
  <c r="P5" i="90"/>
  <c r="P4" i="90"/>
  <c r="P193" i="89"/>
  <c r="P192" i="89"/>
  <c r="P191" i="89"/>
  <c r="P190" i="89"/>
  <c r="P189" i="89"/>
  <c r="P188" i="89"/>
  <c r="P187" i="89"/>
  <c r="P186" i="89"/>
  <c r="P185" i="89"/>
  <c r="P184" i="89"/>
  <c r="P183" i="89"/>
  <c r="P182" i="89"/>
  <c r="P181" i="89"/>
  <c r="P180" i="89"/>
  <c r="P179" i="89"/>
  <c r="P178" i="89"/>
  <c r="P177" i="89"/>
  <c r="P176" i="89"/>
  <c r="P175" i="89"/>
  <c r="P174" i="89"/>
  <c r="P173" i="89"/>
  <c r="P172" i="89"/>
  <c r="P171" i="89"/>
  <c r="P170" i="89"/>
  <c r="P169" i="89"/>
  <c r="P168" i="89"/>
  <c r="P167" i="89"/>
  <c r="P166" i="89"/>
  <c r="P165" i="89"/>
  <c r="P164" i="89"/>
  <c r="P163" i="89"/>
  <c r="P162" i="89"/>
  <c r="P161" i="89"/>
  <c r="P160" i="89"/>
  <c r="P159" i="89"/>
  <c r="P158" i="89"/>
  <c r="P157" i="89"/>
  <c r="P156" i="89"/>
  <c r="P155" i="89"/>
  <c r="P154" i="89"/>
  <c r="P153" i="89"/>
  <c r="P152" i="89"/>
  <c r="P151" i="89"/>
  <c r="P150" i="89"/>
  <c r="P149" i="89"/>
  <c r="P148" i="89"/>
  <c r="P147" i="89"/>
  <c r="P146" i="89"/>
  <c r="P145" i="89"/>
  <c r="P144" i="89"/>
  <c r="P143" i="89"/>
  <c r="P142" i="89"/>
  <c r="P141" i="89"/>
  <c r="P140" i="89"/>
  <c r="P139" i="89"/>
  <c r="P138" i="89"/>
  <c r="P137" i="89"/>
  <c r="P136" i="89"/>
  <c r="P135" i="89"/>
  <c r="P134" i="89"/>
  <c r="P133" i="89"/>
  <c r="P132" i="89"/>
  <c r="P131" i="89"/>
  <c r="P130" i="89"/>
  <c r="P129" i="89"/>
  <c r="P128" i="89"/>
  <c r="P127" i="89"/>
  <c r="P126" i="89"/>
  <c r="P125" i="89"/>
  <c r="P124" i="89"/>
  <c r="P123" i="89"/>
  <c r="P122" i="89"/>
  <c r="P121" i="89"/>
  <c r="P120" i="89"/>
  <c r="P119" i="89"/>
  <c r="P118" i="89"/>
  <c r="P117" i="89"/>
  <c r="P116" i="89"/>
  <c r="P115" i="89"/>
  <c r="P114" i="89"/>
  <c r="P113" i="89"/>
  <c r="P112" i="89"/>
  <c r="P111" i="89"/>
  <c r="P110" i="89"/>
  <c r="P109" i="89"/>
  <c r="P108" i="89"/>
  <c r="P107" i="89"/>
  <c r="P106" i="89"/>
  <c r="P105" i="89"/>
  <c r="P104" i="89"/>
  <c r="P103" i="89"/>
  <c r="P102" i="89"/>
  <c r="P101" i="89"/>
  <c r="P100" i="89"/>
  <c r="P99" i="89"/>
  <c r="P98" i="89"/>
  <c r="P97" i="89"/>
  <c r="P96" i="89"/>
  <c r="P95" i="89"/>
  <c r="P94" i="89"/>
  <c r="P93" i="89"/>
  <c r="P92" i="89"/>
  <c r="P91" i="89"/>
  <c r="P90" i="89"/>
  <c r="P89" i="89"/>
  <c r="P88" i="89"/>
  <c r="P87" i="89"/>
  <c r="P86" i="89"/>
  <c r="P85" i="89"/>
  <c r="P84" i="89"/>
  <c r="P83" i="89"/>
  <c r="P82" i="89"/>
  <c r="P81" i="89"/>
  <c r="P80" i="89"/>
  <c r="P79" i="89"/>
  <c r="P78" i="89"/>
  <c r="P77" i="89"/>
  <c r="P76" i="89"/>
  <c r="P75" i="89"/>
  <c r="P74" i="89"/>
  <c r="P73" i="89"/>
  <c r="P72" i="89"/>
  <c r="P71" i="89"/>
  <c r="P70" i="89"/>
  <c r="P69" i="89"/>
  <c r="P68" i="89"/>
  <c r="P67" i="89"/>
  <c r="P66" i="89"/>
  <c r="P65" i="89"/>
  <c r="P64" i="89"/>
  <c r="P63" i="89"/>
  <c r="P62" i="89"/>
  <c r="P61" i="89"/>
  <c r="P60" i="89"/>
  <c r="P59" i="89"/>
  <c r="P58" i="89"/>
  <c r="P57" i="89"/>
  <c r="P56" i="89"/>
  <c r="P55" i="89"/>
  <c r="P54" i="89"/>
  <c r="P53" i="89"/>
  <c r="P52" i="89"/>
  <c r="P51" i="89"/>
  <c r="P50" i="89"/>
  <c r="P49" i="89"/>
  <c r="P48" i="89"/>
  <c r="P47" i="89"/>
  <c r="P46" i="89"/>
  <c r="P45" i="89"/>
  <c r="P44" i="89"/>
  <c r="P43" i="89"/>
  <c r="P42" i="89"/>
  <c r="P41" i="89"/>
  <c r="P40" i="89"/>
  <c r="P39" i="89"/>
  <c r="P38" i="89"/>
  <c r="P37" i="89"/>
  <c r="P36" i="89"/>
  <c r="P35" i="89"/>
  <c r="P34" i="89"/>
  <c r="P33" i="89"/>
  <c r="P32" i="89"/>
  <c r="P31" i="89"/>
  <c r="P30" i="89"/>
  <c r="P29" i="89"/>
  <c r="P28" i="89"/>
  <c r="P27" i="89"/>
  <c r="P26" i="89"/>
  <c r="P25" i="89"/>
  <c r="P24" i="89"/>
  <c r="P23" i="89"/>
  <c r="P22" i="89"/>
  <c r="P21" i="89"/>
  <c r="P20" i="89"/>
  <c r="P19" i="89"/>
  <c r="P18" i="89"/>
  <c r="P17" i="89"/>
  <c r="P16" i="89"/>
  <c r="P15" i="89"/>
  <c r="P14" i="89"/>
  <c r="P13" i="89"/>
  <c r="P12" i="89"/>
  <c r="P11" i="89"/>
  <c r="P10" i="89"/>
  <c r="P9" i="89"/>
  <c r="P8" i="89"/>
  <c r="P7" i="89"/>
  <c r="P6" i="89"/>
  <c r="P5" i="89"/>
  <c r="P4" i="89"/>
  <c r="P178" i="88"/>
  <c r="P177" i="88"/>
  <c r="P176" i="88"/>
  <c r="P175" i="88"/>
  <c r="P174" i="88"/>
  <c r="P173" i="88"/>
  <c r="P172" i="88"/>
  <c r="P171" i="88"/>
  <c r="P170" i="88"/>
  <c r="P169" i="88"/>
  <c r="P168" i="88"/>
  <c r="P167" i="88"/>
  <c r="P166" i="88"/>
  <c r="P165" i="88"/>
  <c r="P164" i="88"/>
  <c r="P163" i="88"/>
  <c r="P162" i="88"/>
  <c r="P161" i="88"/>
  <c r="P160" i="88"/>
  <c r="P159" i="88"/>
  <c r="P158" i="88"/>
  <c r="P157" i="88"/>
  <c r="P156" i="88"/>
  <c r="P155" i="88"/>
  <c r="P154" i="88"/>
  <c r="P153" i="88"/>
  <c r="P152" i="88"/>
  <c r="P151" i="88"/>
  <c r="P150" i="88"/>
  <c r="P149" i="88"/>
  <c r="P148" i="88"/>
  <c r="P147" i="88"/>
  <c r="P146" i="88"/>
  <c r="P145" i="88"/>
  <c r="P144" i="88"/>
  <c r="P143" i="88"/>
  <c r="P142" i="88"/>
  <c r="P141" i="88"/>
  <c r="P140" i="88"/>
  <c r="P139" i="88"/>
  <c r="P138" i="88"/>
  <c r="P137" i="88"/>
  <c r="P136" i="88"/>
  <c r="P135" i="88"/>
  <c r="P134" i="88"/>
  <c r="P133" i="88"/>
  <c r="P132" i="88"/>
  <c r="P131" i="88"/>
  <c r="P130" i="88"/>
  <c r="P129" i="88"/>
  <c r="P128" i="88"/>
  <c r="P127" i="88"/>
  <c r="P126" i="88"/>
  <c r="P125" i="88"/>
  <c r="P124" i="88"/>
  <c r="P123" i="88"/>
  <c r="P122" i="88"/>
  <c r="P121" i="88"/>
  <c r="P120" i="88"/>
  <c r="P119" i="88"/>
  <c r="P118" i="88"/>
  <c r="P117" i="88"/>
  <c r="P116" i="88"/>
  <c r="P115" i="88"/>
  <c r="P114" i="88"/>
  <c r="P113" i="88"/>
  <c r="P112" i="88"/>
  <c r="P111" i="88"/>
  <c r="P110" i="88"/>
  <c r="P109" i="88"/>
  <c r="P108" i="88"/>
  <c r="P107" i="88"/>
  <c r="P106" i="88"/>
  <c r="P105" i="88"/>
  <c r="P104" i="88"/>
  <c r="P103" i="88"/>
  <c r="P102" i="88"/>
  <c r="P101" i="88"/>
  <c r="P100" i="88"/>
  <c r="P99" i="88"/>
  <c r="P98" i="88"/>
  <c r="P97" i="88"/>
  <c r="P96" i="88"/>
  <c r="P95" i="88"/>
  <c r="P94" i="88"/>
  <c r="P93" i="88"/>
  <c r="P92" i="88"/>
  <c r="P91" i="88"/>
  <c r="P90" i="88"/>
  <c r="P89" i="88"/>
  <c r="P88" i="88"/>
  <c r="P87" i="88"/>
  <c r="P86" i="88"/>
  <c r="P85" i="88"/>
  <c r="P84" i="88"/>
  <c r="P83" i="88"/>
  <c r="P82" i="88"/>
  <c r="P81" i="88"/>
  <c r="P80" i="88"/>
  <c r="P79" i="88"/>
  <c r="P78" i="88"/>
  <c r="P77" i="88"/>
  <c r="P76" i="88"/>
  <c r="P75" i="88"/>
  <c r="P74" i="88"/>
  <c r="P73" i="88"/>
  <c r="P72" i="88"/>
  <c r="P71" i="88"/>
  <c r="P70" i="88"/>
  <c r="P69" i="88"/>
  <c r="P68" i="88"/>
  <c r="P67" i="88"/>
  <c r="P66" i="88"/>
  <c r="P65" i="88"/>
  <c r="P64" i="88"/>
  <c r="P63" i="88"/>
  <c r="P62" i="88"/>
  <c r="P61" i="88"/>
  <c r="P60" i="88"/>
  <c r="P59" i="88"/>
  <c r="P58" i="88"/>
  <c r="P57" i="88"/>
  <c r="P56" i="88"/>
  <c r="P55" i="88"/>
  <c r="P54" i="88"/>
  <c r="P53" i="88"/>
  <c r="P52" i="88"/>
  <c r="P51" i="88"/>
  <c r="P50" i="88"/>
  <c r="P49" i="88"/>
  <c r="P48" i="88"/>
  <c r="P47" i="88"/>
  <c r="P46" i="88"/>
  <c r="P45" i="88"/>
  <c r="P44" i="88"/>
  <c r="P43" i="88"/>
  <c r="P42" i="88"/>
  <c r="P41" i="88"/>
  <c r="P40" i="88"/>
  <c r="P39" i="88"/>
  <c r="P38" i="88"/>
  <c r="P37" i="88"/>
  <c r="P36" i="88"/>
  <c r="P35" i="88"/>
  <c r="P34" i="88"/>
  <c r="P33" i="88"/>
  <c r="P32" i="88"/>
  <c r="P31" i="88"/>
  <c r="P30" i="88"/>
  <c r="P29" i="88"/>
  <c r="P28" i="88"/>
  <c r="P27" i="88"/>
  <c r="P26" i="88"/>
  <c r="P25" i="88"/>
  <c r="P24" i="88"/>
  <c r="P23" i="88"/>
  <c r="P22" i="88"/>
  <c r="P21" i="88"/>
  <c r="P20" i="88"/>
  <c r="P19" i="88"/>
  <c r="P18" i="88"/>
  <c r="P17" i="88"/>
  <c r="P16" i="88"/>
  <c r="P15" i="88"/>
  <c r="P14" i="88"/>
  <c r="P13" i="88"/>
  <c r="P12" i="88"/>
  <c r="P11" i="88"/>
  <c r="P10" i="88"/>
  <c r="P9" i="88"/>
  <c r="P8" i="88"/>
  <c r="P7" i="88"/>
  <c r="P6" i="88"/>
  <c r="P5" i="88"/>
  <c r="P4" i="88"/>
  <c r="N214" i="93"/>
  <c r="M214" i="93"/>
  <c r="P3" i="93"/>
  <c r="N43" i="92"/>
  <c r="M43" i="92"/>
  <c r="P3" i="92"/>
  <c r="N303" i="91"/>
  <c r="M303" i="91"/>
  <c r="P3" i="91"/>
  <c r="M107" i="90"/>
  <c r="P3" i="90"/>
  <c r="N194" i="89"/>
  <c r="M194" i="89"/>
  <c r="P3" i="89"/>
  <c r="P177" i="87"/>
  <c r="P176" i="87"/>
  <c r="P175" i="87"/>
  <c r="P174" i="87"/>
  <c r="P173" i="87"/>
  <c r="P172" i="87"/>
  <c r="P171" i="87"/>
  <c r="P170" i="87"/>
  <c r="P169" i="87"/>
  <c r="P168" i="87"/>
  <c r="P167" i="87"/>
  <c r="P166" i="87"/>
  <c r="P165" i="87"/>
  <c r="P164" i="87"/>
  <c r="P163" i="87"/>
  <c r="P162" i="87"/>
  <c r="P161" i="87"/>
  <c r="P160" i="87"/>
  <c r="P159" i="87"/>
  <c r="P158" i="87"/>
  <c r="P157" i="87"/>
  <c r="P156" i="87"/>
  <c r="P155" i="87"/>
  <c r="P154" i="87"/>
  <c r="P153" i="87"/>
  <c r="P152" i="87"/>
  <c r="P151" i="87"/>
  <c r="P150" i="87"/>
  <c r="P149" i="87"/>
  <c r="P148" i="87"/>
  <c r="P147" i="87"/>
  <c r="P146" i="87"/>
  <c r="P145" i="87"/>
  <c r="P144" i="87"/>
  <c r="P143" i="87"/>
  <c r="P142" i="87"/>
  <c r="P141" i="87"/>
  <c r="P140" i="87"/>
  <c r="P139" i="87"/>
  <c r="P138" i="87"/>
  <c r="P137" i="87"/>
  <c r="P136" i="87"/>
  <c r="P135" i="87"/>
  <c r="P134" i="87"/>
  <c r="P133" i="87"/>
  <c r="P132" i="87"/>
  <c r="P131" i="87"/>
  <c r="P130" i="87"/>
  <c r="P129" i="87"/>
  <c r="P128" i="87"/>
  <c r="P127" i="87"/>
  <c r="P126" i="87"/>
  <c r="P125" i="87"/>
  <c r="P124" i="87"/>
  <c r="P123" i="87"/>
  <c r="P122" i="87"/>
  <c r="P121" i="87"/>
  <c r="P120" i="87"/>
  <c r="P119" i="87"/>
  <c r="P118" i="87"/>
  <c r="P117" i="87"/>
  <c r="P116" i="87"/>
  <c r="P115" i="87"/>
  <c r="P114" i="87"/>
  <c r="P113" i="87"/>
  <c r="P112" i="87"/>
  <c r="P111" i="87"/>
  <c r="P110" i="87"/>
  <c r="P109" i="87"/>
  <c r="P108" i="87"/>
  <c r="P107" i="87"/>
  <c r="P106" i="87"/>
  <c r="P105" i="87"/>
  <c r="P104" i="87"/>
  <c r="P103" i="87"/>
  <c r="P102" i="87"/>
  <c r="P101" i="87"/>
  <c r="P100" i="87"/>
  <c r="P99" i="87"/>
  <c r="P98" i="87"/>
  <c r="P97" i="87"/>
  <c r="P96" i="87"/>
  <c r="P95" i="87"/>
  <c r="P94" i="87"/>
  <c r="P93" i="87"/>
  <c r="P92" i="87"/>
  <c r="P91" i="87"/>
  <c r="P90" i="87"/>
  <c r="P89" i="87"/>
  <c r="P88" i="87"/>
  <c r="P87" i="87"/>
  <c r="P86" i="87"/>
  <c r="P85" i="87"/>
  <c r="P84" i="87"/>
  <c r="P83" i="87"/>
  <c r="P82" i="87"/>
  <c r="P81" i="87"/>
  <c r="P80" i="87"/>
  <c r="P79" i="87"/>
  <c r="P78" i="87"/>
  <c r="P77" i="87"/>
  <c r="P76" i="87"/>
  <c r="P75" i="87"/>
  <c r="P74" i="87"/>
  <c r="P73" i="87"/>
  <c r="P72" i="87"/>
  <c r="P71" i="87"/>
  <c r="P70" i="87"/>
  <c r="P69" i="87"/>
  <c r="P68" i="87"/>
  <c r="P67" i="87"/>
  <c r="P66" i="87"/>
  <c r="P65" i="87"/>
  <c r="P64" i="87"/>
  <c r="P63" i="87"/>
  <c r="P62" i="87"/>
  <c r="P61" i="87"/>
  <c r="P60" i="87"/>
  <c r="P59" i="87"/>
  <c r="P58" i="87"/>
  <c r="P57" i="87"/>
  <c r="P56" i="87"/>
  <c r="P55" i="87"/>
  <c r="P54" i="87"/>
  <c r="P53" i="87"/>
  <c r="P52" i="87"/>
  <c r="P51" i="87"/>
  <c r="P50" i="87"/>
  <c r="P49" i="87"/>
  <c r="P48" i="87"/>
  <c r="P47" i="87"/>
  <c r="P46" i="87"/>
  <c r="P45" i="87"/>
  <c r="P44" i="87"/>
  <c r="P43" i="87"/>
  <c r="P42" i="87"/>
  <c r="P41" i="87"/>
  <c r="P40" i="87"/>
  <c r="P39" i="87"/>
  <c r="P38" i="87"/>
  <c r="P37" i="87"/>
  <c r="P36" i="87"/>
  <c r="P35" i="87"/>
  <c r="P34" i="87"/>
  <c r="P33" i="87"/>
  <c r="P32" i="87"/>
  <c r="P31" i="87"/>
  <c r="P30" i="87"/>
  <c r="P29" i="87"/>
  <c r="P28" i="87"/>
  <c r="P27" i="87"/>
  <c r="P26" i="87"/>
  <c r="P25" i="87"/>
  <c r="P24" i="87"/>
  <c r="P23" i="87"/>
  <c r="P22" i="87"/>
  <c r="P21" i="87"/>
  <c r="P20" i="87"/>
  <c r="P19" i="87"/>
  <c r="P18" i="87"/>
  <c r="P17" i="87"/>
  <c r="P16" i="87"/>
  <c r="P15" i="87"/>
  <c r="P14" i="87"/>
  <c r="P13" i="87"/>
  <c r="P12" i="87"/>
  <c r="P11" i="87"/>
  <c r="P10" i="87"/>
  <c r="P9" i="87"/>
  <c r="P8" i="87"/>
  <c r="P7" i="87"/>
  <c r="P6" i="87"/>
  <c r="P5" i="87"/>
  <c r="P4" i="87"/>
  <c r="P206" i="86"/>
  <c r="P205" i="86"/>
  <c r="P204" i="86"/>
  <c r="P203" i="86"/>
  <c r="P202" i="86"/>
  <c r="P201" i="86"/>
  <c r="P200" i="86"/>
  <c r="P199" i="86"/>
  <c r="P198" i="86"/>
  <c r="P197" i="86"/>
  <c r="P196" i="86"/>
  <c r="P195" i="86"/>
  <c r="P194" i="86"/>
  <c r="P193" i="86"/>
  <c r="P192" i="86"/>
  <c r="P191" i="86"/>
  <c r="P190" i="86"/>
  <c r="P189" i="86"/>
  <c r="P188" i="86"/>
  <c r="P187" i="86"/>
  <c r="P186" i="86"/>
  <c r="P185" i="86"/>
  <c r="P184" i="86"/>
  <c r="P183" i="86"/>
  <c r="P182" i="86"/>
  <c r="P181" i="86"/>
  <c r="P180" i="86"/>
  <c r="P179" i="86"/>
  <c r="P178" i="86"/>
  <c r="P177" i="86"/>
  <c r="P176" i="86"/>
  <c r="P175" i="86"/>
  <c r="P174" i="86"/>
  <c r="P173" i="86"/>
  <c r="P172" i="86"/>
  <c r="P171" i="86"/>
  <c r="P170" i="86"/>
  <c r="P169" i="86"/>
  <c r="P168" i="86"/>
  <c r="P167" i="86"/>
  <c r="P166" i="86"/>
  <c r="P165" i="86"/>
  <c r="P164" i="86"/>
  <c r="P163" i="86"/>
  <c r="P162" i="86"/>
  <c r="P161" i="86"/>
  <c r="P160" i="86"/>
  <c r="P159" i="86"/>
  <c r="P158" i="86"/>
  <c r="P157" i="86"/>
  <c r="P156" i="86"/>
  <c r="P155" i="86"/>
  <c r="P154" i="86"/>
  <c r="P153" i="86"/>
  <c r="P152" i="86"/>
  <c r="P151" i="86"/>
  <c r="P150" i="86"/>
  <c r="P149" i="86"/>
  <c r="P148" i="86"/>
  <c r="P147" i="86"/>
  <c r="P146" i="86"/>
  <c r="P145" i="86"/>
  <c r="P144" i="86"/>
  <c r="P143" i="86"/>
  <c r="P142" i="86"/>
  <c r="P141" i="86"/>
  <c r="P140" i="86"/>
  <c r="P139" i="86"/>
  <c r="P138" i="86"/>
  <c r="P137" i="86"/>
  <c r="P136" i="86"/>
  <c r="P135" i="86"/>
  <c r="P134" i="86"/>
  <c r="P133" i="86"/>
  <c r="P132" i="86"/>
  <c r="P131" i="86"/>
  <c r="P130" i="86"/>
  <c r="P129" i="86"/>
  <c r="P128" i="86"/>
  <c r="P127" i="86"/>
  <c r="P126" i="86"/>
  <c r="P125" i="86"/>
  <c r="P124" i="86"/>
  <c r="P123" i="86"/>
  <c r="P122" i="86"/>
  <c r="P121" i="86"/>
  <c r="P120" i="86"/>
  <c r="P119" i="86"/>
  <c r="P118" i="86"/>
  <c r="P117" i="86"/>
  <c r="P116" i="86"/>
  <c r="P115" i="86"/>
  <c r="P114" i="86"/>
  <c r="P113" i="86"/>
  <c r="P112" i="86"/>
  <c r="P111" i="86"/>
  <c r="P110" i="86"/>
  <c r="P109" i="86"/>
  <c r="P108" i="86"/>
  <c r="P107" i="86"/>
  <c r="P106" i="86"/>
  <c r="P105" i="86"/>
  <c r="P104" i="86"/>
  <c r="P103" i="86"/>
  <c r="P102" i="86"/>
  <c r="P101" i="86"/>
  <c r="P100" i="86"/>
  <c r="P99" i="86"/>
  <c r="P98" i="86"/>
  <c r="P97" i="86"/>
  <c r="P96" i="86"/>
  <c r="P95" i="86"/>
  <c r="P94" i="86"/>
  <c r="P93" i="86"/>
  <c r="P92" i="86"/>
  <c r="P91" i="86"/>
  <c r="P90" i="86"/>
  <c r="P89" i="86"/>
  <c r="P88" i="86"/>
  <c r="P87" i="86"/>
  <c r="P86" i="86"/>
  <c r="P85" i="86"/>
  <c r="P84" i="86"/>
  <c r="P83" i="86"/>
  <c r="P82" i="86"/>
  <c r="P81" i="86"/>
  <c r="P80" i="86"/>
  <c r="P79" i="86"/>
  <c r="P78" i="86"/>
  <c r="P77" i="86"/>
  <c r="P76" i="86"/>
  <c r="P75" i="86"/>
  <c r="P74" i="86"/>
  <c r="P73" i="86"/>
  <c r="P72" i="86"/>
  <c r="P71" i="86"/>
  <c r="P70" i="86"/>
  <c r="P69" i="86"/>
  <c r="P68" i="86"/>
  <c r="P67" i="86"/>
  <c r="P66" i="86"/>
  <c r="P65" i="86"/>
  <c r="P64" i="86"/>
  <c r="P63" i="86"/>
  <c r="P62" i="86"/>
  <c r="P61" i="86"/>
  <c r="P60" i="86"/>
  <c r="P59" i="86"/>
  <c r="P58" i="86"/>
  <c r="P57" i="86"/>
  <c r="P56" i="86"/>
  <c r="P55" i="86"/>
  <c r="P54" i="86"/>
  <c r="P53" i="86"/>
  <c r="P52" i="86"/>
  <c r="P51" i="86"/>
  <c r="P50" i="86"/>
  <c r="P49" i="86"/>
  <c r="P48" i="86"/>
  <c r="P47" i="86"/>
  <c r="P46" i="86"/>
  <c r="P45" i="86"/>
  <c r="P44" i="86"/>
  <c r="P43" i="86"/>
  <c r="P42" i="86"/>
  <c r="P41" i="86"/>
  <c r="P40" i="86"/>
  <c r="P39" i="86"/>
  <c r="P38" i="86"/>
  <c r="P37" i="86"/>
  <c r="P36" i="86"/>
  <c r="P35" i="86"/>
  <c r="P34" i="86"/>
  <c r="P33" i="86"/>
  <c r="P32" i="86"/>
  <c r="P31" i="86"/>
  <c r="P30" i="86"/>
  <c r="P29" i="86"/>
  <c r="P28" i="86"/>
  <c r="P27" i="86"/>
  <c r="P26" i="86"/>
  <c r="P25" i="86"/>
  <c r="P24" i="86"/>
  <c r="P23" i="86"/>
  <c r="P22" i="86"/>
  <c r="P21" i="86"/>
  <c r="P20" i="86"/>
  <c r="P19" i="86"/>
  <c r="P18" i="86"/>
  <c r="P17" i="86"/>
  <c r="P16" i="86"/>
  <c r="P15" i="86"/>
  <c r="P14" i="86"/>
  <c r="P13" i="86"/>
  <c r="P12" i="86"/>
  <c r="P11" i="86"/>
  <c r="P10" i="86"/>
  <c r="P9" i="86"/>
  <c r="P8" i="86"/>
  <c r="P7" i="86"/>
  <c r="P6" i="86"/>
  <c r="P5" i="86"/>
  <c r="P4" i="86"/>
  <c r="P198" i="85"/>
  <c r="P197" i="85"/>
  <c r="P196" i="85"/>
  <c r="P195" i="85"/>
  <c r="P194" i="85"/>
  <c r="P193" i="85"/>
  <c r="P192" i="85"/>
  <c r="P191" i="85"/>
  <c r="P190" i="85"/>
  <c r="P189" i="85"/>
  <c r="P188" i="85"/>
  <c r="P187" i="85"/>
  <c r="P186" i="85"/>
  <c r="P185" i="85"/>
  <c r="P184" i="85"/>
  <c r="P183" i="85"/>
  <c r="P182" i="85"/>
  <c r="P181" i="85"/>
  <c r="P180" i="85"/>
  <c r="P179" i="85"/>
  <c r="P178" i="85"/>
  <c r="P177" i="85"/>
  <c r="P176" i="85"/>
  <c r="P175" i="85"/>
  <c r="P174" i="85"/>
  <c r="P173" i="85"/>
  <c r="P172" i="85"/>
  <c r="P171" i="85"/>
  <c r="P170" i="85"/>
  <c r="P169" i="85"/>
  <c r="P168" i="85"/>
  <c r="P167" i="85"/>
  <c r="P166" i="85"/>
  <c r="P165" i="85"/>
  <c r="P164" i="85"/>
  <c r="P163" i="85"/>
  <c r="P162" i="85"/>
  <c r="P161" i="85"/>
  <c r="P160" i="85"/>
  <c r="P159" i="85"/>
  <c r="P158" i="85"/>
  <c r="P157" i="85"/>
  <c r="P156" i="85"/>
  <c r="P155" i="85"/>
  <c r="P154" i="85"/>
  <c r="P153" i="85"/>
  <c r="P152" i="85"/>
  <c r="P151" i="85"/>
  <c r="P150" i="85"/>
  <c r="P149" i="85"/>
  <c r="P148" i="85"/>
  <c r="P147" i="85"/>
  <c r="P146" i="85"/>
  <c r="P145" i="85"/>
  <c r="P144" i="85"/>
  <c r="P143" i="85"/>
  <c r="P142" i="85"/>
  <c r="P141" i="85"/>
  <c r="P140" i="85"/>
  <c r="P139" i="85"/>
  <c r="P138" i="85"/>
  <c r="P137" i="85"/>
  <c r="P136" i="85"/>
  <c r="P135" i="85"/>
  <c r="P134" i="85"/>
  <c r="P133" i="85"/>
  <c r="P132" i="85"/>
  <c r="P131" i="85"/>
  <c r="P130" i="85"/>
  <c r="P129" i="85"/>
  <c r="P128" i="85"/>
  <c r="P127" i="85"/>
  <c r="P126" i="85"/>
  <c r="P125" i="85"/>
  <c r="P124" i="85"/>
  <c r="P123" i="85"/>
  <c r="P122" i="85"/>
  <c r="P121" i="85"/>
  <c r="P120" i="85"/>
  <c r="P119" i="85"/>
  <c r="P118" i="85"/>
  <c r="P117" i="85"/>
  <c r="P116" i="85"/>
  <c r="P115" i="85"/>
  <c r="P114" i="85"/>
  <c r="P113" i="85"/>
  <c r="P112" i="85"/>
  <c r="P111" i="85"/>
  <c r="P110" i="85"/>
  <c r="P109" i="85"/>
  <c r="P108" i="85"/>
  <c r="P107" i="85"/>
  <c r="P106" i="85"/>
  <c r="P105" i="85"/>
  <c r="P104" i="85"/>
  <c r="P103" i="85"/>
  <c r="P102" i="85"/>
  <c r="P101" i="85"/>
  <c r="P100" i="85"/>
  <c r="P99" i="85"/>
  <c r="P98" i="85"/>
  <c r="P97" i="85"/>
  <c r="P96" i="85"/>
  <c r="P95" i="85"/>
  <c r="P94" i="85"/>
  <c r="P93" i="85"/>
  <c r="P92" i="85"/>
  <c r="P91" i="85"/>
  <c r="P90" i="85"/>
  <c r="P89" i="85"/>
  <c r="P88" i="85"/>
  <c r="P87" i="85"/>
  <c r="P86" i="85"/>
  <c r="P85" i="85"/>
  <c r="P84" i="85"/>
  <c r="P83" i="85"/>
  <c r="P82" i="85"/>
  <c r="P81" i="85"/>
  <c r="P80" i="85"/>
  <c r="P79" i="85"/>
  <c r="P78" i="85"/>
  <c r="P77" i="85"/>
  <c r="P76" i="85"/>
  <c r="P75" i="85"/>
  <c r="P74" i="85"/>
  <c r="P73" i="85"/>
  <c r="P72" i="85"/>
  <c r="P71" i="85"/>
  <c r="P70" i="85"/>
  <c r="P69" i="85"/>
  <c r="P68" i="85"/>
  <c r="P67" i="85"/>
  <c r="P66" i="85"/>
  <c r="P65" i="85"/>
  <c r="P64" i="85"/>
  <c r="P63" i="85"/>
  <c r="P62" i="85"/>
  <c r="P61" i="85"/>
  <c r="P60" i="85"/>
  <c r="P59" i="85"/>
  <c r="P58" i="85"/>
  <c r="P57" i="85"/>
  <c r="P56" i="85"/>
  <c r="P55" i="85"/>
  <c r="P54" i="85"/>
  <c r="P53" i="85"/>
  <c r="P52" i="85"/>
  <c r="P51" i="85"/>
  <c r="P50" i="85"/>
  <c r="P49" i="85"/>
  <c r="P48" i="85"/>
  <c r="P47" i="85"/>
  <c r="P46" i="85"/>
  <c r="P45" i="85"/>
  <c r="P44" i="85"/>
  <c r="P43" i="85"/>
  <c r="P42" i="85"/>
  <c r="P41" i="85"/>
  <c r="P40" i="85"/>
  <c r="P39" i="85"/>
  <c r="P38" i="85"/>
  <c r="P37" i="85"/>
  <c r="P36" i="85"/>
  <c r="P35" i="85"/>
  <c r="P34" i="85"/>
  <c r="P33" i="85"/>
  <c r="P32" i="85"/>
  <c r="P31" i="85"/>
  <c r="P30" i="85"/>
  <c r="P29" i="85"/>
  <c r="P28" i="85"/>
  <c r="P27" i="85"/>
  <c r="P26" i="85"/>
  <c r="P25" i="85"/>
  <c r="P24" i="85"/>
  <c r="P23" i="85"/>
  <c r="P22" i="85"/>
  <c r="P21" i="85"/>
  <c r="P20" i="85"/>
  <c r="P19" i="85"/>
  <c r="P18" i="85"/>
  <c r="P17" i="85"/>
  <c r="P16" i="85"/>
  <c r="P15" i="85"/>
  <c r="P14" i="85"/>
  <c r="P13" i="85"/>
  <c r="P12" i="85"/>
  <c r="P11" i="85"/>
  <c r="P10" i="85"/>
  <c r="P9" i="85"/>
  <c r="P8" i="85"/>
  <c r="P7" i="85"/>
  <c r="P6" i="85"/>
  <c r="P5" i="85"/>
  <c r="P4" i="85"/>
  <c r="P223" i="84"/>
  <c r="P222" i="84"/>
  <c r="P221" i="84"/>
  <c r="P220" i="84"/>
  <c r="P219" i="84"/>
  <c r="P218" i="84"/>
  <c r="P217" i="84"/>
  <c r="P216" i="84"/>
  <c r="P215" i="84"/>
  <c r="P214" i="84"/>
  <c r="P213" i="84"/>
  <c r="P212" i="84"/>
  <c r="P211" i="84"/>
  <c r="P210" i="84"/>
  <c r="P209" i="84"/>
  <c r="P208" i="84"/>
  <c r="P207" i="84"/>
  <c r="P206" i="84"/>
  <c r="P205" i="84"/>
  <c r="P204" i="84"/>
  <c r="P203" i="84"/>
  <c r="P202" i="84"/>
  <c r="P201" i="84"/>
  <c r="P200" i="84"/>
  <c r="P199" i="84"/>
  <c r="P198" i="84"/>
  <c r="P197" i="84"/>
  <c r="P196" i="84"/>
  <c r="P195" i="84"/>
  <c r="P194" i="84"/>
  <c r="P193" i="84"/>
  <c r="P192" i="84"/>
  <c r="P191" i="84"/>
  <c r="P190" i="84"/>
  <c r="P189" i="84"/>
  <c r="P188" i="84"/>
  <c r="P187" i="84"/>
  <c r="P186" i="84"/>
  <c r="P185" i="84"/>
  <c r="P184" i="84"/>
  <c r="P183" i="84"/>
  <c r="P182" i="84"/>
  <c r="P181" i="84"/>
  <c r="P180" i="84"/>
  <c r="P179" i="84"/>
  <c r="P178" i="84"/>
  <c r="P177" i="84"/>
  <c r="P176" i="84"/>
  <c r="P175" i="84"/>
  <c r="P174" i="84"/>
  <c r="P173" i="84"/>
  <c r="P172" i="84"/>
  <c r="P171" i="84"/>
  <c r="P170" i="84"/>
  <c r="P169" i="84"/>
  <c r="P168" i="84"/>
  <c r="P167" i="84"/>
  <c r="P166" i="84"/>
  <c r="P165" i="84"/>
  <c r="P164" i="84"/>
  <c r="P163" i="84"/>
  <c r="P162" i="84"/>
  <c r="P161" i="84"/>
  <c r="P160" i="84"/>
  <c r="P159" i="84"/>
  <c r="P158" i="84"/>
  <c r="P157" i="84"/>
  <c r="P156" i="84"/>
  <c r="P155" i="84"/>
  <c r="P154" i="84"/>
  <c r="P153" i="84"/>
  <c r="P152" i="84"/>
  <c r="P151" i="84"/>
  <c r="P150" i="84"/>
  <c r="P149" i="84"/>
  <c r="P148" i="84"/>
  <c r="P147" i="84"/>
  <c r="P146" i="84"/>
  <c r="P145" i="84"/>
  <c r="P144" i="84"/>
  <c r="P143" i="84"/>
  <c r="P142" i="84"/>
  <c r="P141" i="84"/>
  <c r="P140" i="84"/>
  <c r="P139" i="84"/>
  <c r="P138" i="84"/>
  <c r="P137" i="84"/>
  <c r="P136" i="84"/>
  <c r="P135" i="84"/>
  <c r="P134" i="84"/>
  <c r="P133" i="84"/>
  <c r="P132" i="84"/>
  <c r="P131" i="84"/>
  <c r="P130" i="84"/>
  <c r="P129" i="84"/>
  <c r="P128" i="84"/>
  <c r="P127" i="84"/>
  <c r="P126" i="84"/>
  <c r="P125" i="84"/>
  <c r="P124" i="84"/>
  <c r="P123" i="84"/>
  <c r="P122" i="84"/>
  <c r="P121" i="84"/>
  <c r="P120" i="84"/>
  <c r="P119" i="84"/>
  <c r="P118" i="84"/>
  <c r="P117" i="84"/>
  <c r="P116" i="84"/>
  <c r="P115" i="84"/>
  <c r="P114" i="84"/>
  <c r="P113" i="84"/>
  <c r="P112" i="84"/>
  <c r="P111" i="84"/>
  <c r="P110" i="84"/>
  <c r="P109" i="84"/>
  <c r="P108" i="84"/>
  <c r="P107" i="84"/>
  <c r="P106" i="84"/>
  <c r="P105" i="84"/>
  <c r="P104" i="84"/>
  <c r="P103" i="84"/>
  <c r="P102" i="84"/>
  <c r="P101" i="84"/>
  <c r="P100" i="84"/>
  <c r="P99" i="84"/>
  <c r="P98" i="84"/>
  <c r="P97" i="84"/>
  <c r="P96" i="84"/>
  <c r="P95" i="84"/>
  <c r="P94" i="84"/>
  <c r="P93" i="84"/>
  <c r="P92" i="84"/>
  <c r="P91" i="84"/>
  <c r="P90" i="84"/>
  <c r="P89" i="84"/>
  <c r="P88" i="84"/>
  <c r="P87" i="84"/>
  <c r="P86" i="84"/>
  <c r="P85" i="84"/>
  <c r="P84" i="84"/>
  <c r="P83" i="84"/>
  <c r="P82" i="84"/>
  <c r="P81" i="84"/>
  <c r="P80" i="84"/>
  <c r="P79" i="84"/>
  <c r="P78" i="84"/>
  <c r="P77" i="84"/>
  <c r="P76" i="84"/>
  <c r="P75" i="84"/>
  <c r="P74" i="84"/>
  <c r="P73" i="84"/>
  <c r="P72" i="84"/>
  <c r="P71" i="84"/>
  <c r="P70" i="84"/>
  <c r="P69" i="84"/>
  <c r="P68" i="84"/>
  <c r="P67" i="84"/>
  <c r="P66" i="84"/>
  <c r="P65" i="84"/>
  <c r="P64" i="84"/>
  <c r="P63" i="84"/>
  <c r="P62" i="84"/>
  <c r="P61" i="84"/>
  <c r="P60" i="84"/>
  <c r="P59" i="84"/>
  <c r="P58" i="84"/>
  <c r="P57" i="84"/>
  <c r="P56" i="84"/>
  <c r="P55" i="84"/>
  <c r="P54" i="84"/>
  <c r="P53" i="84"/>
  <c r="P52" i="84"/>
  <c r="P51" i="84"/>
  <c r="P50" i="84"/>
  <c r="P49" i="84"/>
  <c r="P48" i="84"/>
  <c r="P47" i="84"/>
  <c r="P46" i="84"/>
  <c r="P45" i="84"/>
  <c r="P44" i="84"/>
  <c r="P43" i="84"/>
  <c r="P42" i="84"/>
  <c r="P41" i="84"/>
  <c r="P40" i="84"/>
  <c r="P39" i="84"/>
  <c r="P38" i="84"/>
  <c r="P37" i="84"/>
  <c r="P36" i="84"/>
  <c r="P35" i="84"/>
  <c r="P34" i="84"/>
  <c r="P33" i="84"/>
  <c r="P32" i="84"/>
  <c r="P31" i="84"/>
  <c r="P30" i="84"/>
  <c r="P29" i="84"/>
  <c r="P28" i="84"/>
  <c r="P27" i="84"/>
  <c r="P26" i="84"/>
  <c r="P25" i="84"/>
  <c r="P24" i="84"/>
  <c r="P23" i="84"/>
  <c r="P22" i="84"/>
  <c r="P21" i="84"/>
  <c r="P20" i="84"/>
  <c r="P19" i="84"/>
  <c r="P18" i="84"/>
  <c r="P17" i="84"/>
  <c r="P16" i="84"/>
  <c r="P15" i="84"/>
  <c r="P14" i="84"/>
  <c r="P13" i="84"/>
  <c r="P12" i="84"/>
  <c r="P11" i="84"/>
  <c r="P10" i="84"/>
  <c r="P9" i="84"/>
  <c r="P8" i="84"/>
  <c r="P7" i="84"/>
  <c r="P6" i="84"/>
  <c r="P5" i="84"/>
  <c r="P4" i="84"/>
  <c r="P71" i="83"/>
  <c r="P70" i="83"/>
  <c r="P69" i="83"/>
  <c r="P68" i="83"/>
  <c r="P67" i="83"/>
  <c r="P66" i="83"/>
  <c r="P65" i="83"/>
  <c r="P64" i="83"/>
  <c r="P63" i="83"/>
  <c r="P62" i="83"/>
  <c r="P61" i="83"/>
  <c r="P60" i="83"/>
  <c r="P59" i="83"/>
  <c r="P58" i="83"/>
  <c r="P57" i="83"/>
  <c r="P56" i="83"/>
  <c r="P55" i="83"/>
  <c r="P54" i="83"/>
  <c r="P53" i="83"/>
  <c r="P52" i="83"/>
  <c r="P51" i="83"/>
  <c r="P50" i="83"/>
  <c r="P49" i="83"/>
  <c r="P48" i="83"/>
  <c r="P47" i="83"/>
  <c r="P46" i="83"/>
  <c r="P45" i="83"/>
  <c r="P44" i="83"/>
  <c r="P43" i="83"/>
  <c r="P42" i="83"/>
  <c r="P41" i="83"/>
  <c r="P40" i="83"/>
  <c r="P39" i="83"/>
  <c r="P38" i="83"/>
  <c r="P37" i="83"/>
  <c r="P36" i="83"/>
  <c r="P35" i="83"/>
  <c r="P34" i="83"/>
  <c r="P33" i="83"/>
  <c r="P32" i="83"/>
  <c r="P31" i="83"/>
  <c r="P30" i="83"/>
  <c r="P29" i="83"/>
  <c r="P28" i="83"/>
  <c r="P27" i="83"/>
  <c r="P26" i="83"/>
  <c r="P25" i="83"/>
  <c r="P24" i="83"/>
  <c r="P23" i="83"/>
  <c r="P22" i="83"/>
  <c r="P21" i="83"/>
  <c r="P20" i="83"/>
  <c r="P19" i="83"/>
  <c r="P18" i="83"/>
  <c r="P17" i="83"/>
  <c r="P16" i="83"/>
  <c r="P15" i="83"/>
  <c r="P14" i="83"/>
  <c r="P13" i="83"/>
  <c r="P12" i="83"/>
  <c r="P11" i="83"/>
  <c r="P10" i="83"/>
  <c r="P9" i="83"/>
  <c r="P8" i="83"/>
  <c r="P7" i="83"/>
  <c r="P6" i="83"/>
  <c r="P5" i="83"/>
  <c r="P4" i="83"/>
  <c r="P183" i="82"/>
  <c r="P182" i="82"/>
  <c r="P181" i="82"/>
  <c r="P180" i="82"/>
  <c r="P179" i="82"/>
  <c r="P178" i="82"/>
  <c r="P177" i="82"/>
  <c r="P176" i="82"/>
  <c r="P175" i="82"/>
  <c r="P174" i="82"/>
  <c r="P173" i="82"/>
  <c r="P172" i="82"/>
  <c r="P171" i="82"/>
  <c r="P170" i="82"/>
  <c r="P169" i="82"/>
  <c r="P168" i="82"/>
  <c r="P167" i="82"/>
  <c r="P166" i="82"/>
  <c r="P165" i="82"/>
  <c r="P164" i="82"/>
  <c r="P163" i="82"/>
  <c r="P162" i="82"/>
  <c r="P161" i="82"/>
  <c r="P160" i="82"/>
  <c r="P159" i="82"/>
  <c r="P158" i="82"/>
  <c r="P157" i="82"/>
  <c r="P156" i="82"/>
  <c r="P155" i="82"/>
  <c r="P154" i="82"/>
  <c r="P153" i="82"/>
  <c r="P152" i="82"/>
  <c r="P151" i="82"/>
  <c r="P150" i="82"/>
  <c r="P149" i="82"/>
  <c r="P148" i="82"/>
  <c r="P147" i="82"/>
  <c r="P146" i="82"/>
  <c r="P145" i="82"/>
  <c r="P144" i="82"/>
  <c r="P143" i="82"/>
  <c r="P142" i="82"/>
  <c r="P141" i="82"/>
  <c r="P140" i="82"/>
  <c r="P139" i="82"/>
  <c r="P138" i="82"/>
  <c r="P137" i="82"/>
  <c r="P136" i="82"/>
  <c r="P135" i="82"/>
  <c r="P134" i="82"/>
  <c r="P133" i="82"/>
  <c r="P132" i="82"/>
  <c r="P131" i="82"/>
  <c r="P130" i="82"/>
  <c r="P129" i="82"/>
  <c r="P128" i="82"/>
  <c r="P127" i="82"/>
  <c r="P126" i="82"/>
  <c r="P125" i="82"/>
  <c r="P124" i="82"/>
  <c r="P123" i="82"/>
  <c r="P122" i="82"/>
  <c r="P121" i="82"/>
  <c r="P120" i="82"/>
  <c r="P119" i="82"/>
  <c r="P118" i="82"/>
  <c r="P117" i="82"/>
  <c r="P116" i="82"/>
  <c r="P115" i="82"/>
  <c r="P114" i="82"/>
  <c r="P113" i="82"/>
  <c r="P112" i="82"/>
  <c r="P111" i="82"/>
  <c r="P110" i="82"/>
  <c r="P109" i="82"/>
  <c r="P108" i="82"/>
  <c r="P107" i="82"/>
  <c r="P106" i="82"/>
  <c r="P105" i="82"/>
  <c r="P104" i="82"/>
  <c r="P103" i="82"/>
  <c r="P102" i="82"/>
  <c r="P101" i="82"/>
  <c r="P100" i="82"/>
  <c r="P99" i="82"/>
  <c r="P98" i="82"/>
  <c r="P97" i="82"/>
  <c r="P96" i="82"/>
  <c r="P95" i="82"/>
  <c r="P94" i="82"/>
  <c r="P93" i="82"/>
  <c r="P92" i="82"/>
  <c r="P91" i="82"/>
  <c r="P90" i="82"/>
  <c r="P89" i="82"/>
  <c r="P88" i="82"/>
  <c r="P87" i="82"/>
  <c r="P86" i="82"/>
  <c r="P85" i="82"/>
  <c r="P84" i="82"/>
  <c r="P83" i="82"/>
  <c r="P82" i="82"/>
  <c r="P81" i="82"/>
  <c r="P80" i="82"/>
  <c r="P79" i="82"/>
  <c r="P78" i="82"/>
  <c r="P77" i="82"/>
  <c r="P76" i="82"/>
  <c r="P75" i="82"/>
  <c r="P74" i="82"/>
  <c r="P73" i="82"/>
  <c r="P72" i="82"/>
  <c r="P71" i="82"/>
  <c r="P70" i="82"/>
  <c r="P69" i="82"/>
  <c r="P68" i="82"/>
  <c r="P67" i="82"/>
  <c r="P66" i="82"/>
  <c r="P65" i="82"/>
  <c r="P64" i="82"/>
  <c r="P63" i="82"/>
  <c r="P62" i="82"/>
  <c r="P61" i="82"/>
  <c r="P60" i="82"/>
  <c r="P59" i="82"/>
  <c r="P58" i="82"/>
  <c r="P57" i="82"/>
  <c r="P56" i="82"/>
  <c r="P55" i="82"/>
  <c r="P54" i="82"/>
  <c r="P53" i="82"/>
  <c r="P52" i="82"/>
  <c r="P51" i="82"/>
  <c r="P50" i="82"/>
  <c r="P49" i="82"/>
  <c r="P48" i="82"/>
  <c r="P47" i="82"/>
  <c r="P46" i="82"/>
  <c r="P45" i="82"/>
  <c r="P44" i="82"/>
  <c r="P43" i="82"/>
  <c r="P42" i="82"/>
  <c r="P41" i="82"/>
  <c r="P40" i="82"/>
  <c r="P39" i="82"/>
  <c r="P38" i="82"/>
  <c r="P37" i="82"/>
  <c r="P36" i="82"/>
  <c r="P35" i="82"/>
  <c r="P34" i="82"/>
  <c r="P33" i="82"/>
  <c r="P32" i="82"/>
  <c r="P31" i="82"/>
  <c r="P30" i="82"/>
  <c r="P29" i="82"/>
  <c r="P28" i="82"/>
  <c r="P27" i="82"/>
  <c r="P26" i="82"/>
  <c r="P25" i="82"/>
  <c r="P24" i="82"/>
  <c r="P23" i="82"/>
  <c r="P22" i="82"/>
  <c r="P21" i="82"/>
  <c r="P20" i="82"/>
  <c r="P19" i="82"/>
  <c r="P18" i="82"/>
  <c r="P17" i="82"/>
  <c r="P16" i="82"/>
  <c r="P15" i="82"/>
  <c r="P14" i="82"/>
  <c r="P13" i="82"/>
  <c r="P12" i="82"/>
  <c r="P11" i="82"/>
  <c r="P10" i="82"/>
  <c r="P9" i="82"/>
  <c r="P8" i="82"/>
  <c r="P7" i="82"/>
  <c r="P6" i="82"/>
  <c r="P5" i="82"/>
  <c r="P4" i="82"/>
  <c r="P185" i="81"/>
  <c r="P184" i="81"/>
  <c r="P183" i="81"/>
  <c r="P182" i="81"/>
  <c r="P181" i="81"/>
  <c r="P180" i="81"/>
  <c r="P179" i="81"/>
  <c r="P178" i="81"/>
  <c r="P177" i="81"/>
  <c r="P176" i="81"/>
  <c r="P175" i="81"/>
  <c r="P174" i="81"/>
  <c r="P173" i="81"/>
  <c r="P172" i="81"/>
  <c r="P171" i="81"/>
  <c r="P170" i="81"/>
  <c r="P169" i="81"/>
  <c r="P168" i="81"/>
  <c r="P167" i="81"/>
  <c r="P166" i="81"/>
  <c r="P165" i="81"/>
  <c r="P164" i="81"/>
  <c r="P163" i="81"/>
  <c r="P162" i="81"/>
  <c r="P161" i="81"/>
  <c r="P160" i="81"/>
  <c r="P159" i="81"/>
  <c r="P158" i="81"/>
  <c r="P157" i="81"/>
  <c r="P156" i="81"/>
  <c r="P155" i="81"/>
  <c r="P154" i="81"/>
  <c r="P153" i="81"/>
  <c r="P152" i="81"/>
  <c r="P151" i="81"/>
  <c r="P150" i="81"/>
  <c r="P149" i="81"/>
  <c r="P148" i="81"/>
  <c r="P147" i="81"/>
  <c r="P146" i="81"/>
  <c r="P145" i="81"/>
  <c r="P144" i="81"/>
  <c r="P143" i="81"/>
  <c r="P142" i="81"/>
  <c r="P141" i="81"/>
  <c r="P140" i="81"/>
  <c r="P139" i="81"/>
  <c r="P138" i="81"/>
  <c r="P137" i="81"/>
  <c r="P136" i="81"/>
  <c r="P135" i="81"/>
  <c r="P134" i="81"/>
  <c r="P133" i="81"/>
  <c r="P132" i="81"/>
  <c r="P131" i="81"/>
  <c r="P130" i="81"/>
  <c r="P129" i="81"/>
  <c r="P128" i="81"/>
  <c r="P127" i="81"/>
  <c r="P126" i="81"/>
  <c r="P125" i="81"/>
  <c r="P124" i="81"/>
  <c r="P123" i="81"/>
  <c r="P122" i="81"/>
  <c r="P121" i="81"/>
  <c r="P120" i="81"/>
  <c r="P119" i="81"/>
  <c r="P118" i="81"/>
  <c r="P117" i="81"/>
  <c r="P116" i="81"/>
  <c r="P115" i="81"/>
  <c r="P114" i="81"/>
  <c r="P113" i="81"/>
  <c r="P112" i="81"/>
  <c r="P111" i="81"/>
  <c r="P110" i="81"/>
  <c r="P109" i="81"/>
  <c r="P108" i="81"/>
  <c r="P107" i="81"/>
  <c r="P106" i="81"/>
  <c r="P105" i="81"/>
  <c r="P104" i="81"/>
  <c r="P103" i="81"/>
  <c r="P102" i="81"/>
  <c r="P101" i="81"/>
  <c r="P100" i="81"/>
  <c r="P99" i="81"/>
  <c r="P98" i="81"/>
  <c r="P97" i="81"/>
  <c r="P96" i="81"/>
  <c r="P95" i="81"/>
  <c r="P94" i="81"/>
  <c r="P93" i="81"/>
  <c r="P92" i="81"/>
  <c r="P91" i="81"/>
  <c r="P90" i="81"/>
  <c r="P89" i="81"/>
  <c r="P88" i="81"/>
  <c r="P87" i="81"/>
  <c r="P86" i="81"/>
  <c r="P85" i="81"/>
  <c r="P84" i="81"/>
  <c r="P83" i="81"/>
  <c r="P82" i="81"/>
  <c r="P81" i="81"/>
  <c r="P80" i="81"/>
  <c r="P79" i="81"/>
  <c r="P78" i="81"/>
  <c r="P77" i="81"/>
  <c r="P76" i="81"/>
  <c r="P75" i="81"/>
  <c r="P74" i="81"/>
  <c r="P73" i="81"/>
  <c r="P72" i="81"/>
  <c r="P71" i="81"/>
  <c r="P70" i="81"/>
  <c r="P69" i="81"/>
  <c r="P68" i="81"/>
  <c r="P67" i="81"/>
  <c r="P66" i="81"/>
  <c r="P65" i="81"/>
  <c r="P64" i="81"/>
  <c r="P63" i="81"/>
  <c r="P62" i="81"/>
  <c r="P61" i="81"/>
  <c r="P60" i="81"/>
  <c r="P59" i="81"/>
  <c r="P58" i="81"/>
  <c r="P57" i="81"/>
  <c r="P56" i="81"/>
  <c r="P55" i="81"/>
  <c r="P54" i="81"/>
  <c r="P53" i="81"/>
  <c r="P52" i="81"/>
  <c r="P51" i="81"/>
  <c r="P50" i="81"/>
  <c r="P49" i="81"/>
  <c r="P48" i="81"/>
  <c r="P47" i="81"/>
  <c r="P46" i="81"/>
  <c r="P45" i="81"/>
  <c r="P44" i="81"/>
  <c r="P43" i="81"/>
  <c r="P42" i="81"/>
  <c r="P41" i="81"/>
  <c r="P40" i="81"/>
  <c r="P39" i="81"/>
  <c r="P38" i="81"/>
  <c r="P37" i="81"/>
  <c r="P36" i="81"/>
  <c r="P35" i="81"/>
  <c r="P34" i="81"/>
  <c r="P33" i="81"/>
  <c r="P32" i="81"/>
  <c r="P31" i="81"/>
  <c r="P30" i="81"/>
  <c r="P29" i="81"/>
  <c r="P28" i="81"/>
  <c r="P27" i="81"/>
  <c r="P26" i="81"/>
  <c r="P25" i="81"/>
  <c r="P24" i="81"/>
  <c r="P23" i="81"/>
  <c r="P22" i="81"/>
  <c r="P21" i="81"/>
  <c r="P20" i="81"/>
  <c r="P19" i="81"/>
  <c r="P18" i="81"/>
  <c r="P17" i="81"/>
  <c r="P16" i="81"/>
  <c r="P15" i="81"/>
  <c r="P14" i="81"/>
  <c r="P13" i="81"/>
  <c r="P12" i="81"/>
  <c r="P11" i="81"/>
  <c r="P10" i="81"/>
  <c r="P9" i="81"/>
  <c r="P8" i="81"/>
  <c r="P7" i="81"/>
  <c r="P6" i="81"/>
  <c r="P5" i="81"/>
  <c r="P4" i="81"/>
  <c r="P239" i="80"/>
  <c r="P238" i="80"/>
  <c r="P237" i="80"/>
  <c r="P236" i="80"/>
  <c r="P235" i="80"/>
  <c r="P234" i="80"/>
  <c r="P233" i="80"/>
  <c r="P232" i="80"/>
  <c r="P231" i="80"/>
  <c r="P230" i="80"/>
  <c r="P229" i="80"/>
  <c r="P228" i="80"/>
  <c r="P227" i="80"/>
  <c r="P226" i="80"/>
  <c r="P225" i="80"/>
  <c r="P224" i="80"/>
  <c r="P223" i="80"/>
  <c r="P222" i="80"/>
  <c r="P221" i="80"/>
  <c r="P220" i="80"/>
  <c r="P219" i="80"/>
  <c r="P218" i="80"/>
  <c r="P217" i="80"/>
  <c r="P216" i="80"/>
  <c r="P215" i="80"/>
  <c r="P214" i="80"/>
  <c r="P213" i="80"/>
  <c r="P212" i="80"/>
  <c r="P211" i="80"/>
  <c r="P210" i="80"/>
  <c r="P209" i="80"/>
  <c r="P208" i="80"/>
  <c r="P207" i="80"/>
  <c r="P206" i="80"/>
  <c r="P205" i="80"/>
  <c r="P204" i="80"/>
  <c r="P203" i="80"/>
  <c r="P202" i="80"/>
  <c r="P201" i="80"/>
  <c r="P200" i="80"/>
  <c r="P199" i="80"/>
  <c r="P198" i="80"/>
  <c r="P197" i="80"/>
  <c r="P196" i="80"/>
  <c r="P195" i="80"/>
  <c r="P194" i="80"/>
  <c r="P193" i="80"/>
  <c r="P192" i="80"/>
  <c r="P191" i="80"/>
  <c r="P190" i="80"/>
  <c r="P189" i="80"/>
  <c r="P188" i="80"/>
  <c r="P187" i="80"/>
  <c r="P186" i="80"/>
  <c r="P185" i="80"/>
  <c r="P184" i="80"/>
  <c r="P183" i="80"/>
  <c r="P182" i="80"/>
  <c r="P181" i="80"/>
  <c r="P180" i="80"/>
  <c r="P179" i="80"/>
  <c r="P178" i="80"/>
  <c r="P177" i="80"/>
  <c r="P176" i="80"/>
  <c r="P175" i="80"/>
  <c r="P174" i="80"/>
  <c r="P173" i="80"/>
  <c r="P172" i="80"/>
  <c r="P171" i="80"/>
  <c r="P170" i="80"/>
  <c r="P169" i="80"/>
  <c r="P168" i="80"/>
  <c r="P167" i="80"/>
  <c r="P166" i="80"/>
  <c r="P165" i="80"/>
  <c r="P164" i="80"/>
  <c r="P163" i="80"/>
  <c r="P162" i="80"/>
  <c r="P161" i="80"/>
  <c r="P160" i="80"/>
  <c r="P159" i="80"/>
  <c r="P158" i="80"/>
  <c r="P157" i="80"/>
  <c r="P156" i="80"/>
  <c r="P155" i="80"/>
  <c r="P154" i="80"/>
  <c r="P153" i="80"/>
  <c r="P152" i="80"/>
  <c r="P151" i="80"/>
  <c r="P150" i="80"/>
  <c r="P149" i="80"/>
  <c r="P148" i="80"/>
  <c r="P147" i="80"/>
  <c r="P146" i="80"/>
  <c r="P145" i="80"/>
  <c r="P144" i="80"/>
  <c r="P143" i="80"/>
  <c r="P142" i="80"/>
  <c r="P141" i="80"/>
  <c r="P140" i="80"/>
  <c r="P139" i="80"/>
  <c r="P138" i="80"/>
  <c r="P137" i="80"/>
  <c r="P136" i="80"/>
  <c r="P135" i="80"/>
  <c r="P134" i="80"/>
  <c r="P133" i="80"/>
  <c r="P132" i="80"/>
  <c r="P131" i="80"/>
  <c r="P130" i="80"/>
  <c r="P129" i="80"/>
  <c r="P128" i="80"/>
  <c r="P127" i="80"/>
  <c r="P126" i="80"/>
  <c r="P125" i="80"/>
  <c r="P124" i="80"/>
  <c r="P123" i="80"/>
  <c r="P122" i="80"/>
  <c r="P121" i="80"/>
  <c r="P120" i="80"/>
  <c r="P119" i="80"/>
  <c r="P118" i="80"/>
  <c r="P117" i="80"/>
  <c r="P116" i="80"/>
  <c r="P115" i="80"/>
  <c r="P114" i="80"/>
  <c r="P113" i="80"/>
  <c r="P112" i="80"/>
  <c r="P111" i="80"/>
  <c r="P110" i="80"/>
  <c r="P109" i="80"/>
  <c r="P108" i="80"/>
  <c r="P107" i="80"/>
  <c r="P106" i="80"/>
  <c r="P105" i="80"/>
  <c r="P104" i="80"/>
  <c r="P103" i="80"/>
  <c r="P102" i="80"/>
  <c r="P101" i="80"/>
  <c r="P100" i="80"/>
  <c r="P99" i="80"/>
  <c r="P98" i="80"/>
  <c r="P97" i="80"/>
  <c r="P96" i="80"/>
  <c r="P95" i="80"/>
  <c r="P94" i="80"/>
  <c r="P93" i="80"/>
  <c r="P92" i="80"/>
  <c r="P91" i="80"/>
  <c r="P90" i="80"/>
  <c r="P89" i="80"/>
  <c r="P88" i="80"/>
  <c r="P87" i="80"/>
  <c r="P86" i="80"/>
  <c r="P85" i="80"/>
  <c r="P84" i="80"/>
  <c r="P83" i="80"/>
  <c r="P82" i="80"/>
  <c r="P81" i="80"/>
  <c r="P80" i="80"/>
  <c r="P79" i="80"/>
  <c r="P78" i="80"/>
  <c r="P77" i="80"/>
  <c r="P76" i="80"/>
  <c r="P75" i="80"/>
  <c r="P74" i="80"/>
  <c r="P73" i="80"/>
  <c r="P72" i="80"/>
  <c r="P71" i="80"/>
  <c r="P70" i="80"/>
  <c r="P69" i="80"/>
  <c r="P68" i="80"/>
  <c r="P67" i="80"/>
  <c r="P66" i="80"/>
  <c r="P65" i="80"/>
  <c r="P64" i="80"/>
  <c r="P63" i="80"/>
  <c r="P62" i="80"/>
  <c r="P61" i="80"/>
  <c r="P60" i="80"/>
  <c r="P59" i="80"/>
  <c r="P58" i="80"/>
  <c r="P57" i="80"/>
  <c r="P56" i="80"/>
  <c r="P55" i="80"/>
  <c r="P54" i="80"/>
  <c r="P53" i="80"/>
  <c r="P52" i="80"/>
  <c r="P51" i="80"/>
  <c r="P50" i="80"/>
  <c r="P49" i="80"/>
  <c r="P48" i="80"/>
  <c r="P47" i="80"/>
  <c r="P46" i="80"/>
  <c r="P45" i="80"/>
  <c r="P44" i="80"/>
  <c r="P43" i="80"/>
  <c r="P42" i="80"/>
  <c r="P41" i="80"/>
  <c r="P40" i="80"/>
  <c r="P39" i="80"/>
  <c r="P38" i="80"/>
  <c r="P37" i="80"/>
  <c r="P36" i="80"/>
  <c r="P35" i="80"/>
  <c r="P34" i="80"/>
  <c r="P33" i="80"/>
  <c r="P32" i="80"/>
  <c r="P31" i="80"/>
  <c r="P30" i="80"/>
  <c r="P29" i="80"/>
  <c r="P28" i="80"/>
  <c r="P27" i="80"/>
  <c r="P26" i="80"/>
  <c r="P25" i="80"/>
  <c r="P24" i="80"/>
  <c r="P23" i="80"/>
  <c r="P22" i="80"/>
  <c r="P21" i="80"/>
  <c r="P20" i="80"/>
  <c r="P19" i="80"/>
  <c r="P18" i="80"/>
  <c r="P17" i="80"/>
  <c r="P16" i="80"/>
  <c r="P15" i="80"/>
  <c r="P14" i="80"/>
  <c r="P13" i="80"/>
  <c r="P12" i="80"/>
  <c r="P11" i="80"/>
  <c r="P10" i="80"/>
  <c r="P9" i="80"/>
  <c r="P8" i="80"/>
  <c r="P7" i="80"/>
  <c r="P6" i="80"/>
  <c r="P5" i="80"/>
  <c r="P4" i="80"/>
  <c r="P264" i="79"/>
  <c r="P263" i="79"/>
  <c r="P262" i="79"/>
  <c r="P261" i="79"/>
  <c r="P260" i="79"/>
  <c r="P259" i="79"/>
  <c r="P258" i="79"/>
  <c r="P257" i="79"/>
  <c r="P256" i="79"/>
  <c r="P255" i="79"/>
  <c r="P254" i="79"/>
  <c r="P253" i="79"/>
  <c r="P252" i="79"/>
  <c r="P251" i="79"/>
  <c r="P250" i="79"/>
  <c r="P249" i="79"/>
  <c r="P248" i="79"/>
  <c r="P247" i="79"/>
  <c r="P246" i="79"/>
  <c r="P245" i="79"/>
  <c r="P244" i="79"/>
  <c r="P243" i="79"/>
  <c r="P242" i="79"/>
  <c r="P241" i="79"/>
  <c r="P240" i="79"/>
  <c r="P239" i="79"/>
  <c r="P238" i="79"/>
  <c r="P237" i="79"/>
  <c r="P236" i="79"/>
  <c r="P235" i="79"/>
  <c r="P234" i="79"/>
  <c r="P233" i="79"/>
  <c r="P232" i="79"/>
  <c r="P231" i="79"/>
  <c r="P230" i="79"/>
  <c r="P229" i="79"/>
  <c r="P228" i="79"/>
  <c r="P227" i="79"/>
  <c r="P226" i="79"/>
  <c r="P225" i="79"/>
  <c r="P224" i="79"/>
  <c r="P223" i="79"/>
  <c r="P222" i="79"/>
  <c r="P221" i="79"/>
  <c r="P220" i="79"/>
  <c r="P219" i="79"/>
  <c r="P218" i="79"/>
  <c r="P217" i="79"/>
  <c r="P216" i="79"/>
  <c r="P215" i="79"/>
  <c r="P214" i="79"/>
  <c r="P213" i="79"/>
  <c r="P212" i="79"/>
  <c r="P211" i="79"/>
  <c r="P210" i="79"/>
  <c r="P209" i="79"/>
  <c r="P208" i="79"/>
  <c r="P207" i="79"/>
  <c r="P206" i="79"/>
  <c r="P205" i="79"/>
  <c r="P204" i="79"/>
  <c r="P203" i="79"/>
  <c r="P202" i="79"/>
  <c r="P201" i="79"/>
  <c r="P200" i="79"/>
  <c r="P199" i="79"/>
  <c r="P198" i="79"/>
  <c r="P197" i="79"/>
  <c r="P196" i="79"/>
  <c r="P195" i="79"/>
  <c r="P194" i="79"/>
  <c r="P193" i="79"/>
  <c r="P192" i="79"/>
  <c r="P191" i="79"/>
  <c r="P190" i="79"/>
  <c r="P189" i="79"/>
  <c r="P188" i="79"/>
  <c r="P187" i="79"/>
  <c r="P186" i="79"/>
  <c r="P185" i="79"/>
  <c r="P184" i="79"/>
  <c r="P183" i="79"/>
  <c r="P182" i="79"/>
  <c r="P181" i="79"/>
  <c r="P180" i="79"/>
  <c r="P179" i="79"/>
  <c r="P178" i="79"/>
  <c r="P177" i="79"/>
  <c r="P176" i="79"/>
  <c r="P175" i="79"/>
  <c r="P174" i="79"/>
  <c r="P173" i="79"/>
  <c r="P172" i="79"/>
  <c r="P171" i="79"/>
  <c r="P170" i="79"/>
  <c r="P169" i="79"/>
  <c r="P168" i="79"/>
  <c r="P167" i="79"/>
  <c r="P166" i="79"/>
  <c r="P165" i="79"/>
  <c r="P164" i="79"/>
  <c r="P163" i="79"/>
  <c r="P162" i="79"/>
  <c r="P161" i="79"/>
  <c r="P160" i="79"/>
  <c r="P159" i="79"/>
  <c r="P158" i="79"/>
  <c r="P157" i="79"/>
  <c r="P156" i="79"/>
  <c r="P155" i="79"/>
  <c r="P154" i="79"/>
  <c r="P153" i="79"/>
  <c r="P152" i="79"/>
  <c r="P151" i="79"/>
  <c r="P150" i="79"/>
  <c r="P149" i="79"/>
  <c r="P148" i="79"/>
  <c r="P147" i="79"/>
  <c r="P146" i="79"/>
  <c r="P145" i="79"/>
  <c r="P144" i="79"/>
  <c r="P143" i="79"/>
  <c r="P142" i="79"/>
  <c r="P141" i="79"/>
  <c r="P140" i="79"/>
  <c r="P139" i="79"/>
  <c r="P138" i="79"/>
  <c r="P137" i="79"/>
  <c r="P136" i="79"/>
  <c r="P135" i="79"/>
  <c r="P134" i="79"/>
  <c r="P133" i="79"/>
  <c r="P132" i="79"/>
  <c r="P131" i="79"/>
  <c r="P130" i="79"/>
  <c r="P129" i="79"/>
  <c r="P128" i="79"/>
  <c r="P127" i="79"/>
  <c r="P126" i="79"/>
  <c r="P125" i="79"/>
  <c r="P124" i="79"/>
  <c r="P123" i="79"/>
  <c r="P122" i="79"/>
  <c r="P121" i="79"/>
  <c r="P120" i="79"/>
  <c r="P119" i="79"/>
  <c r="P118" i="79"/>
  <c r="P117" i="79"/>
  <c r="P116" i="79"/>
  <c r="P115" i="79"/>
  <c r="P114" i="79"/>
  <c r="P113" i="79"/>
  <c r="P112" i="79"/>
  <c r="P111" i="79"/>
  <c r="P110" i="79"/>
  <c r="P109" i="79"/>
  <c r="P108" i="79"/>
  <c r="P107" i="79"/>
  <c r="P106" i="79"/>
  <c r="P105" i="79"/>
  <c r="P104" i="79"/>
  <c r="P103" i="79"/>
  <c r="P102" i="79"/>
  <c r="P101" i="79"/>
  <c r="P100" i="79"/>
  <c r="P99" i="79"/>
  <c r="P98" i="79"/>
  <c r="P97" i="79"/>
  <c r="P96" i="79"/>
  <c r="P95" i="79"/>
  <c r="P94" i="79"/>
  <c r="P93" i="79"/>
  <c r="P92" i="79"/>
  <c r="P91" i="79"/>
  <c r="P90" i="79"/>
  <c r="P89" i="79"/>
  <c r="P88" i="79"/>
  <c r="P87" i="79"/>
  <c r="P86" i="79"/>
  <c r="P85" i="79"/>
  <c r="P84" i="79"/>
  <c r="P83" i="79"/>
  <c r="P82" i="79"/>
  <c r="P81" i="79"/>
  <c r="P80" i="79"/>
  <c r="P79" i="79"/>
  <c r="P78" i="79"/>
  <c r="P77" i="79"/>
  <c r="P76" i="79"/>
  <c r="P75" i="79"/>
  <c r="P74" i="79"/>
  <c r="P73" i="79"/>
  <c r="P72" i="79"/>
  <c r="P71" i="79"/>
  <c r="P70" i="79"/>
  <c r="P69" i="79"/>
  <c r="P68" i="79"/>
  <c r="P67" i="79"/>
  <c r="P66" i="79"/>
  <c r="P65" i="79"/>
  <c r="P64" i="79"/>
  <c r="P63" i="79"/>
  <c r="P62" i="79"/>
  <c r="P61" i="79"/>
  <c r="P60" i="79"/>
  <c r="P59" i="79"/>
  <c r="P58" i="79"/>
  <c r="P57" i="79"/>
  <c r="P56" i="79"/>
  <c r="P55" i="79"/>
  <c r="P54" i="79"/>
  <c r="P53" i="79"/>
  <c r="P52" i="79"/>
  <c r="P51" i="79"/>
  <c r="P50" i="79"/>
  <c r="P49" i="79"/>
  <c r="P48" i="79"/>
  <c r="P47" i="79"/>
  <c r="P46" i="79"/>
  <c r="P45" i="79"/>
  <c r="P44" i="79"/>
  <c r="P43" i="79"/>
  <c r="P42" i="79"/>
  <c r="P41" i="79"/>
  <c r="P40" i="79"/>
  <c r="P39" i="79"/>
  <c r="P38" i="79"/>
  <c r="P37" i="79"/>
  <c r="P36" i="79"/>
  <c r="P35" i="79"/>
  <c r="P34" i="79"/>
  <c r="P33" i="79"/>
  <c r="P32" i="79"/>
  <c r="P31" i="79"/>
  <c r="P30" i="79"/>
  <c r="P29" i="79"/>
  <c r="P28" i="79"/>
  <c r="P27" i="79"/>
  <c r="P26" i="79"/>
  <c r="P25" i="79"/>
  <c r="P24" i="79"/>
  <c r="P23" i="79"/>
  <c r="P22" i="79"/>
  <c r="P21" i="79"/>
  <c r="P20" i="79"/>
  <c r="P19" i="79"/>
  <c r="P18" i="79"/>
  <c r="P17" i="79"/>
  <c r="P16" i="79"/>
  <c r="P15" i="79"/>
  <c r="P14" i="79"/>
  <c r="P13" i="79"/>
  <c r="P12" i="79"/>
  <c r="P11" i="79"/>
  <c r="P10" i="79"/>
  <c r="P9" i="79"/>
  <c r="P8" i="79"/>
  <c r="P7" i="79"/>
  <c r="P6" i="79"/>
  <c r="P5" i="79"/>
  <c r="P4" i="79"/>
  <c r="P288" i="78"/>
  <c r="P287" i="78"/>
  <c r="P286" i="78"/>
  <c r="P285" i="78"/>
  <c r="P284" i="78"/>
  <c r="P283" i="78"/>
  <c r="P282" i="78"/>
  <c r="P281" i="78"/>
  <c r="P280" i="78"/>
  <c r="P279" i="78"/>
  <c r="P278" i="78"/>
  <c r="P277" i="78"/>
  <c r="P276" i="78"/>
  <c r="P275" i="78"/>
  <c r="P274" i="78"/>
  <c r="P273" i="78"/>
  <c r="P272" i="78"/>
  <c r="P271" i="78"/>
  <c r="P270" i="78"/>
  <c r="P269" i="78"/>
  <c r="P268" i="78"/>
  <c r="P267" i="78"/>
  <c r="P266" i="78"/>
  <c r="P265" i="78"/>
  <c r="P264" i="78"/>
  <c r="P263" i="78"/>
  <c r="P262" i="78"/>
  <c r="P261" i="78"/>
  <c r="P260" i="78"/>
  <c r="P259" i="78"/>
  <c r="P258" i="78"/>
  <c r="P257" i="78"/>
  <c r="P256" i="78"/>
  <c r="P255" i="78"/>
  <c r="P254" i="78"/>
  <c r="P253" i="78"/>
  <c r="P252" i="78"/>
  <c r="P251" i="78"/>
  <c r="P250" i="78"/>
  <c r="P249" i="78"/>
  <c r="P248" i="78"/>
  <c r="P247" i="78"/>
  <c r="P246" i="78"/>
  <c r="P245" i="78"/>
  <c r="P244" i="78"/>
  <c r="P243" i="78"/>
  <c r="P242" i="78"/>
  <c r="P241" i="78"/>
  <c r="P240" i="78"/>
  <c r="P239" i="78"/>
  <c r="P238" i="78"/>
  <c r="P237" i="78"/>
  <c r="P236" i="78"/>
  <c r="P235" i="78"/>
  <c r="P234" i="78"/>
  <c r="P233" i="78"/>
  <c r="P232" i="78"/>
  <c r="P231" i="78"/>
  <c r="P230" i="78"/>
  <c r="P229" i="78"/>
  <c r="P228" i="78"/>
  <c r="P227" i="78"/>
  <c r="P226" i="78"/>
  <c r="P225" i="78"/>
  <c r="P224" i="78"/>
  <c r="P223" i="78"/>
  <c r="P222" i="78"/>
  <c r="P221" i="78"/>
  <c r="P220" i="78"/>
  <c r="P219" i="78"/>
  <c r="P218" i="78"/>
  <c r="P217" i="78"/>
  <c r="P216" i="78"/>
  <c r="P215" i="78"/>
  <c r="P214" i="78"/>
  <c r="P213" i="78"/>
  <c r="P212" i="78"/>
  <c r="P211" i="78"/>
  <c r="P210" i="78"/>
  <c r="P209" i="78"/>
  <c r="P208" i="78"/>
  <c r="P207" i="78"/>
  <c r="P206" i="78"/>
  <c r="P205" i="78"/>
  <c r="P204" i="78"/>
  <c r="P203" i="78"/>
  <c r="P202" i="78"/>
  <c r="P201" i="78"/>
  <c r="P200" i="78"/>
  <c r="P199" i="78"/>
  <c r="P198" i="78"/>
  <c r="P197" i="78"/>
  <c r="P196" i="78"/>
  <c r="P195" i="78"/>
  <c r="P194" i="78"/>
  <c r="P193" i="78"/>
  <c r="P192" i="78"/>
  <c r="P191" i="78"/>
  <c r="P190" i="78"/>
  <c r="P189" i="78"/>
  <c r="P188" i="78"/>
  <c r="P187" i="78"/>
  <c r="P186" i="78"/>
  <c r="P185" i="78"/>
  <c r="P184" i="78"/>
  <c r="P183" i="78"/>
  <c r="P182" i="78"/>
  <c r="P181" i="78"/>
  <c r="P180" i="78"/>
  <c r="P179" i="78"/>
  <c r="P178" i="78"/>
  <c r="P177" i="78"/>
  <c r="P176" i="78"/>
  <c r="P175" i="78"/>
  <c r="P174" i="78"/>
  <c r="P173" i="78"/>
  <c r="P172" i="78"/>
  <c r="P171" i="78"/>
  <c r="P170" i="78"/>
  <c r="P169" i="78"/>
  <c r="P168" i="78"/>
  <c r="P167" i="78"/>
  <c r="P166" i="78"/>
  <c r="P165" i="78"/>
  <c r="P164" i="78"/>
  <c r="P163" i="78"/>
  <c r="P162" i="78"/>
  <c r="P161" i="78"/>
  <c r="P160" i="78"/>
  <c r="P159" i="78"/>
  <c r="P158" i="78"/>
  <c r="P157" i="78"/>
  <c r="P156" i="78"/>
  <c r="P155" i="78"/>
  <c r="P154" i="78"/>
  <c r="P153" i="78"/>
  <c r="P152" i="78"/>
  <c r="P151" i="78"/>
  <c r="P150" i="78"/>
  <c r="P149" i="78"/>
  <c r="P148" i="78"/>
  <c r="P147" i="78"/>
  <c r="P146" i="78"/>
  <c r="P145" i="78"/>
  <c r="P144" i="78"/>
  <c r="P143" i="78"/>
  <c r="P142" i="78"/>
  <c r="P141" i="78"/>
  <c r="P140" i="78"/>
  <c r="P139" i="78"/>
  <c r="P138" i="78"/>
  <c r="P137" i="78"/>
  <c r="P136" i="78"/>
  <c r="P135" i="78"/>
  <c r="P134" i="78"/>
  <c r="P133" i="78"/>
  <c r="P132" i="78"/>
  <c r="P131" i="78"/>
  <c r="P130" i="78"/>
  <c r="P129" i="78"/>
  <c r="P128" i="78"/>
  <c r="P127" i="78"/>
  <c r="P126" i="78"/>
  <c r="P125" i="78"/>
  <c r="P124" i="78"/>
  <c r="P123" i="78"/>
  <c r="P122" i="78"/>
  <c r="P121" i="78"/>
  <c r="P120" i="78"/>
  <c r="P119" i="78"/>
  <c r="P118" i="78"/>
  <c r="P117" i="78"/>
  <c r="P116" i="78"/>
  <c r="P115" i="78"/>
  <c r="P114" i="78"/>
  <c r="P113" i="78"/>
  <c r="P112" i="78"/>
  <c r="P111" i="78"/>
  <c r="P110" i="78"/>
  <c r="P109" i="78"/>
  <c r="P108" i="78"/>
  <c r="P107" i="78"/>
  <c r="P106" i="78"/>
  <c r="P105" i="78"/>
  <c r="P104" i="78"/>
  <c r="P103" i="78"/>
  <c r="P102" i="78"/>
  <c r="P101" i="78"/>
  <c r="P100" i="78"/>
  <c r="P99" i="78"/>
  <c r="P98" i="78"/>
  <c r="P97" i="78"/>
  <c r="P96" i="78"/>
  <c r="P95" i="78"/>
  <c r="P94" i="78"/>
  <c r="P93" i="78"/>
  <c r="P92" i="78"/>
  <c r="P91" i="78"/>
  <c r="P90" i="78"/>
  <c r="P89" i="78"/>
  <c r="P88" i="78"/>
  <c r="P87" i="78"/>
  <c r="P86" i="78"/>
  <c r="P85" i="78"/>
  <c r="P84" i="78"/>
  <c r="P83" i="78"/>
  <c r="P82" i="78"/>
  <c r="P81" i="78"/>
  <c r="P80" i="78"/>
  <c r="P79" i="78"/>
  <c r="P78" i="78"/>
  <c r="P77" i="78"/>
  <c r="P76" i="78"/>
  <c r="P75" i="78"/>
  <c r="P74" i="78"/>
  <c r="P73" i="78"/>
  <c r="P72" i="78"/>
  <c r="P71" i="78"/>
  <c r="P70" i="78"/>
  <c r="P69" i="78"/>
  <c r="P68" i="78"/>
  <c r="P67" i="78"/>
  <c r="P66" i="78"/>
  <c r="P65" i="78"/>
  <c r="P64" i="78"/>
  <c r="P63" i="78"/>
  <c r="P62" i="78"/>
  <c r="P61" i="78"/>
  <c r="P60" i="78"/>
  <c r="P59" i="78"/>
  <c r="P58" i="78"/>
  <c r="P57" i="78"/>
  <c r="P56" i="78"/>
  <c r="P55" i="78"/>
  <c r="P54" i="78"/>
  <c r="P53" i="78"/>
  <c r="P52" i="78"/>
  <c r="P51" i="78"/>
  <c r="P50" i="78"/>
  <c r="P49" i="78"/>
  <c r="P48" i="78"/>
  <c r="P47" i="78"/>
  <c r="P46" i="78"/>
  <c r="P45" i="78"/>
  <c r="P44" i="78"/>
  <c r="P43" i="78"/>
  <c r="P42" i="78"/>
  <c r="P41" i="78"/>
  <c r="P40" i="78"/>
  <c r="P39" i="78"/>
  <c r="P38" i="78"/>
  <c r="P37" i="78"/>
  <c r="P36" i="78"/>
  <c r="P35" i="78"/>
  <c r="P34" i="78"/>
  <c r="P33" i="78"/>
  <c r="P32" i="78"/>
  <c r="P31" i="78"/>
  <c r="P30" i="78"/>
  <c r="P29" i="78"/>
  <c r="P28" i="78"/>
  <c r="P27" i="78"/>
  <c r="P26" i="78"/>
  <c r="P25" i="78"/>
  <c r="P24" i="78"/>
  <c r="P23" i="78"/>
  <c r="P22" i="78"/>
  <c r="P21" i="78"/>
  <c r="P20" i="78"/>
  <c r="P19" i="78"/>
  <c r="P18" i="78"/>
  <c r="P17" i="78"/>
  <c r="P16" i="78"/>
  <c r="P15" i="78"/>
  <c r="P14" i="78"/>
  <c r="P13" i="78"/>
  <c r="P12" i="78"/>
  <c r="P11" i="78"/>
  <c r="P10" i="78"/>
  <c r="P9" i="78"/>
  <c r="P8" i="78"/>
  <c r="P7" i="78"/>
  <c r="P6" i="78"/>
  <c r="P5" i="78"/>
  <c r="P4" i="78"/>
  <c r="P328" i="77"/>
  <c r="P327" i="77"/>
  <c r="P326" i="77"/>
  <c r="P325" i="77"/>
  <c r="P324" i="77"/>
  <c r="P323" i="77"/>
  <c r="P322" i="77"/>
  <c r="P321" i="77"/>
  <c r="P320" i="77"/>
  <c r="P319" i="77"/>
  <c r="P318" i="77"/>
  <c r="P317" i="77"/>
  <c r="P316" i="77"/>
  <c r="P315" i="77"/>
  <c r="P314" i="77"/>
  <c r="P313" i="77"/>
  <c r="P312" i="77"/>
  <c r="P311" i="77"/>
  <c r="P310" i="77"/>
  <c r="P309" i="77"/>
  <c r="P308" i="77"/>
  <c r="P307" i="77"/>
  <c r="P306" i="77"/>
  <c r="P305" i="77"/>
  <c r="P304" i="77"/>
  <c r="P303" i="77"/>
  <c r="P302" i="77"/>
  <c r="P301" i="77"/>
  <c r="P300" i="77"/>
  <c r="P299" i="77"/>
  <c r="P298" i="77"/>
  <c r="P297" i="77"/>
  <c r="P296" i="77"/>
  <c r="P295" i="77"/>
  <c r="P294" i="77"/>
  <c r="P293" i="77"/>
  <c r="P292" i="77"/>
  <c r="P291" i="77"/>
  <c r="P290" i="77"/>
  <c r="P289" i="77"/>
  <c r="P288" i="77"/>
  <c r="P287" i="77"/>
  <c r="P286" i="77"/>
  <c r="P285" i="77"/>
  <c r="P284" i="77"/>
  <c r="P283" i="77"/>
  <c r="P282" i="77"/>
  <c r="P281" i="77"/>
  <c r="P280" i="77"/>
  <c r="P279" i="77"/>
  <c r="P278" i="77"/>
  <c r="P277" i="77"/>
  <c r="P276" i="77"/>
  <c r="P275" i="77"/>
  <c r="P274" i="77"/>
  <c r="P273" i="77"/>
  <c r="P272" i="77"/>
  <c r="P271" i="77"/>
  <c r="P270" i="77"/>
  <c r="P269" i="77"/>
  <c r="P268" i="77"/>
  <c r="P267" i="77"/>
  <c r="P266" i="77"/>
  <c r="P265" i="77"/>
  <c r="P264" i="77"/>
  <c r="P263" i="77"/>
  <c r="P262" i="77"/>
  <c r="P261" i="77"/>
  <c r="P260" i="77"/>
  <c r="P259" i="77"/>
  <c r="P258" i="77"/>
  <c r="P257" i="77"/>
  <c r="P256" i="77"/>
  <c r="P255" i="77"/>
  <c r="P254" i="77"/>
  <c r="P253" i="77"/>
  <c r="P252" i="77"/>
  <c r="P251" i="77"/>
  <c r="P250" i="77"/>
  <c r="P249" i="77"/>
  <c r="P248" i="77"/>
  <c r="P247" i="77"/>
  <c r="P246" i="77"/>
  <c r="P245" i="77"/>
  <c r="P244" i="77"/>
  <c r="P243" i="77"/>
  <c r="P242" i="77"/>
  <c r="P241" i="77"/>
  <c r="P240" i="77"/>
  <c r="P239" i="77"/>
  <c r="P238" i="77"/>
  <c r="P237" i="77"/>
  <c r="P236" i="77"/>
  <c r="P235" i="77"/>
  <c r="P234" i="77"/>
  <c r="P233" i="77"/>
  <c r="P232" i="77"/>
  <c r="P231" i="77"/>
  <c r="P230" i="77"/>
  <c r="P229" i="77"/>
  <c r="P228" i="77"/>
  <c r="P227" i="77"/>
  <c r="P226" i="77"/>
  <c r="P225" i="77"/>
  <c r="P224" i="77"/>
  <c r="P223" i="77"/>
  <c r="P222" i="77"/>
  <c r="P221" i="77"/>
  <c r="P220" i="77"/>
  <c r="P219" i="77"/>
  <c r="P218" i="77"/>
  <c r="P217" i="77"/>
  <c r="P216" i="77"/>
  <c r="P215" i="77"/>
  <c r="P214" i="77"/>
  <c r="P213" i="77"/>
  <c r="P212" i="77"/>
  <c r="P211" i="77"/>
  <c r="P210" i="77"/>
  <c r="P209" i="77"/>
  <c r="P208" i="77"/>
  <c r="P207" i="77"/>
  <c r="P206" i="77"/>
  <c r="P205" i="77"/>
  <c r="P204" i="77"/>
  <c r="P203" i="77"/>
  <c r="P202" i="77"/>
  <c r="P201" i="77"/>
  <c r="P200" i="77"/>
  <c r="P199" i="77"/>
  <c r="P198" i="77"/>
  <c r="P197" i="77"/>
  <c r="P196" i="77"/>
  <c r="P195" i="77"/>
  <c r="P194" i="77"/>
  <c r="P193" i="77"/>
  <c r="P192" i="77"/>
  <c r="P191" i="77"/>
  <c r="P190" i="77"/>
  <c r="P189" i="77"/>
  <c r="P188" i="77"/>
  <c r="P187" i="77"/>
  <c r="P186" i="77"/>
  <c r="P185" i="77"/>
  <c r="P184" i="77"/>
  <c r="P183" i="77"/>
  <c r="P182" i="77"/>
  <c r="P181" i="77"/>
  <c r="P180" i="77"/>
  <c r="P179" i="77"/>
  <c r="P178" i="77"/>
  <c r="P177" i="77"/>
  <c r="P176" i="77"/>
  <c r="P175" i="77"/>
  <c r="P174" i="77"/>
  <c r="P173" i="77"/>
  <c r="P172" i="77"/>
  <c r="P171" i="77"/>
  <c r="P170" i="77"/>
  <c r="P169" i="77"/>
  <c r="P168" i="77"/>
  <c r="P167" i="77"/>
  <c r="P166" i="77"/>
  <c r="P165" i="77"/>
  <c r="P164" i="77"/>
  <c r="P163" i="77"/>
  <c r="P162" i="77"/>
  <c r="P161" i="77"/>
  <c r="P160" i="77"/>
  <c r="P159" i="77"/>
  <c r="P158" i="77"/>
  <c r="P157" i="77"/>
  <c r="P156" i="77"/>
  <c r="P155" i="77"/>
  <c r="P154" i="77"/>
  <c r="P153" i="77"/>
  <c r="P152" i="77"/>
  <c r="P151" i="77"/>
  <c r="P150" i="77"/>
  <c r="P149" i="77"/>
  <c r="P148" i="77"/>
  <c r="P147" i="77"/>
  <c r="P146" i="77"/>
  <c r="P145" i="77"/>
  <c r="P144" i="77"/>
  <c r="P143" i="77"/>
  <c r="P142" i="77"/>
  <c r="P141" i="77"/>
  <c r="P140" i="77"/>
  <c r="P139" i="77"/>
  <c r="P138" i="77"/>
  <c r="P137" i="77"/>
  <c r="P136" i="77"/>
  <c r="P135" i="77"/>
  <c r="P134" i="77"/>
  <c r="P133" i="77"/>
  <c r="P132" i="77"/>
  <c r="P131" i="77"/>
  <c r="P130" i="77"/>
  <c r="P129" i="77"/>
  <c r="P128" i="77"/>
  <c r="P127" i="77"/>
  <c r="P126" i="77"/>
  <c r="P125" i="77"/>
  <c r="P124" i="77"/>
  <c r="P123" i="77"/>
  <c r="P122" i="77"/>
  <c r="P121" i="77"/>
  <c r="P120" i="77"/>
  <c r="P119" i="77"/>
  <c r="P118" i="77"/>
  <c r="P117" i="77"/>
  <c r="P116" i="77"/>
  <c r="P115" i="77"/>
  <c r="P114" i="77"/>
  <c r="P113" i="77"/>
  <c r="P112" i="77"/>
  <c r="P111" i="77"/>
  <c r="P110" i="77"/>
  <c r="P109" i="77"/>
  <c r="P108" i="77"/>
  <c r="P107" i="77"/>
  <c r="P106" i="77"/>
  <c r="P105" i="77"/>
  <c r="P104" i="77"/>
  <c r="P103" i="77"/>
  <c r="P102" i="77"/>
  <c r="P101" i="77"/>
  <c r="P100" i="77"/>
  <c r="P99" i="77"/>
  <c r="P98" i="77"/>
  <c r="P97" i="77"/>
  <c r="P96" i="77"/>
  <c r="P95" i="77"/>
  <c r="P94" i="77"/>
  <c r="P93" i="77"/>
  <c r="P92" i="77"/>
  <c r="P91" i="77"/>
  <c r="P90" i="77"/>
  <c r="P89" i="77"/>
  <c r="P88" i="77"/>
  <c r="P87" i="77"/>
  <c r="P86" i="77"/>
  <c r="P85" i="77"/>
  <c r="P84" i="77"/>
  <c r="P83" i="77"/>
  <c r="P82" i="77"/>
  <c r="P81" i="77"/>
  <c r="P80" i="77"/>
  <c r="P79" i="77"/>
  <c r="P78" i="77"/>
  <c r="P77" i="77"/>
  <c r="P76" i="77"/>
  <c r="P75" i="77"/>
  <c r="P74" i="77"/>
  <c r="P73" i="77"/>
  <c r="P72" i="77"/>
  <c r="P71" i="77"/>
  <c r="P70" i="77"/>
  <c r="P69" i="77"/>
  <c r="P68" i="77"/>
  <c r="P67" i="77"/>
  <c r="P66" i="77"/>
  <c r="P65" i="77"/>
  <c r="P64" i="77"/>
  <c r="P63" i="77"/>
  <c r="P62" i="77"/>
  <c r="P61" i="77"/>
  <c r="P60" i="77"/>
  <c r="P59" i="77"/>
  <c r="P58" i="77"/>
  <c r="P57" i="77"/>
  <c r="P56" i="77"/>
  <c r="P55" i="77"/>
  <c r="P54" i="77"/>
  <c r="P53" i="77"/>
  <c r="P52" i="77"/>
  <c r="P51" i="77"/>
  <c r="P50" i="77"/>
  <c r="P49" i="77"/>
  <c r="P48" i="77"/>
  <c r="P47" i="77"/>
  <c r="P46" i="77"/>
  <c r="P45" i="77"/>
  <c r="P44" i="77"/>
  <c r="P43" i="77"/>
  <c r="P42" i="77"/>
  <c r="P41" i="77"/>
  <c r="P40" i="77"/>
  <c r="P39" i="77"/>
  <c r="P38" i="77"/>
  <c r="P37" i="77"/>
  <c r="P36" i="77"/>
  <c r="P35" i="77"/>
  <c r="P34" i="77"/>
  <c r="P33" i="77"/>
  <c r="P32" i="77"/>
  <c r="P31" i="77"/>
  <c r="P30" i="77"/>
  <c r="P29" i="77"/>
  <c r="P28" i="77"/>
  <c r="P27" i="77"/>
  <c r="P26" i="77"/>
  <c r="P25" i="77"/>
  <c r="P24" i="77"/>
  <c r="P23" i="77"/>
  <c r="P22" i="77"/>
  <c r="P21" i="77"/>
  <c r="P20" i="77"/>
  <c r="P19" i="77"/>
  <c r="P18" i="77"/>
  <c r="P17" i="77"/>
  <c r="P16" i="77"/>
  <c r="P15" i="77"/>
  <c r="P14" i="77"/>
  <c r="P13" i="77"/>
  <c r="P12" i="77"/>
  <c r="P11" i="77"/>
  <c r="P10" i="77"/>
  <c r="P9" i="77"/>
  <c r="P8" i="77"/>
  <c r="P7" i="77"/>
  <c r="P6" i="77"/>
  <c r="P5" i="77"/>
  <c r="P4" i="77"/>
  <c r="P141" i="76"/>
  <c r="P140" i="76"/>
  <c r="P139" i="76"/>
  <c r="P138" i="76"/>
  <c r="P137" i="76"/>
  <c r="P136" i="76"/>
  <c r="P135" i="76"/>
  <c r="P134" i="76"/>
  <c r="P133" i="76"/>
  <c r="P132" i="76"/>
  <c r="P131" i="76"/>
  <c r="P130" i="76"/>
  <c r="P129" i="76"/>
  <c r="P128" i="76"/>
  <c r="P127" i="76"/>
  <c r="P126" i="76"/>
  <c r="P125" i="76"/>
  <c r="P124" i="76"/>
  <c r="P123" i="76"/>
  <c r="P122" i="76"/>
  <c r="P121" i="76"/>
  <c r="P120" i="76"/>
  <c r="P119" i="76"/>
  <c r="P118" i="76"/>
  <c r="P117" i="76"/>
  <c r="P116" i="76"/>
  <c r="P115" i="76"/>
  <c r="P114" i="76"/>
  <c r="P113" i="76"/>
  <c r="P112" i="76"/>
  <c r="P111" i="76"/>
  <c r="P110" i="76"/>
  <c r="P109" i="76"/>
  <c r="P108" i="76"/>
  <c r="P107" i="76"/>
  <c r="P106" i="76"/>
  <c r="P105" i="76"/>
  <c r="P104" i="76"/>
  <c r="P103" i="76"/>
  <c r="P102" i="76"/>
  <c r="P101" i="76"/>
  <c r="P100" i="76"/>
  <c r="P99" i="76"/>
  <c r="P98" i="76"/>
  <c r="P97" i="76"/>
  <c r="P96" i="76"/>
  <c r="P95" i="76"/>
  <c r="P94" i="76"/>
  <c r="P93" i="76"/>
  <c r="P92" i="76"/>
  <c r="P91" i="76"/>
  <c r="P90" i="76"/>
  <c r="P89" i="76"/>
  <c r="P88" i="76"/>
  <c r="P87" i="76"/>
  <c r="P86" i="76"/>
  <c r="P85" i="76"/>
  <c r="P84" i="76"/>
  <c r="P83" i="76"/>
  <c r="P82" i="76"/>
  <c r="P81" i="76"/>
  <c r="P80" i="76"/>
  <c r="P79" i="76"/>
  <c r="P78" i="76"/>
  <c r="P77" i="76"/>
  <c r="P76" i="76"/>
  <c r="P75" i="76"/>
  <c r="P74" i="76"/>
  <c r="P73" i="76"/>
  <c r="P72" i="76"/>
  <c r="P71" i="76"/>
  <c r="P70" i="76"/>
  <c r="P69" i="76"/>
  <c r="P68" i="76"/>
  <c r="P67" i="76"/>
  <c r="P66" i="76"/>
  <c r="P65" i="76"/>
  <c r="P64" i="76"/>
  <c r="P63" i="76"/>
  <c r="P62" i="76"/>
  <c r="P61" i="76"/>
  <c r="P60" i="76"/>
  <c r="P59" i="76"/>
  <c r="P58" i="76"/>
  <c r="P57" i="76"/>
  <c r="P56" i="76"/>
  <c r="P55" i="76"/>
  <c r="P54" i="76"/>
  <c r="P53" i="76"/>
  <c r="P52" i="76"/>
  <c r="P51" i="76"/>
  <c r="P50" i="76"/>
  <c r="P49" i="76"/>
  <c r="P48" i="76"/>
  <c r="P47" i="76"/>
  <c r="P46" i="76"/>
  <c r="P45" i="76"/>
  <c r="P44" i="76"/>
  <c r="P43" i="76"/>
  <c r="P42" i="76"/>
  <c r="P41" i="76"/>
  <c r="P40" i="76"/>
  <c r="P39" i="76"/>
  <c r="P38" i="76"/>
  <c r="P37" i="76"/>
  <c r="P36" i="76"/>
  <c r="P35" i="76"/>
  <c r="P34" i="76"/>
  <c r="P33" i="76"/>
  <c r="P32" i="76"/>
  <c r="P31" i="76"/>
  <c r="P30" i="76"/>
  <c r="P29" i="76"/>
  <c r="P28" i="76"/>
  <c r="P27" i="76"/>
  <c r="P26" i="76"/>
  <c r="P25" i="76"/>
  <c r="P24" i="76"/>
  <c r="P23" i="76"/>
  <c r="P22" i="76"/>
  <c r="P21" i="76"/>
  <c r="P20" i="76"/>
  <c r="P19" i="76"/>
  <c r="P18" i="76"/>
  <c r="P17" i="76"/>
  <c r="P16" i="76"/>
  <c r="P15" i="76"/>
  <c r="P14" i="76"/>
  <c r="P13" i="76"/>
  <c r="P12" i="76"/>
  <c r="P11" i="76"/>
  <c r="P10" i="76"/>
  <c r="P9" i="76"/>
  <c r="P8" i="76"/>
  <c r="P7" i="76"/>
  <c r="P6" i="76"/>
  <c r="P5" i="76"/>
  <c r="P4" i="76"/>
  <c r="P46" i="75"/>
  <c r="P45" i="75"/>
  <c r="P44" i="75"/>
  <c r="P43" i="75"/>
  <c r="P42" i="75"/>
  <c r="P41" i="75"/>
  <c r="P40" i="75"/>
  <c r="P39" i="75"/>
  <c r="P38" i="75"/>
  <c r="P37" i="75"/>
  <c r="P36" i="75"/>
  <c r="P35" i="75"/>
  <c r="P34" i="75"/>
  <c r="P33" i="75"/>
  <c r="P32" i="75"/>
  <c r="P31" i="75"/>
  <c r="P30" i="75"/>
  <c r="P29" i="75"/>
  <c r="P28" i="75"/>
  <c r="P27" i="75"/>
  <c r="P26" i="75"/>
  <c r="P25" i="75"/>
  <c r="P24" i="75"/>
  <c r="P23" i="75"/>
  <c r="P22" i="75"/>
  <c r="P21" i="75"/>
  <c r="P20" i="75"/>
  <c r="P19" i="75"/>
  <c r="O47" i="75" s="1"/>
  <c r="P18" i="75"/>
  <c r="P17" i="75"/>
  <c r="P16" i="75"/>
  <c r="P15" i="75"/>
  <c r="P14" i="75"/>
  <c r="P13" i="75"/>
  <c r="P12" i="75"/>
  <c r="P11" i="75"/>
  <c r="P10" i="75"/>
  <c r="P9" i="75"/>
  <c r="P8" i="75"/>
  <c r="P7" i="75"/>
  <c r="P6" i="75"/>
  <c r="P5" i="75"/>
  <c r="P4" i="75"/>
  <c r="P253" i="74"/>
  <c r="P252" i="74"/>
  <c r="P251" i="74"/>
  <c r="P250" i="74"/>
  <c r="P249" i="74"/>
  <c r="P248" i="74"/>
  <c r="P247" i="74"/>
  <c r="P246" i="74"/>
  <c r="P245" i="74"/>
  <c r="P244" i="74"/>
  <c r="P243" i="74"/>
  <c r="P242" i="74"/>
  <c r="P241" i="74"/>
  <c r="P240" i="74"/>
  <c r="P239" i="74"/>
  <c r="P238" i="74"/>
  <c r="P237" i="74"/>
  <c r="P236" i="74"/>
  <c r="P235" i="74"/>
  <c r="P234" i="74"/>
  <c r="P233" i="74"/>
  <c r="P232" i="74"/>
  <c r="P231" i="74"/>
  <c r="P230" i="74"/>
  <c r="P229" i="74"/>
  <c r="P228" i="74"/>
  <c r="P227" i="74"/>
  <c r="P226" i="74"/>
  <c r="P225" i="74"/>
  <c r="P224" i="74"/>
  <c r="P223" i="74"/>
  <c r="P222" i="74"/>
  <c r="P221" i="74"/>
  <c r="P220" i="74"/>
  <c r="P219" i="74"/>
  <c r="P218" i="74"/>
  <c r="P217" i="74"/>
  <c r="P216" i="74"/>
  <c r="P215" i="74"/>
  <c r="P214" i="74"/>
  <c r="P213" i="74"/>
  <c r="P212" i="74"/>
  <c r="P211" i="74"/>
  <c r="P210" i="74"/>
  <c r="P209" i="74"/>
  <c r="P208" i="74"/>
  <c r="P207" i="74"/>
  <c r="P206" i="74"/>
  <c r="P205" i="74"/>
  <c r="P204" i="74"/>
  <c r="P203" i="74"/>
  <c r="P202" i="74"/>
  <c r="P201" i="74"/>
  <c r="P200" i="74"/>
  <c r="P199" i="74"/>
  <c r="P198" i="74"/>
  <c r="P197" i="74"/>
  <c r="P196" i="74"/>
  <c r="P195" i="74"/>
  <c r="P194" i="74"/>
  <c r="P193" i="74"/>
  <c r="P192" i="74"/>
  <c r="P191" i="74"/>
  <c r="P190" i="74"/>
  <c r="P189" i="74"/>
  <c r="P188" i="74"/>
  <c r="P187" i="74"/>
  <c r="P186" i="74"/>
  <c r="P185" i="74"/>
  <c r="P184" i="74"/>
  <c r="P183" i="74"/>
  <c r="P182" i="74"/>
  <c r="P181" i="74"/>
  <c r="P180" i="74"/>
  <c r="P179" i="74"/>
  <c r="P178" i="74"/>
  <c r="P177" i="74"/>
  <c r="P176" i="74"/>
  <c r="P175" i="74"/>
  <c r="P174" i="74"/>
  <c r="P173" i="74"/>
  <c r="P172" i="74"/>
  <c r="P171" i="74"/>
  <c r="P170" i="74"/>
  <c r="P169" i="74"/>
  <c r="P168" i="74"/>
  <c r="P167" i="74"/>
  <c r="P166" i="74"/>
  <c r="P165" i="74"/>
  <c r="P164" i="74"/>
  <c r="P163" i="74"/>
  <c r="P162" i="74"/>
  <c r="P161" i="74"/>
  <c r="P160" i="74"/>
  <c r="P159" i="74"/>
  <c r="P158" i="74"/>
  <c r="P157" i="74"/>
  <c r="P156" i="74"/>
  <c r="P155" i="74"/>
  <c r="P154" i="74"/>
  <c r="P153" i="74"/>
  <c r="P152" i="74"/>
  <c r="P151" i="74"/>
  <c r="P150" i="74"/>
  <c r="P149" i="74"/>
  <c r="P148" i="74"/>
  <c r="P147" i="74"/>
  <c r="P146" i="74"/>
  <c r="P145" i="74"/>
  <c r="P144" i="74"/>
  <c r="P143" i="74"/>
  <c r="P142" i="74"/>
  <c r="P141" i="74"/>
  <c r="P140" i="74"/>
  <c r="P139" i="74"/>
  <c r="P138" i="74"/>
  <c r="P137" i="74"/>
  <c r="P136" i="74"/>
  <c r="P135" i="74"/>
  <c r="P134" i="74"/>
  <c r="P133" i="74"/>
  <c r="P132" i="74"/>
  <c r="P131" i="74"/>
  <c r="P130" i="74"/>
  <c r="P129" i="74"/>
  <c r="P128" i="74"/>
  <c r="P127" i="74"/>
  <c r="P126" i="74"/>
  <c r="P125" i="74"/>
  <c r="P124" i="74"/>
  <c r="P123" i="74"/>
  <c r="P122" i="74"/>
  <c r="P121" i="74"/>
  <c r="P120" i="74"/>
  <c r="P119" i="74"/>
  <c r="P118" i="74"/>
  <c r="P117" i="74"/>
  <c r="P116" i="74"/>
  <c r="P115" i="74"/>
  <c r="P114" i="74"/>
  <c r="P113" i="74"/>
  <c r="P112" i="74"/>
  <c r="P111" i="74"/>
  <c r="P110" i="74"/>
  <c r="P109" i="74"/>
  <c r="P108" i="74"/>
  <c r="P107" i="74"/>
  <c r="P106" i="74"/>
  <c r="P105" i="74"/>
  <c r="P104" i="74"/>
  <c r="P103" i="74"/>
  <c r="P102" i="74"/>
  <c r="P101" i="74"/>
  <c r="P100" i="74"/>
  <c r="P99" i="74"/>
  <c r="P98" i="74"/>
  <c r="P97" i="74"/>
  <c r="P96" i="74"/>
  <c r="P95" i="74"/>
  <c r="P94" i="74"/>
  <c r="P93" i="74"/>
  <c r="P92" i="74"/>
  <c r="P91" i="74"/>
  <c r="P90" i="74"/>
  <c r="P89" i="74"/>
  <c r="P88" i="74"/>
  <c r="P87" i="74"/>
  <c r="P86" i="74"/>
  <c r="P85" i="74"/>
  <c r="P84" i="74"/>
  <c r="P83" i="74"/>
  <c r="P82" i="74"/>
  <c r="P81" i="74"/>
  <c r="P80" i="74"/>
  <c r="P79" i="74"/>
  <c r="P78" i="74"/>
  <c r="P77" i="74"/>
  <c r="P76" i="74"/>
  <c r="P75" i="74"/>
  <c r="P74" i="74"/>
  <c r="P73" i="74"/>
  <c r="P72" i="74"/>
  <c r="P71" i="74"/>
  <c r="P70" i="74"/>
  <c r="P69" i="74"/>
  <c r="P68" i="74"/>
  <c r="P67" i="74"/>
  <c r="P66" i="74"/>
  <c r="P65" i="74"/>
  <c r="P64" i="74"/>
  <c r="P63" i="74"/>
  <c r="P62" i="74"/>
  <c r="P61" i="74"/>
  <c r="P60" i="74"/>
  <c r="P59" i="74"/>
  <c r="P58" i="74"/>
  <c r="P57" i="74"/>
  <c r="P56" i="74"/>
  <c r="P55" i="74"/>
  <c r="P54" i="74"/>
  <c r="P53" i="74"/>
  <c r="P52" i="74"/>
  <c r="P51" i="74"/>
  <c r="P50" i="74"/>
  <c r="P49" i="74"/>
  <c r="P48" i="74"/>
  <c r="P47" i="74"/>
  <c r="P46" i="74"/>
  <c r="P45" i="74"/>
  <c r="P44" i="74"/>
  <c r="P43" i="74"/>
  <c r="P42" i="74"/>
  <c r="P41" i="74"/>
  <c r="P40" i="74"/>
  <c r="P39" i="74"/>
  <c r="P38" i="74"/>
  <c r="P37" i="74"/>
  <c r="P36" i="74"/>
  <c r="P35" i="74"/>
  <c r="P34" i="74"/>
  <c r="P33" i="74"/>
  <c r="P32" i="74"/>
  <c r="P31" i="74"/>
  <c r="P30" i="74"/>
  <c r="P29" i="74"/>
  <c r="P28" i="74"/>
  <c r="P27" i="74"/>
  <c r="P26" i="74"/>
  <c r="P25" i="74"/>
  <c r="P24" i="74"/>
  <c r="P23" i="74"/>
  <c r="P22" i="74"/>
  <c r="P21" i="74"/>
  <c r="P20" i="74"/>
  <c r="P19" i="74"/>
  <c r="P18" i="74"/>
  <c r="P17" i="74"/>
  <c r="P16" i="74"/>
  <c r="P15" i="74"/>
  <c r="P14" i="74"/>
  <c r="P13" i="74"/>
  <c r="P12" i="74"/>
  <c r="P11" i="74"/>
  <c r="P10" i="74"/>
  <c r="P9" i="74"/>
  <c r="P8" i="74"/>
  <c r="P7" i="74"/>
  <c r="P6" i="74"/>
  <c r="P5" i="74"/>
  <c r="P4" i="74"/>
  <c r="P10" i="95" l="1"/>
  <c r="P11" i="95" s="1"/>
  <c r="P216" i="93"/>
  <c r="P218" i="93" s="1"/>
  <c r="P241" i="94"/>
  <c r="P243" i="94" s="1"/>
  <c r="P45" i="92"/>
  <c r="P46" i="92" s="1"/>
  <c r="P305" i="91"/>
  <c r="P109" i="90"/>
  <c r="P111" i="90" s="1"/>
  <c r="P196" i="89"/>
  <c r="P198" i="89" s="1"/>
  <c r="P12" i="95" l="1"/>
  <c r="P13" i="95" s="1"/>
  <c r="P217" i="93"/>
  <c r="P219" i="93" s="1"/>
  <c r="P242" i="94"/>
  <c r="P244" i="94" s="1"/>
  <c r="P47" i="92"/>
  <c r="P48" i="92" s="1"/>
  <c r="P306" i="91"/>
  <c r="P307" i="91"/>
  <c r="P110" i="90"/>
  <c r="P112" i="90" s="1"/>
  <c r="P197" i="89"/>
  <c r="P199" i="89" s="1"/>
  <c r="P308" i="91" l="1"/>
  <c r="Q170" i="73"/>
  <c r="P175" i="73"/>
  <c r="P174" i="73"/>
  <c r="P173" i="73"/>
  <c r="P172" i="73"/>
  <c r="P171" i="73"/>
  <c r="P170" i="73"/>
  <c r="P169" i="73"/>
  <c r="P168" i="73"/>
  <c r="P167" i="73"/>
  <c r="P166" i="73"/>
  <c r="P165" i="73"/>
  <c r="P164" i="73"/>
  <c r="P163" i="73"/>
  <c r="P162" i="73"/>
  <c r="P161" i="73"/>
  <c r="P160" i="73"/>
  <c r="P159" i="73"/>
  <c r="P158" i="73"/>
  <c r="P157" i="73"/>
  <c r="P156" i="73"/>
  <c r="P155" i="73"/>
  <c r="P154" i="73"/>
  <c r="P153" i="73"/>
  <c r="P152" i="73"/>
  <c r="P151" i="73"/>
  <c r="P150" i="73"/>
  <c r="P149" i="73"/>
  <c r="P148" i="73"/>
  <c r="P147" i="73"/>
  <c r="P146" i="73"/>
  <c r="P145" i="73"/>
  <c r="P144" i="73"/>
  <c r="P143" i="73"/>
  <c r="P142" i="73"/>
  <c r="P141" i="73"/>
  <c r="P140" i="73"/>
  <c r="P139" i="73"/>
  <c r="P138" i="73"/>
  <c r="P137" i="73"/>
  <c r="P136" i="73"/>
  <c r="P135" i="73"/>
  <c r="P134" i="73"/>
  <c r="P133" i="73"/>
  <c r="P132" i="73"/>
  <c r="P131" i="73"/>
  <c r="P130" i="73"/>
  <c r="P129" i="73"/>
  <c r="P128" i="73"/>
  <c r="P127" i="73"/>
  <c r="P126" i="73"/>
  <c r="P125" i="73"/>
  <c r="P124" i="73"/>
  <c r="P123" i="73"/>
  <c r="P122" i="73"/>
  <c r="P121" i="73"/>
  <c r="P120" i="73"/>
  <c r="P119" i="73"/>
  <c r="P118" i="73"/>
  <c r="P117" i="73"/>
  <c r="P116" i="73"/>
  <c r="P115" i="73"/>
  <c r="P114" i="73"/>
  <c r="P113" i="73"/>
  <c r="P112" i="73"/>
  <c r="P111" i="73"/>
  <c r="P110" i="73"/>
  <c r="P109" i="73"/>
  <c r="P108" i="73"/>
  <c r="P107" i="73"/>
  <c r="P106" i="73"/>
  <c r="P105" i="73"/>
  <c r="P104" i="73"/>
  <c r="P103" i="73"/>
  <c r="P102" i="73"/>
  <c r="P101" i="73"/>
  <c r="P100" i="73"/>
  <c r="P99" i="73"/>
  <c r="P98" i="73"/>
  <c r="P97" i="73"/>
  <c r="P96" i="73"/>
  <c r="P95" i="73"/>
  <c r="P94" i="73"/>
  <c r="P93" i="73"/>
  <c r="P92" i="73"/>
  <c r="P91" i="73"/>
  <c r="P90" i="73"/>
  <c r="P89" i="73"/>
  <c r="P88" i="73"/>
  <c r="P87" i="73"/>
  <c r="P86" i="73"/>
  <c r="P85" i="73"/>
  <c r="P84" i="73"/>
  <c r="P83" i="73"/>
  <c r="P82" i="73"/>
  <c r="P81" i="73"/>
  <c r="P80" i="73"/>
  <c r="P79" i="73"/>
  <c r="P78" i="73"/>
  <c r="P77" i="73"/>
  <c r="P76" i="73"/>
  <c r="P75" i="73"/>
  <c r="P74" i="73"/>
  <c r="P73" i="73"/>
  <c r="P72" i="73"/>
  <c r="P71" i="73"/>
  <c r="P70" i="73"/>
  <c r="P69" i="73"/>
  <c r="P68" i="73"/>
  <c r="P67" i="73"/>
  <c r="P66" i="73"/>
  <c r="P65" i="73"/>
  <c r="P64" i="73"/>
  <c r="P63" i="73"/>
  <c r="P62" i="73"/>
  <c r="P61" i="73"/>
  <c r="P60" i="73"/>
  <c r="P59" i="73"/>
  <c r="P58" i="73"/>
  <c r="P57" i="73"/>
  <c r="P56" i="73"/>
  <c r="P55" i="73"/>
  <c r="P54" i="73"/>
  <c r="P53" i="73"/>
  <c r="P52" i="73"/>
  <c r="P51" i="73"/>
  <c r="P50" i="73"/>
  <c r="P49" i="73"/>
  <c r="P48" i="73"/>
  <c r="P47" i="73"/>
  <c r="P46" i="73"/>
  <c r="P45" i="73"/>
  <c r="P44" i="73"/>
  <c r="P43" i="73"/>
  <c r="P42" i="73"/>
  <c r="P41" i="73"/>
  <c r="P40" i="73"/>
  <c r="P39" i="73"/>
  <c r="P38" i="73"/>
  <c r="P37" i="73"/>
  <c r="P36" i="73"/>
  <c r="P35" i="73"/>
  <c r="P34" i="73"/>
  <c r="P33" i="73"/>
  <c r="P32" i="73"/>
  <c r="P31" i="73"/>
  <c r="P30" i="73"/>
  <c r="P29" i="73"/>
  <c r="P28" i="73"/>
  <c r="P27" i="73"/>
  <c r="P26" i="73"/>
  <c r="P25" i="73"/>
  <c r="P24" i="73"/>
  <c r="P23" i="73"/>
  <c r="P22" i="73"/>
  <c r="P21" i="73"/>
  <c r="P20" i="73"/>
  <c r="P19" i="73"/>
  <c r="P18" i="73"/>
  <c r="P17" i="73"/>
  <c r="P16" i="73"/>
  <c r="P15" i="73"/>
  <c r="P14" i="73"/>
  <c r="P13" i="73"/>
  <c r="P12" i="73"/>
  <c r="P11" i="73"/>
  <c r="P10" i="73"/>
  <c r="P9" i="73"/>
  <c r="P8" i="73"/>
  <c r="P7" i="73"/>
  <c r="P6" i="73"/>
  <c r="P5" i="73"/>
  <c r="P4" i="73"/>
  <c r="N293" i="72"/>
  <c r="P292" i="72"/>
  <c r="P291" i="72"/>
  <c r="P290" i="72"/>
  <c r="P289" i="72"/>
  <c r="P288" i="72"/>
  <c r="P287" i="72"/>
  <c r="P286" i="72"/>
  <c r="P285" i="72"/>
  <c r="P284" i="72"/>
  <c r="P283" i="72"/>
  <c r="P282" i="72"/>
  <c r="P281" i="72"/>
  <c r="P280" i="72"/>
  <c r="P279" i="72"/>
  <c r="P278" i="72"/>
  <c r="P277" i="72"/>
  <c r="P276" i="72"/>
  <c r="P275" i="72"/>
  <c r="P274" i="72"/>
  <c r="P273" i="72"/>
  <c r="P272" i="72"/>
  <c r="P271" i="72"/>
  <c r="P270" i="72"/>
  <c r="P269" i="72"/>
  <c r="P268" i="72"/>
  <c r="P267" i="72"/>
  <c r="P266" i="72"/>
  <c r="P265" i="72"/>
  <c r="P264" i="72"/>
  <c r="P263" i="72"/>
  <c r="P262" i="72"/>
  <c r="P261" i="72"/>
  <c r="P260" i="72"/>
  <c r="P259" i="72"/>
  <c r="P258" i="72"/>
  <c r="P257" i="72"/>
  <c r="P256" i="72"/>
  <c r="P255" i="72"/>
  <c r="P254" i="72"/>
  <c r="P253" i="72"/>
  <c r="P252" i="72"/>
  <c r="P251" i="72"/>
  <c r="P250" i="72"/>
  <c r="P249" i="72"/>
  <c r="P248" i="72"/>
  <c r="P247" i="72"/>
  <c r="P246" i="72"/>
  <c r="P245" i="72"/>
  <c r="P244" i="72"/>
  <c r="P243" i="72"/>
  <c r="P242" i="72"/>
  <c r="P241" i="72"/>
  <c r="P240" i="72"/>
  <c r="P239" i="72"/>
  <c r="P238" i="72"/>
  <c r="P237" i="72"/>
  <c r="P236" i="72"/>
  <c r="P235" i="72"/>
  <c r="P234" i="72"/>
  <c r="P233" i="72"/>
  <c r="P232" i="72"/>
  <c r="P231" i="72"/>
  <c r="P230" i="72"/>
  <c r="P229" i="72"/>
  <c r="P228" i="72"/>
  <c r="P227" i="72"/>
  <c r="P226" i="72"/>
  <c r="P225" i="72"/>
  <c r="P224" i="72"/>
  <c r="P223" i="72"/>
  <c r="P222" i="72"/>
  <c r="P221" i="72"/>
  <c r="P220" i="72"/>
  <c r="P219" i="72"/>
  <c r="P218" i="72"/>
  <c r="P217" i="72"/>
  <c r="P216" i="72"/>
  <c r="P215" i="72"/>
  <c r="P214" i="72"/>
  <c r="P213" i="72"/>
  <c r="P212" i="72"/>
  <c r="P211" i="72"/>
  <c r="P210" i="72"/>
  <c r="P209" i="72"/>
  <c r="P208" i="72"/>
  <c r="P207" i="72"/>
  <c r="P206" i="72"/>
  <c r="P205" i="72"/>
  <c r="P204" i="72"/>
  <c r="P203" i="72"/>
  <c r="P202" i="72"/>
  <c r="P201" i="72"/>
  <c r="P200" i="72"/>
  <c r="P199" i="72"/>
  <c r="P198" i="72"/>
  <c r="P197" i="72"/>
  <c r="P196" i="72"/>
  <c r="P195" i="72"/>
  <c r="P194" i="72"/>
  <c r="P193" i="72"/>
  <c r="P192" i="72"/>
  <c r="P191" i="72"/>
  <c r="P190" i="72"/>
  <c r="P189" i="72"/>
  <c r="P188" i="72"/>
  <c r="P187" i="72"/>
  <c r="P186" i="72"/>
  <c r="P185" i="72"/>
  <c r="P184" i="72"/>
  <c r="P183" i="72"/>
  <c r="P182" i="72"/>
  <c r="P181" i="72"/>
  <c r="P180" i="72"/>
  <c r="P179" i="72"/>
  <c r="P178" i="72"/>
  <c r="P177" i="72"/>
  <c r="P176" i="72"/>
  <c r="P175" i="72"/>
  <c r="P174" i="72"/>
  <c r="P173" i="72"/>
  <c r="P172" i="72"/>
  <c r="P171" i="72"/>
  <c r="P170" i="72"/>
  <c r="P169" i="72"/>
  <c r="P168" i="72"/>
  <c r="P167" i="72"/>
  <c r="P166" i="72"/>
  <c r="P165" i="72"/>
  <c r="P164" i="72"/>
  <c r="P163" i="72"/>
  <c r="P162" i="72"/>
  <c r="P161" i="72"/>
  <c r="P160" i="72"/>
  <c r="P159" i="72"/>
  <c r="P158" i="72"/>
  <c r="P157" i="72"/>
  <c r="P156" i="72"/>
  <c r="P155" i="72"/>
  <c r="P154" i="72"/>
  <c r="P153" i="72"/>
  <c r="P152" i="72"/>
  <c r="P151" i="72"/>
  <c r="P150" i="72"/>
  <c r="P149" i="72"/>
  <c r="P148" i="72"/>
  <c r="P147" i="72"/>
  <c r="P146" i="72"/>
  <c r="P145" i="72"/>
  <c r="P144" i="72"/>
  <c r="P143" i="72"/>
  <c r="P142" i="72"/>
  <c r="P141" i="72"/>
  <c r="P140" i="72"/>
  <c r="P139" i="72"/>
  <c r="P138" i="72"/>
  <c r="P137" i="72"/>
  <c r="P136" i="72"/>
  <c r="P135" i="72"/>
  <c r="P134" i="72"/>
  <c r="P133" i="72"/>
  <c r="P132" i="72"/>
  <c r="P131" i="72"/>
  <c r="P130" i="72"/>
  <c r="P129" i="72"/>
  <c r="P128" i="72"/>
  <c r="P127" i="72"/>
  <c r="P126" i="72"/>
  <c r="P125" i="72"/>
  <c r="P124" i="72"/>
  <c r="P123" i="72"/>
  <c r="P122" i="72"/>
  <c r="P121" i="72"/>
  <c r="P120" i="72"/>
  <c r="P119" i="72"/>
  <c r="P118" i="72"/>
  <c r="P117" i="72"/>
  <c r="P116" i="72"/>
  <c r="P115" i="72"/>
  <c r="P114" i="72"/>
  <c r="P113" i="72"/>
  <c r="P112" i="72"/>
  <c r="P111" i="72"/>
  <c r="P110" i="72"/>
  <c r="P109" i="72"/>
  <c r="P108" i="72"/>
  <c r="P107" i="72"/>
  <c r="P106" i="72"/>
  <c r="P105" i="72"/>
  <c r="P104" i="72"/>
  <c r="P103" i="72"/>
  <c r="P102" i="72"/>
  <c r="P101" i="72"/>
  <c r="P100" i="72"/>
  <c r="P99" i="72"/>
  <c r="P98" i="72"/>
  <c r="P97" i="72"/>
  <c r="P96" i="72"/>
  <c r="P95" i="72"/>
  <c r="P94" i="72"/>
  <c r="P93" i="72"/>
  <c r="P92" i="72"/>
  <c r="P91" i="72"/>
  <c r="P90" i="72"/>
  <c r="P89" i="72"/>
  <c r="P88" i="72"/>
  <c r="P87" i="72"/>
  <c r="P86" i="72"/>
  <c r="P85" i="72"/>
  <c r="P84" i="72"/>
  <c r="P83" i="72"/>
  <c r="P82" i="72"/>
  <c r="P81" i="72"/>
  <c r="P80" i="72"/>
  <c r="P79" i="72"/>
  <c r="P78" i="72"/>
  <c r="P77" i="72"/>
  <c r="P76" i="72"/>
  <c r="P75" i="72"/>
  <c r="P74" i="72"/>
  <c r="P73" i="72"/>
  <c r="P72" i="72"/>
  <c r="P71" i="72"/>
  <c r="P70" i="72"/>
  <c r="P69" i="72"/>
  <c r="P68" i="72"/>
  <c r="P67" i="72"/>
  <c r="P66" i="72"/>
  <c r="P65" i="72"/>
  <c r="P64" i="72"/>
  <c r="P63" i="72"/>
  <c r="P62" i="72"/>
  <c r="P61" i="72"/>
  <c r="P60" i="72"/>
  <c r="P59" i="72"/>
  <c r="P58" i="72"/>
  <c r="P57" i="72"/>
  <c r="P56" i="72"/>
  <c r="P55" i="72"/>
  <c r="P54" i="72"/>
  <c r="P53" i="72"/>
  <c r="P52" i="72"/>
  <c r="P51" i="72"/>
  <c r="P50" i="72"/>
  <c r="P49" i="72"/>
  <c r="P48" i="72"/>
  <c r="P47" i="72"/>
  <c r="P46" i="72"/>
  <c r="P45" i="72"/>
  <c r="P44" i="72"/>
  <c r="P43" i="72"/>
  <c r="P42" i="72"/>
  <c r="P41" i="72"/>
  <c r="P40" i="72"/>
  <c r="P39" i="72"/>
  <c r="P38" i="72"/>
  <c r="P37" i="72"/>
  <c r="P36" i="72"/>
  <c r="P35" i="72"/>
  <c r="P34" i="72"/>
  <c r="P33" i="72"/>
  <c r="P32" i="72"/>
  <c r="P31" i="72"/>
  <c r="P30" i="72"/>
  <c r="P29" i="72"/>
  <c r="P28" i="72"/>
  <c r="P27" i="72"/>
  <c r="P26" i="72"/>
  <c r="P25" i="72"/>
  <c r="P24" i="72"/>
  <c r="P23" i="72"/>
  <c r="P22" i="72"/>
  <c r="P21" i="72"/>
  <c r="P20" i="72"/>
  <c r="P19" i="72"/>
  <c r="P18" i="72"/>
  <c r="P17" i="72"/>
  <c r="P16" i="72"/>
  <c r="P15" i="72"/>
  <c r="P14" i="72"/>
  <c r="P13" i="72"/>
  <c r="P12" i="72"/>
  <c r="P11" i="72"/>
  <c r="P10" i="72"/>
  <c r="P9" i="72"/>
  <c r="P8" i="72"/>
  <c r="P7" i="72"/>
  <c r="P6" i="72"/>
  <c r="P5" i="72"/>
  <c r="P4" i="72"/>
  <c r="P102" i="71"/>
  <c r="P101" i="71"/>
  <c r="P100" i="71"/>
  <c r="P99" i="71"/>
  <c r="P98" i="71"/>
  <c r="P97" i="71"/>
  <c r="P96" i="71"/>
  <c r="P95" i="71"/>
  <c r="P94" i="71"/>
  <c r="P93" i="71"/>
  <c r="P92" i="71"/>
  <c r="P91" i="71"/>
  <c r="P90" i="71"/>
  <c r="P89" i="71"/>
  <c r="P88" i="71"/>
  <c r="P87" i="71"/>
  <c r="P86" i="71"/>
  <c r="P85" i="71"/>
  <c r="P84" i="71"/>
  <c r="P83" i="71"/>
  <c r="P82" i="71"/>
  <c r="P81" i="71"/>
  <c r="P80" i="71"/>
  <c r="P79" i="71"/>
  <c r="P78" i="71"/>
  <c r="P77" i="71"/>
  <c r="P76" i="71"/>
  <c r="P75" i="71"/>
  <c r="P74" i="71"/>
  <c r="P73" i="71"/>
  <c r="P72" i="71"/>
  <c r="P71" i="71"/>
  <c r="P70" i="71"/>
  <c r="P69" i="71"/>
  <c r="P68" i="71"/>
  <c r="P67" i="71"/>
  <c r="P66" i="71"/>
  <c r="P65" i="71"/>
  <c r="P64" i="71"/>
  <c r="P63" i="71"/>
  <c r="P62" i="71"/>
  <c r="P61" i="71"/>
  <c r="P60" i="71"/>
  <c r="P59" i="71"/>
  <c r="P58" i="71"/>
  <c r="P57" i="71"/>
  <c r="P56" i="71"/>
  <c r="P55" i="71"/>
  <c r="P54" i="71"/>
  <c r="P53" i="71"/>
  <c r="P52" i="71"/>
  <c r="P51" i="71"/>
  <c r="P50" i="71"/>
  <c r="P49" i="71"/>
  <c r="P48" i="71"/>
  <c r="P47" i="71"/>
  <c r="P46" i="71"/>
  <c r="P45" i="71"/>
  <c r="P44" i="71"/>
  <c r="P43" i="71"/>
  <c r="P42" i="71"/>
  <c r="P41" i="71"/>
  <c r="P40" i="71"/>
  <c r="P39" i="71"/>
  <c r="P38" i="71"/>
  <c r="P37" i="71"/>
  <c r="P36" i="71"/>
  <c r="P35" i="71"/>
  <c r="P34" i="71"/>
  <c r="P33" i="71"/>
  <c r="P32" i="71"/>
  <c r="P31" i="71"/>
  <c r="P30" i="71"/>
  <c r="P29" i="71"/>
  <c r="P28" i="71"/>
  <c r="P27" i="71"/>
  <c r="P26" i="71"/>
  <c r="P25" i="71"/>
  <c r="P24" i="71"/>
  <c r="P23" i="71"/>
  <c r="P22" i="71"/>
  <c r="P21" i="71"/>
  <c r="P20" i="71"/>
  <c r="P19" i="71"/>
  <c r="P18" i="71"/>
  <c r="P17" i="71"/>
  <c r="P16" i="71"/>
  <c r="P15" i="71"/>
  <c r="P14" i="71"/>
  <c r="P13" i="71"/>
  <c r="P12" i="71"/>
  <c r="P11" i="71"/>
  <c r="P10" i="71"/>
  <c r="P9" i="71"/>
  <c r="P8" i="71"/>
  <c r="P7" i="71"/>
  <c r="P6" i="71"/>
  <c r="P5" i="71"/>
  <c r="P4" i="71"/>
  <c r="P306" i="70"/>
  <c r="P305" i="70"/>
  <c r="P304" i="70"/>
  <c r="P303" i="70"/>
  <c r="P302" i="70"/>
  <c r="P301" i="70"/>
  <c r="P300" i="70"/>
  <c r="P299" i="70"/>
  <c r="P298" i="70"/>
  <c r="P297" i="70"/>
  <c r="P296" i="70"/>
  <c r="P295" i="70"/>
  <c r="P294" i="70"/>
  <c r="P293" i="70"/>
  <c r="P292" i="70"/>
  <c r="P291" i="70"/>
  <c r="P290" i="70"/>
  <c r="P289" i="70"/>
  <c r="P288" i="70"/>
  <c r="P287" i="70"/>
  <c r="P286" i="70"/>
  <c r="P285" i="70"/>
  <c r="P284" i="70"/>
  <c r="P283" i="70"/>
  <c r="P282" i="70"/>
  <c r="P281" i="70"/>
  <c r="P280" i="70"/>
  <c r="P279" i="70"/>
  <c r="P278" i="70"/>
  <c r="P277" i="70"/>
  <c r="P276" i="70"/>
  <c r="P275" i="70"/>
  <c r="P274" i="70"/>
  <c r="P273" i="70"/>
  <c r="P272" i="70"/>
  <c r="P271" i="70"/>
  <c r="P270" i="70"/>
  <c r="P269" i="70"/>
  <c r="P268" i="70"/>
  <c r="P267" i="70"/>
  <c r="P266" i="70"/>
  <c r="P265" i="70"/>
  <c r="P264" i="70"/>
  <c r="P263" i="70"/>
  <c r="P262" i="70"/>
  <c r="P261" i="70"/>
  <c r="P260" i="70"/>
  <c r="P259" i="70"/>
  <c r="P258" i="70"/>
  <c r="P257" i="70"/>
  <c r="P256" i="70"/>
  <c r="P255" i="70"/>
  <c r="P254" i="70"/>
  <c r="P253" i="70"/>
  <c r="P252" i="70"/>
  <c r="P251" i="70"/>
  <c r="P250" i="70"/>
  <c r="P249" i="70"/>
  <c r="P248" i="70"/>
  <c r="P247" i="70"/>
  <c r="P246" i="70"/>
  <c r="P245" i="70"/>
  <c r="P244" i="70"/>
  <c r="P243" i="70"/>
  <c r="P242" i="70"/>
  <c r="P241" i="70"/>
  <c r="P240" i="70"/>
  <c r="P239" i="70"/>
  <c r="P238" i="70"/>
  <c r="P237" i="70"/>
  <c r="P236" i="70"/>
  <c r="P235" i="70"/>
  <c r="P234" i="70"/>
  <c r="P233" i="70"/>
  <c r="P232" i="70"/>
  <c r="P231" i="70"/>
  <c r="P230" i="70"/>
  <c r="P229" i="70"/>
  <c r="P228" i="70"/>
  <c r="P227" i="70"/>
  <c r="P226" i="70"/>
  <c r="P225" i="70"/>
  <c r="P224" i="70"/>
  <c r="P223" i="70"/>
  <c r="P222" i="70"/>
  <c r="P221" i="70"/>
  <c r="P220" i="70"/>
  <c r="P219" i="70"/>
  <c r="P218" i="70"/>
  <c r="P217" i="70"/>
  <c r="P216" i="70"/>
  <c r="P215" i="70"/>
  <c r="P214" i="70"/>
  <c r="P213" i="70"/>
  <c r="P212" i="70"/>
  <c r="P211" i="70"/>
  <c r="P210" i="70"/>
  <c r="P209" i="70"/>
  <c r="P208" i="70"/>
  <c r="P207" i="70"/>
  <c r="P206" i="70"/>
  <c r="P205" i="70"/>
  <c r="P204" i="70"/>
  <c r="P203" i="70"/>
  <c r="P202" i="70"/>
  <c r="P201" i="70"/>
  <c r="P200" i="70"/>
  <c r="P199" i="70"/>
  <c r="P198" i="70"/>
  <c r="P197" i="70"/>
  <c r="P196" i="70"/>
  <c r="P195" i="70"/>
  <c r="P194" i="70"/>
  <c r="P193" i="70"/>
  <c r="P192" i="70"/>
  <c r="P191" i="70"/>
  <c r="P190" i="70"/>
  <c r="P189" i="70"/>
  <c r="P188" i="70"/>
  <c r="P187" i="70"/>
  <c r="P186" i="70"/>
  <c r="P185" i="70"/>
  <c r="P184" i="70"/>
  <c r="P183" i="70"/>
  <c r="P182" i="70"/>
  <c r="P181" i="70"/>
  <c r="P180" i="70"/>
  <c r="P179" i="70"/>
  <c r="P178" i="70"/>
  <c r="P177" i="70"/>
  <c r="P176" i="70"/>
  <c r="P175" i="70"/>
  <c r="P174" i="70"/>
  <c r="P173" i="70"/>
  <c r="P172" i="70"/>
  <c r="P171" i="70"/>
  <c r="P170" i="70"/>
  <c r="P169" i="70"/>
  <c r="P168" i="70"/>
  <c r="P167" i="70"/>
  <c r="P166" i="70"/>
  <c r="P165" i="70"/>
  <c r="P164" i="70"/>
  <c r="P163" i="70"/>
  <c r="P162" i="70"/>
  <c r="P161" i="70"/>
  <c r="P160" i="70"/>
  <c r="P159" i="70"/>
  <c r="P158" i="70"/>
  <c r="P157" i="70"/>
  <c r="P156" i="70"/>
  <c r="P155" i="70"/>
  <c r="P154" i="70"/>
  <c r="P153" i="70"/>
  <c r="P152" i="70"/>
  <c r="P151" i="70"/>
  <c r="P150" i="70"/>
  <c r="P149" i="70"/>
  <c r="P148" i="70"/>
  <c r="P147" i="70"/>
  <c r="P146" i="70"/>
  <c r="P145" i="70"/>
  <c r="P144" i="70"/>
  <c r="P143" i="70"/>
  <c r="P142" i="70"/>
  <c r="P141" i="70"/>
  <c r="P140" i="70"/>
  <c r="P139" i="70"/>
  <c r="P138" i="70"/>
  <c r="P137" i="70"/>
  <c r="P136" i="70"/>
  <c r="P135" i="70"/>
  <c r="P134" i="70"/>
  <c r="P133" i="70"/>
  <c r="P132" i="70"/>
  <c r="P131" i="70"/>
  <c r="P130" i="70"/>
  <c r="P129" i="70"/>
  <c r="P128" i="70"/>
  <c r="P127" i="70"/>
  <c r="P126" i="70"/>
  <c r="P125" i="70"/>
  <c r="P124" i="70"/>
  <c r="P123" i="70"/>
  <c r="P122" i="70"/>
  <c r="P121" i="70"/>
  <c r="P120" i="70"/>
  <c r="P119" i="70"/>
  <c r="P118" i="70"/>
  <c r="P117" i="70"/>
  <c r="P116" i="70"/>
  <c r="P115" i="70"/>
  <c r="P114" i="70"/>
  <c r="P113" i="70"/>
  <c r="P112" i="70"/>
  <c r="P111" i="70"/>
  <c r="P110" i="70"/>
  <c r="P109" i="70"/>
  <c r="P108" i="70"/>
  <c r="P107" i="70"/>
  <c r="P106" i="70"/>
  <c r="P105" i="70"/>
  <c r="P104" i="70"/>
  <c r="P103" i="70"/>
  <c r="P102" i="70"/>
  <c r="P101" i="70"/>
  <c r="P100" i="70"/>
  <c r="P99" i="70"/>
  <c r="P98" i="70"/>
  <c r="P97" i="70"/>
  <c r="P96" i="70"/>
  <c r="P95" i="70"/>
  <c r="P94" i="70"/>
  <c r="P93" i="70"/>
  <c r="P92" i="70"/>
  <c r="P91" i="70"/>
  <c r="P90" i="70"/>
  <c r="P89" i="70"/>
  <c r="P88" i="70"/>
  <c r="P87" i="70"/>
  <c r="P86" i="70"/>
  <c r="P85" i="70"/>
  <c r="P84" i="70"/>
  <c r="P83" i="70"/>
  <c r="P82" i="70"/>
  <c r="P81" i="70"/>
  <c r="P80" i="70"/>
  <c r="P79" i="70"/>
  <c r="P78" i="70"/>
  <c r="P77" i="70"/>
  <c r="P76" i="70"/>
  <c r="P75" i="70"/>
  <c r="P74" i="70"/>
  <c r="P73" i="70"/>
  <c r="P72" i="70"/>
  <c r="P71" i="70"/>
  <c r="P70" i="70"/>
  <c r="P69" i="70"/>
  <c r="P68" i="70"/>
  <c r="P67" i="70"/>
  <c r="P66" i="70"/>
  <c r="P65" i="70"/>
  <c r="P64" i="70"/>
  <c r="P63" i="70"/>
  <c r="P62" i="70"/>
  <c r="P61" i="70"/>
  <c r="P60" i="70"/>
  <c r="P59" i="70"/>
  <c r="P58" i="70"/>
  <c r="P57" i="70"/>
  <c r="P56" i="70"/>
  <c r="P55" i="70"/>
  <c r="P54" i="70"/>
  <c r="P53" i="70"/>
  <c r="P52" i="70"/>
  <c r="P51" i="70"/>
  <c r="P50" i="70"/>
  <c r="P49" i="70"/>
  <c r="P48" i="70"/>
  <c r="P47" i="70"/>
  <c r="P46" i="70"/>
  <c r="P45" i="70"/>
  <c r="P44" i="70"/>
  <c r="P43" i="70"/>
  <c r="P42" i="70"/>
  <c r="P41" i="70"/>
  <c r="P40" i="70"/>
  <c r="P39" i="70"/>
  <c r="P38" i="70"/>
  <c r="P37" i="70"/>
  <c r="P36" i="70"/>
  <c r="P35" i="70"/>
  <c r="P34" i="70"/>
  <c r="P33" i="70"/>
  <c r="P32" i="70"/>
  <c r="P31" i="70"/>
  <c r="P30" i="70"/>
  <c r="P29" i="70"/>
  <c r="P28" i="70"/>
  <c r="P27" i="70"/>
  <c r="P26" i="70"/>
  <c r="P25" i="70"/>
  <c r="P24" i="70"/>
  <c r="P23" i="70"/>
  <c r="P22" i="70"/>
  <c r="P21" i="70"/>
  <c r="P20" i="70"/>
  <c r="P19" i="70"/>
  <c r="P18" i="70"/>
  <c r="P17" i="70"/>
  <c r="P16" i="70"/>
  <c r="P15" i="70"/>
  <c r="P14" i="70"/>
  <c r="P13" i="70"/>
  <c r="P12" i="70"/>
  <c r="P11" i="70"/>
  <c r="P10" i="70"/>
  <c r="P9" i="70"/>
  <c r="P8" i="70"/>
  <c r="P7" i="70"/>
  <c r="P6" i="70"/>
  <c r="P5" i="70"/>
  <c r="P4" i="70"/>
  <c r="P17" i="69"/>
  <c r="P16" i="69"/>
  <c r="P15" i="69"/>
  <c r="P14" i="69"/>
  <c r="P13" i="69"/>
  <c r="P12" i="69"/>
  <c r="P11" i="69"/>
  <c r="P10" i="69"/>
  <c r="P9" i="69"/>
  <c r="P8" i="69"/>
  <c r="P7" i="69"/>
  <c r="P6" i="69"/>
  <c r="P5" i="69"/>
  <c r="P4" i="69"/>
  <c r="P233" i="68"/>
  <c r="P232" i="68"/>
  <c r="P231" i="68"/>
  <c r="P230" i="68"/>
  <c r="P229" i="68"/>
  <c r="P228" i="68"/>
  <c r="P227" i="68"/>
  <c r="P226" i="68"/>
  <c r="P225" i="68"/>
  <c r="P224" i="68"/>
  <c r="P223" i="68"/>
  <c r="P222" i="68"/>
  <c r="P221" i="68"/>
  <c r="P220" i="68"/>
  <c r="P219" i="68"/>
  <c r="P218" i="68"/>
  <c r="P217" i="68"/>
  <c r="P216" i="68"/>
  <c r="P215" i="68"/>
  <c r="P214" i="68"/>
  <c r="P213" i="68"/>
  <c r="P212" i="68"/>
  <c r="P211" i="68"/>
  <c r="P210" i="68"/>
  <c r="P209" i="68"/>
  <c r="P208" i="68"/>
  <c r="P207" i="68"/>
  <c r="P206" i="68"/>
  <c r="P205" i="68"/>
  <c r="P204" i="68"/>
  <c r="P203" i="68"/>
  <c r="P202" i="68"/>
  <c r="P201" i="68"/>
  <c r="P200" i="68"/>
  <c r="P199" i="68"/>
  <c r="P198" i="68"/>
  <c r="P197" i="68"/>
  <c r="P196" i="68"/>
  <c r="P195" i="68"/>
  <c r="P194" i="68"/>
  <c r="P193" i="68"/>
  <c r="P192" i="68"/>
  <c r="P191" i="68"/>
  <c r="P190" i="68"/>
  <c r="P189" i="68"/>
  <c r="P188" i="68"/>
  <c r="P187" i="68"/>
  <c r="P186" i="68"/>
  <c r="P185" i="68"/>
  <c r="P184" i="68"/>
  <c r="P183" i="68"/>
  <c r="P182" i="68"/>
  <c r="P181" i="68"/>
  <c r="P180" i="68"/>
  <c r="P179" i="68"/>
  <c r="P178" i="68"/>
  <c r="P177" i="68"/>
  <c r="P176" i="68"/>
  <c r="P175" i="68"/>
  <c r="P174" i="68"/>
  <c r="P173" i="68"/>
  <c r="P172" i="68"/>
  <c r="P171" i="68"/>
  <c r="P170" i="68"/>
  <c r="P169" i="68"/>
  <c r="P168" i="68"/>
  <c r="P167" i="68"/>
  <c r="P166" i="68"/>
  <c r="P165" i="68"/>
  <c r="P164" i="68"/>
  <c r="P163" i="68"/>
  <c r="P162" i="68"/>
  <c r="P161" i="68"/>
  <c r="P160" i="68"/>
  <c r="P159" i="68"/>
  <c r="P158" i="68"/>
  <c r="P157" i="68"/>
  <c r="P156" i="68"/>
  <c r="P155" i="68"/>
  <c r="P154" i="68"/>
  <c r="P153" i="68"/>
  <c r="P152" i="68"/>
  <c r="P151" i="68"/>
  <c r="P150" i="68"/>
  <c r="P149" i="68"/>
  <c r="P148" i="68"/>
  <c r="P147" i="68"/>
  <c r="P146" i="68"/>
  <c r="P145" i="68"/>
  <c r="P144" i="68"/>
  <c r="P143" i="68"/>
  <c r="P142" i="68"/>
  <c r="P141" i="68"/>
  <c r="P140" i="68"/>
  <c r="P139" i="68"/>
  <c r="P138" i="68"/>
  <c r="P137" i="68"/>
  <c r="P136" i="68"/>
  <c r="P135" i="68"/>
  <c r="P134" i="68"/>
  <c r="P133" i="68"/>
  <c r="P132" i="68"/>
  <c r="P131" i="68"/>
  <c r="P130" i="68"/>
  <c r="P129" i="68"/>
  <c r="P128" i="68"/>
  <c r="P127" i="68"/>
  <c r="P126" i="68"/>
  <c r="P125" i="68"/>
  <c r="P124" i="68"/>
  <c r="P123" i="68"/>
  <c r="P122" i="68"/>
  <c r="P121" i="68"/>
  <c r="P120" i="68"/>
  <c r="P119" i="68"/>
  <c r="P118" i="68"/>
  <c r="P117" i="68"/>
  <c r="P116" i="68"/>
  <c r="P115" i="68"/>
  <c r="P114" i="68"/>
  <c r="P113" i="68"/>
  <c r="P112" i="68"/>
  <c r="P111" i="68"/>
  <c r="P110" i="68"/>
  <c r="P109" i="68"/>
  <c r="P108" i="68"/>
  <c r="P107" i="68"/>
  <c r="P106" i="68"/>
  <c r="P105" i="68"/>
  <c r="P104" i="68"/>
  <c r="P103" i="68"/>
  <c r="P102" i="68"/>
  <c r="P101" i="68"/>
  <c r="P100" i="68"/>
  <c r="P99" i="68"/>
  <c r="P98" i="68"/>
  <c r="P97" i="68"/>
  <c r="P96" i="68"/>
  <c r="P95" i="68"/>
  <c r="P94" i="68"/>
  <c r="P93" i="68"/>
  <c r="P92" i="68"/>
  <c r="P91" i="68"/>
  <c r="P90" i="68"/>
  <c r="P89" i="68"/>
  <c r="P88" i="68"/>
  <c r="P87" i="68"/>
  <c r="P86" i="68"/>
  <c r="P85" i="68"/>
  <c r="P84" i="68"/>
  <c r="P83" i="68"/>
  <c r="P82" i="68"/>
  <c r="P81" i="68"/>
  <c r="P80" i="68"/>
  <c r="P79" i="68"/>
  <c r="P78" i="68"/>
  <c r="P77" i="68"/>
  <c r="P76" i="68"/>
  <c r="P75" i="68"/>
  <c r="P74" i="68"/>
  <c r="P73" i="68"/>
  <c r="P72" i="68"/>
  <c r="P71" i="68"/>
  <c r="P70" i="68"/>
  <c r="P69" i="68"/>
  <c r="P68" i="68"/>
  <c r="P67" i="68"/>
  <c r="P66" i="68"/>
  <c r="P65" i="68"/>
  <c r="P64" i="68"/>
  <c r="P63" i="68"/>
  <c r="P62" i="68"/>
  <c r="P61" i="68"/>
  <c r="P60" i="68"/>
  <c r="P59" i="68"/>
  <c r="P58" i="68"/>
  <c r="P57" i="68"/>
  <c r="P56" i="68"/>
  <c r="P55" i="68"/>
  <c r="P54" i="68"/>
  <c r="P53" i="68"/>
  <c r="P52" i="68"/>
  <c r="P51" i="68"/>
  <c r="P50" i="68"/>
  <c r="P49" i="68"/>
  <c r="P48" i="68"/>
  <c r="P47" i="68"/>
  <c r="P46" i="68"/>
  <c r="P45" i="68"/>
  <c r="P44" i="68"/>
  <c r="P43" i="68"/>
  <c r="P42" i="68"/>
  <c r="P41" i="68"/>
  <c r="P40" i="68"/>
  <c r="P39" i="68"/>
  <c r="P38" i="68"/>
  <c r="P37" i="68"/>
  <c r="P36" i="68"/>
  <c r="P35" i="68"/>
  <c r="P34" i="68"/>
  <c r="P33" i="68"/>
  <c r="P32" i="68"/>
  <c r="P31" i="68"/>
  <c r="P30" i="68"/>
  <c r="P29" i="68"/>
  <c r="P28" i="68"/>
  <c r="P27" i="68"/>
  <c r="P26" i="68"/>
  <c r="P25" i="68"/>
  <c r="P24" i="68"/>
  <c r="P23" i="68"/>
  <c r="P22" i="68"/>
  <c r="P21" i="68"/>
  <c r="P20" i="68"/>
  <c r="P19" i="68"/>
  <c r="P18" i="68"/>
  <c r="P17" i="68"/>
  <c r="P16" i="68"/>
  <c r="P15" i="68"/>
  <c r="P14" i="68"/>
  <c r="P13" i="68"/>
  <c r="P12" i="68"/>
  <c r="P11" i="68"/>
  <c r="P10" i="68"/>
  <c r="P9" i="68"/>
  <c r="P8" i="68"/>
  <c r="P7" i="68"/>
  <c r="P6" i="68"/>
  <c r="P5" i="68"/>
  <c r="P4" i="68"/>
  <c r="P213" i="67"/>
  <c r="P212" i="67"/>
  <c r="P211" i="67"/>
  <c r="P210" i="67"/>
  <c r="P209" i="67"/>
  <c r="P208" i="67"/>
  <c r="P207" i="67"/>
  <c r="P206" i="67"/>
  <c r="P205" i="67"/>
  <c r="P204" i="67"/>
  <c r="P203" i="67"/>
  <c r="P202" i="67"/>
  <c r="P201" i="67"/>
  <c r="P200" i="67"/>
  <c r="P199" i="67"/>
  <c r="P198" i="67"/>
  <c r="P197" i="67"/>
  <c r="P196" i="67"/>
  <c r="P195" i="67"/>
  <c r="P194" i="67"/>
  <c r="P193" i="67"/>
  <c r="P192" i="67"/>
  <c r="P191" i="67"/>
  <c r="P190" i="67"/>
  <c r="P189" i="67"/>
  <c r="P188" i="67"/>
  <c r="P187" i="67"/>
  <c r="P186" i="67"/>
  <c r="P185" i="67"/>
  <c r="P184" i="67"/>
  <c r="P183" i="67"/>
  <c r="P182" i="67"/>
  <c r="P181" i="67"/>
  <c r="P180" i="67"/>
  <c r="P179" i="67"/>
  <c r="P178" i="67"/>
  <c r="P177" i="67"/>
  <c r="P176" i="67"/>
  <c r="P175" i="67"/>
  <c r="P174" i="67"/>
  <c r="P173" i="67"/>
  <c r="P172" i="67"/>
  <c r="P171" i="67"/>
  <c r="P170" i="67"/>
  <c r="P169" i="67"/>
  <c r="P168" i="67"/>
  <c r="P167" i="67"/>
  <c r="P166" i="67"/>
  <c r="P165" i="67"/>
  <c r="P164" i="67"/>
  <c r="P163" i="67"/>
  <c r="P162" i="67"/>
  <c r="P161" i="67"/>
  <c r="P160" i="67"/>
  <c r="P159" i="67"/>
  <c r="P158" i="67"/>
  <c r="P157" i="67"/>
  <c r="P156" i="67"/>
  <c r="P155" i="67"/>
  <c r="P154" i="67"/>
  <c r="P153" i="67"/>
  <c r="P152" i="67"/>
  <c r="P151" i="67"/>
  <c r="P150" i="67"/>
  <c r="P149" i="67"/>
  <c r="P148" i="67"/>
  <c r="P147" i="67"/>
  <c r="P146" i="67"/>
  <c r="P145" i="67"/>
  <c r="P144" i="67"/>
  <c r="P143" i="67"/>
  <c r="P142" i="67"/>
  <c r="P141" i="67"/>
  <c r="P140" i="67"/>
  <c r="P139" i="67"/>
  <c r="P138" i="67"/>
  <c r="P137" i="67"/>
  <c r="P136" i="67"/>
  <c r="P135" i="67"/>
  <c r="P134" i="67"/>
  <c r="P133" i="67"/>
  <c r="P132" i="67"/>
  <c r="P131" i="67"/>
  <c r="P130" i="67"/>
  <c r="P129" i="67"/>
  <c r="P128" i="67"/>
  <c r="P127" i="67"/>
  <c r="P126" i="67"/>
  <c r="P125" i="67"/>
  <c r="P124" i="67"/>
  <c r="P123" i="67"/>
  <c r="P122" i="67"/>
  <c r="P121" i="67"/>
  <c r="P120" i="67"/>
  <c r="P119" i="67"/>
  <c r="P118" i="67"/>
  <c r="P117" i="67"/>
  <c r="P116" i="67"/>
  <c r="P115" i="67"/>
  <c r="P114" i="67"/>
  <c r="P113" i="67"/>
  <c r="P112" i="67"/>
  <c r="P111" i="67"/>
  <c r="P110" i="67"/>
  <c r="P109" i="67"/>
  <c r="P108" i="67"/>
  <c r="P107" i="67"/>
  <c r="P106" i="67"/>
  <c r="P105" i="67"/>
  <c r="P104" i="67"/>
  <c r="P103" i="67"/>
  <c r="P102" i="67"/>
  <c r="P101" i="67"/>
  <c r="P100" i="67"/>
  <c r="P99" i="67"/>
  <c r="P98" i="67"/>
  <c r="P97" i="67"/>
  <c r="P96" i="67"/>
  <c r="P95" i="67"/>
  <c r="P94" i="67"/>
  <c r="P93" i="67"/>
  <c r="P92" i="67"/>
  <c r="P91" i="67"/>
  <c r="P90" i="67"/>
  <c r="P89" i="67"/>
  <c r="P88" i="67"/>
  <c r="P87" i="67"/>
  <c r="P86" i="67"/>
  <c r="P85" i="67"/>
  <c r="P84" i="67"/>
  <c r="P83" i="67"/>
  <c r="P82" i="67"/>
  <c r="P81" i="67"/>
  <c r="P80" i="67"/>
  <c r="P79" i="67"/>
  <c r="P78" i="67"/>
  <c r="P77" i="67"/>
  <c r="P76" i="67"/>
  <c r="P75" i="67"/>
  <c r="P74" i="67"/>
  <c r="P73" i="67"/>
  <c r="P72" i="67"/>
  <c r="P71" i="67"/>
  <c r="P70" i="67"/>
  <c r="P69" i="67"/>
  <c r="P68" i="67"/>
  <c r="P67" i="67"/>
  <c r="P66" i="67"/>
  <c r="P65" i="67"/>
  <c r="P64" i="67"/>
  <c r="P63" i="67"/>
  <c r="P62" i="67"/>
  <c r="P61" i="67"/>
  <c r="P60" i="67"/>
  <c r="P59" i="67"/>
  <c r="P58" i="67"/>
  <c r="P57" i="67"/>
  <c r="P56" i="67"/>
  <c r="P55" i="67"/>
  <c r="P54" i="67"/>
  <c r="P53" i="67"/>
  <c r="P52" i="67"/>
  <c r="P51" i="67"/>
  <c r="P50" i="67"/>
  <c r="P49" i="67"/>
  <c r="P48" i="67"/>
  <c r="P47" i="67"/>
  <c r="P46" i="67"/>
  <c r="P45" i="67"/>
  <c r="P44" i="67"/>
  <c r="P43" i="67"/>
  <c r="P42" i="67"/>
  <c r="P41" i="67"/>
  <c r="P40" i="67"/>
  <c r="P39" i="67"/>
  <c r="P38" i="67"/>
  <c r="P37" i="67"/>
  <c r="P36" i="67"/>
  <c r="P35" i="67"/>
  <c r="P34" i="67"/>
  <c r="P33" i="67"/>
  <c r="P32" i="67"/>
  <c r="P31" i="67"/>
  <c r="P30" i="67"/>
  <c r="P29" i="67"/>
  <c r="P28" i="67"/>
  <c r="P27" i="67"/>
  <c r="P26" i="67"/>
  <c r="P25" i="67"/>
  <c r="P24" i="67"/>
  <c r="P23" i="67"/>
  <c r="P22" i="67"/>
  <c r="P21" i="67"/>
  <c r="P20" i="67"/>
  <c r="P19" i="67"/>
  <c r="P18" i="67"/>
  <c r="P17" i="67"/>
  <c r="P16" i="67"/>
  <c r="P15" i="67"/>
  <c r="P14" i="67"/>
  <c r="P13" i="67"/>
  <c r="P12" i="67"/>
  <c r="P11" i="67"/>
  <c r="P10" i="67"/>
  <c r="P9" i="67"/>
  <c r="P8" i="67"/>
  <c r="P7" i="67"/>
  <c r="P6" i="67"/>
  <c r="P5" i="67"/>
  <c r="P4" i="67"/>
  <c r="P291" i="66"/>
  <c r="P290" i="66"/>
  <c r="P289" i="66"/>
  <c r="P288" i="66"/>
  <c r="P287" i="66"/>
  <c r="P286" i="66"/>
  <c r="P285" i="66"/>
  <c r="P284" i="66"/>
  <c r="P283" i="66"/>
  <c r="P282" i="66"/>
  <c r="P281" i="66"/>
  <c r="P280" i="66"/>
  <c r="P279" i="66"/>
  <c r="P278" i="66"/>
  <c r="P277" i="66"/>
  <c r="P276" i="66"/>
  <c r="P275" i="66"/>
  <c r="P274" i="66"/>
  <c r="P273" i="66"/>
  <c r="P272" i="66"/>
  <c r="P271" i="66"/>
  <c r="P270" i="66"/>
  <c r="P269" i="66"/>
  <c r="P268" i="66"/>
  <c r="P267" i="66"/>
  <c r="P266" i="66"/>
  <c r="P265" i="66"/>
  <c r="P264" i="66"/>
  <c r="P263" i="66"/>
  <c r="P262" i="66"/>
  <c r="P261" i="66"/>
  <c r="P260" i="66"/>
  <c r="P259" i="66"/>
  <c r="P258" i="66"/>
  <c r="P257" i="66"/>
  <c r="P256" i="66"/>
  <c r="P255" i="66"/>
  <c r="P254" i="66"/>
  <c r="P253" i="66"/>
  <c r="P252" i="66"/>
  <c r="P251" i="66"/>
  <c r="P250" i="66"/>
  <c r="P249" i="66"/>
  <c r="P248" i="66"/>
  <c r="P247" i="66"/>
  <c r="P246" i="66"/>
  <c r="P245" i="66"/>
  <c r="P244" i="66"/>
  <c r="P243" i="66"/>
  <c r="P242" i="66"/>
  <c r="P241" i="66"/>
  <c r="P240" i="66"/>
  <c r="P239" i="66"/>
  <c r="P238" i="66"/>
  <c r="P237" i="66"/>
  <c r="P236" i="66"/>
  <c r="P235" i="66"/>
  <c r="P234" i="66"/>
  <c r="P233" i="66"/>
  <c r="P232" i="66"/>
  <c r="P231" i="66"/>
  <c r="P230" i="66"/>
  <c r="P229" i="66"/>
  <c r="P228" i="66"/>
  <c r="P227" i="66"/>
  <c r="P226" i="66"/>
  <c r="P225" i="66"/>
  <c r="P224" i="66"/>
  <c r="P223" i="66"/>
  <c r="P222" i="66"/>
  <c r="P221" i="66"/>
  <c r="P220" i="66"/>
  <c r="P219" i="66"/>
  <c r="P218" i="66"/>
  <c r="P217" i="66"/>
  <c r="P216" i="66"/>
  <c r="P215" i="66"/>
  <c r="P214" i="66"/>
  <c r="P213" i="66"/>
  <c r="P212" i="66"/>
  <c r="P211" i="66"/>
  <c r="P210" i="66"/>
  <c r="P209" i="66"/>
  <c r="P208" i="66"/>
  <c r="P207" i="66"/>
  <c r="P206" i="66"/>
  <c r="P205" i="66"/>
  <c r="P204" i="66"/>
  <c r="P203" i="66"/>
  <c r="P202" i="66"/>
  <c r="P201" i="66"/>
  <c r="P200" i="66"/>
  <c r="P199" i="66"/>
  <c r="P198" i="66"/>
  <c r="P197" i="66"/>
  <c r="P196" i="66"/>
  <c r="P195" i="66"/>
  <c r="P194" i="66"/>
  <c r="P193" i="66"/>
  <c r="P192" i="66"/>
  <c r="P191" i="66"/>
  <c r="P190" i="66"/>
  <c r="P189" i="66"/>
  <c r="P188" i="66"/>
  <c r="P187" i="66"/>
  <c r="P186" i="66"/>
  <c r="P185" i="66"/>
  <c r="P184" i="66"/>
  <c r="P183" i="66"/>
  <c r="P182" i="66"/>
  <c r="P181" i="66"/>
  <c r="P180" i="66"/>
  <c r="P179" i="66"/>
  <c r="P178" i="66"/>
  <c r="P177" i="66"/>
  <c r="P176" i="66"/>
  <c r="P175" i="66"/>
  <c r="P174" i="66"/>
  <c r="P173" i="66"/>
  <c r="P172" i="66"/>
  <c r="P171" i="66"/>
  <c r="P170" i="66"/>
  <c r="P169" i="66"/>
  <c r="P168" i="66"/>
  <c r="P167" i="66"/>
  <c r="P166" i="66"/>
  <c r="P165" i="66"/>
  <c r="P164" i="66"/>
  <c r="P163" i="66"/>
  <c r="P162" i="66"/>
  <c r="P161" i="66"/>
  <c r="P160" i="66"/>
  <c r="P159" i="66"/>
  <c r="P158" i="66"/>
  <c r="P157" i="66"/>
  <c r="P156" i="66"/>
  <c r="P155" i="66"/>
  <c r="P154" i="66"/>
  <c r="P153" i="66"/>
  <c r="P152" i="66"/>
  <c r="P151" i="66"/>
  <c r="P150" i="66"/>
  <c r="P149" i="66"/>
  <c r="P148" i="66"/>
  <c r="P147" i="66"/>
  <c r="P146" i="66"/>
  <c r="P145" i="66"/>
  <c r="P144" i="66"/>
  <c r="P143" i="66"/>
  <c r="P142" i="66"/>
  <c r="P141" i="66"/>
  <c r="P140" i="66"/>
  <c r="P139" i="66"/>
  <c r="P138" i="66"/>
  <c r="P137" i="66"/>
  <c r="P136" i="66"/>
  <c r="P135" i="66"/>
  <c r="P134" i="66"/>
  <c r="P133" i="66"/>
  <c r="P132" i="66"/>
  <c r="P131" i="66"/>
  <c r="P130" i="66"/>
  <c r="P129" i="66"/>
  <c r="P128" i="66"/>
  <c r="P127" i="66"/>
  <c r="P126" i="66"/>
  <c r="P125" i="66"/>
  <c r="P124" i="66"/>
  <c r="P123" i="66"/>
  <c r="P122" i="66"/>
  <c r="P121" i="66"/>
  <c r="P120" i="66"/>
  <c r="P119" i="66"/>
  <c r="P118" i="66"/>
  <c r="P117" i="66"/>
  <c r="P116" i="66"/>
  <c r="P115" i="66"/>
  <c r="P114" i="66"/>
  <c r="P113" i="66"/>
  <c r="P112" i="66"/>
  <c r="P111" i="66"/>
  <c r="P110" i="66"/>
  <c r="P109" i="66"/>
  <c r="P108" i="66"/>
  <c r="P107" i="66"/>
  <c r="P106" i="66"/>
  <c r="P105" i="66"/>
  <c r="P104" i="66"/>
  <c r="P103" i="66"/>
  <c r="P102" i="66"/>
  <c r="P101" i="66"/>
  <c r="P100" i="66"/>
  <c r="P99" i="66"/>
  <c r="P98" i="66"/>
  <c r="P97" i="66"/>
  <c r="P96" i="66"/>
  <c r="P95" i="66"/>
  <c r="P94" i="66"/>
  <c r="P93" i="66"/>
  <c r="P92" i="66"/>
  <c r="P91" i="66"/>
  <c r="P90" i="66"/>
  <c r="P89" i="66"/>
  <c r="P88" i="66"/>
  <c r="P87" i="66"/>
  <c r="P86" i="66"/>
  <c r="P85" i="66"/>
  <c r="P84" i="66"/>
  <c r="P83" i="66"/>
  <c r="P82" i="66"/>
  <c r="P81" i="66"/>
  <c r="P80" i="66"/>
  <c r="P79" i="66"/>
  <c r="P78" i="66"/>
  <c r="P77" i="66"/>
  <c r="P76" i="66"/>
  <c r="P75" i="66"/>
  <c r="P74" i="66"/>
  <c r="P73" i="66"/>
  <c r="P72" i="66"/>
  <c r="P71" i="66"/>
  <c r="P70" i="66"/>
  <c r="P69" i="66"/>
  <c r="P68" i="66"/>
  <c r="P67" i="66"/>
  <c r="P66" i="66"/>
  <c r="P65" i="66"/>
  <c r="P64" i="66"/>
  <c r="P63" i="66"/>
  <c r="P62" i="66"/>
  <c r="P61" i="66"/>
  <c r="P60" i="66"/>
  <c r="P59" i="66"/>
  <c r="P58" i="66"/>
  <c r="P57" i="66"/>
  <c r="P56" i="66"/>
  <c r="P55" i="66"/>
  <c r="P54" i="66"/>
  <c r="P53" i="66"/>
  <c r="P52" i="66"/>
  <c r="P51" i="66"/>
  <c r="P50" i="66"/>
  <c r="P49" i="66"/>
  <c r="P48" i="66"/>
  <c r="P47" i="66"/>
  <c r="P46" i="66"/>
  <c r="P45" i="66"/>
  <c r="P44" i="66"/>
  <c r="P43" i="66"/>
  <c r="P42" i="66"/>
  <c r="P41" i="66"/>
  <c r="P40" i="66"/>
  <c r="P39" i="66"/>
  <c r="P38" i="66"/>
  <c r="P37" i="66"/>
  <c r="P36" i="66"/>
  <c r="P35" i="66"/>
  <c r="P34" i="66"/>
  <c r="P33" i="66"/>
  <c r="P32" i="66"/>
  <c r="P31" i="66"/>
  <c r="P30" i="66"/>
  <c r="P29" i="66"/>
  <c r="P28" i="66"/>
  <c r="P27" i="66"/>
  <c r="P26" i="66"/>
  <c r="P25" i="66"/>
  <c r="P24" i="66"/>
  <c r="P23" i="66"/>
  <c r="P22" i="66"/>
  <c r="P21" i="66"/>
  <c r="P20" i="66"/>
  <c r="P19" i="66"/>
  <c r="P18" i="66"/>
  <c r="P17" i="66"/>
  <c r="P16" i="66"/>
  <c r="P15" i="66"/>
  <c r="P14" i="66"/>
  <c r="P13" i="66"/>
  <c r="P12" i="66"/>
  <c r="P11" i="66"/>
  <c r="P10" i="66"/>
  <c r="P9" i="66"/>
  <c r="P8" i="66"/>
  <c r="P7" i="66"/>
  <c r="P6" i="66"/>
  <c r="P5" i="66"/>
  <c r="P4" i="66"/>
  <c r="P78" i="65"/>
  <c r="P77" i="65"/>
  <c r="P76" i="65"/>
  <c r="P75" i="65"/>
  <c r="P74" i="65"/>
  <c r="P73" i="65"/>
  <c r="P72" i="65"/>
  <c r="P71" i="65"/>
  <c r="P70" i="65"/>
  <c r="P69" i="65"/>
  <c r="P68" i="65"/>
  <c r="P67" i="65"/>
  <c r="P66" i="65"/>
  <c r="P65" i="65"/>
  <c r="P64" i="65"/>
  <c r="P63" i="65"/>
  <c r="P62" i="65"/>
  <c r="P61" i="65"/>
  <c r="P60" i="65"/>
  <c r="P59" i="65"/>
  <c r="P58" i="65"/>
  <c r="P57" i="65"/>
  <c r="P56" i="65"/>
  <c r="P55" i="65"/>
  <c r="P54" i="65"/>
  <c r="P53" i="65"/>
  <c r="P52" i="65"/>
  <c r="P51" i="65"/>
  <c r="P50" i="65"/>
  <c r="P49" i="65"/>
  <c r="P48" i="65"/>
  <c r="P47" i="65"/>
  <c r="P46" i="65"/>
  <c r="P45" i="65"/>
  <c r="P44" i="65"/>
  <c r="P43" i="65"/>
  <c r="P42" i="65"/>
  <c r="P41" i="65"/>
  <c r="P40" i="65"/>
  <c r="P39" i="65"/>
  <c r="P38" i="65"/>
  <c r="P37" i="65"/>
  <c r="P36" i="65"/>
  <c r="P35" i="65"/>
  <c r="P34" i="65"/>
  <c r="P33" i="65"/>
  <c r="P32" i="65"/>
  <c r="P31" i="65"/>
  <c r="P30" i="65"/>
  <c r="P29" i="65"/>
  <c r="P28" i="65"/>
  <c r="P27" i="65"/>
  <c r="P26" i="65"/>
  <c r="P25" i="65"/>
  <c r="P24" i="65"/>
  <c r="P23" i="65"/>
  <c r="P22" i="65"/>
  <c r="P21" i="65"/>
  <c r="P20" i="65"/>
  <c r="P19" i="65"/>
  <c r="P18" i="65"/>
  <c r="P17" i="65"/>
  <c r="P16" i="65"/>
  <c r="P15" i="65"/>
  <c r="P14" i="65"/>
  <c r="P13" i="65"/>
  <c r="P12" i="65"/>
  <c r="P11" i="65"/>
  <c r="P10" i="65"/>
  <c r="P9" i="65"/>
  <c r="P8" i="65"/>
  <c r="P7" i="65"/>
  <c r="P6" i="65"/>
  <c r="P5" i="65"/>
  <c r="P4" i="65"/>
  <c r="P217" i="64"/>
  <c r="P216" i="64"/>
  <c r="P215" i="64"/>
  <c r="P214" i="64"/>
  <c r="P213" i="64"/>
  <c r="P212" i="64"/>
  <c r="P211" i="64"/>
  <c r="P210" i="64"/>
  <c r="P209" i="64"/>
  <c r="P208" i="64"/>
  <c r="P207" i="64"/>
  <c r="P206" i="64"/>
  <c r="P205" i="64"/>
  <c r="P204" i="64"/>
  <c r="P203" i="64"/>
  <c r="P202" i="64"/>
  <c r="P201" i="64"/>
  <c r="P200" i="64"/>
  <c r="P199" i="64"/>
  <c r="P198" i="64"/>
  <c r="P197" i="64"/>
  <c r="P196" i="64"/>
  <c r="P195" i="64"/>
  <c r="P194" i="64"/>
  <c r="P193" i="64"/>
  <c r="P192" i="64"/>
  <c r="P191" i="64"/>
  <c r="P190" i="64"/>
  <c r="P189" i="64"/>
  <c r="P188" i="64"/>
  <c r="P187" i="64"/>
  <c r="P186" i="64"/>
  <c r="P185" i="64"/>
  <c r="P184" i="64"/>
  <c r="P183" i="64"/>
  <c r="P182" i="64"/>
  <c r="P181" i="64"/>
  <c r="P180" i="64"/>
  <c r="P179" i="64"/>
  <c r="P178" i="64"/>
  <c r="P177" i="64"/>
  <c r="P176" i="64"/>
  <c r="P175" i="64"/>
  <c r="P174" i="64"/>
  <c r="P173" i="64"/>
  <c r="P172" i="64"/>
  <c r="P171" i="64"/>
  <c r="P170" i="64"/>
  <c r="P169" i="64"/>
  <c r="P168" i="64"/>
  <c r="P167" i="64"/>
  <c r="P166" i="64"/>
  <c r="P165" i="64"/>
  <c r="P164" i="64"/>
  <c r="P163" i="64"/>
  <c r="P162" i="64"/>
  <c r="P161" i="64"/>
  <c r="P160" i="64"/>
  <c r="P159" i="64"/>
  <c r="P158" i="64"/>
  <c r="P157" i="64"/>
  <c r="P156" i="64"/>
  <c r="P155" i="64"/>
  <c r="P154" i="64"/>
  <c r="P153" i="64"/>
  <c r="P152" i="64"/>
  <c r="P151" i="64"/>
  <c r="P150" i="64"/>
  <c r="P149" i="64"/>
  <c r="P148" i="64"/>
  <c r="P147" i="64"/>
  <c r="P146" i="64"/>
  <c r="P145" i="64"/>
  <c r="P144" i="64"/>
  <c r="P143" i="64"/>
  <c r="P142" i="64"/>
  <c r="P141" i="64"/>
  <c r="P140" i="64"/>
  <c r="P139" i="64"/>
  <c r="P138" i="64"/>
  <c r="P137" i="64"/>
  <c r="P136" i="64"/>
  <c r="P135" i="64"/>
  <c r="P134" i="64"/>
  <c r="P133" i="64"/>
  <c r="P132" i="64"/>
  <c r="P131" i="64"/>
  <c r="P130" i="64"/>
  <c r="P129" i="64"/>
  <c r="P128" i="64"/>
  <c r="P127" i="64"/>
  <c r="P126" i="64"/>
  <c r="P125" i="64"/>
  <c r="P124" i="64"/>
  <c r="P123" i="64"/>
  <c r="P122" i="64"/>
  <c r="P121" i="64"/>
  <c r="P120" i="64"/>
  <c r="P119" i="64"/>
  <c r="P118" i="64"/>
  <c r="P117" i="64"/>
  <c r="P116" i="64"/>
  <c r="P115" i="64"/>
  <c r="P114" i="64"/>
  <c r="P113" i="64"/>
  <c r="P112" i="64"/>
  <c r="P111" i="64"/>
  <c r="P110" i="64"/>
  <c r="P109" i="64"/>
  <c r="P108" i="64"/>
  <c r="P107" i="64"/>
  <c r="P106" i="64"/>
  <c r="P105" i="64"/>
  <c r="P104" i="64"/>
  <c r="P103" i="64"/>
  <c r="P102" i="64"/>
  <c r="P101" i="64"/>
  <c r="P100" i="64"/>
  <c r="P99" i="64"/>
  <c r="P98" i="64"/>
  <c r="P97" i="64"/>
  <c r="P96" i="64"/>
  <c r="P95" i="64"/>
  <c r="P94" i="64"/>
  <c r="P93" i="64"/>
  <c r="P92" i="64"/>
  <c r="P91" i="64"/>
  <c r="P90" i="64"/>
  <c r="P89" i="64"/>
  <c r="P88" i="64"/>
  <c r="P87" i="64"/>
  <c r="P86" i="64"/>
  <c r="P85" i="64"/>
  <c r="P84" i="64"/>
  <c r="P83" i="64"/>
  <c r="P82" i="64"/>
  <c r="P81" i="64"/>
  <c r="P80" i="64"/>
  <c r="P79" i="64"/>
  <c r="P78" i="64"/>
  <c r="P77" i="64"/>
  <c r="P76" i="64"/>
  <c r="P75" i="64"/>
  <c r="P74" i="64"/>
  <c r="P73" i="64"/>
  <c r="P72" i="64"/>
  <c r="P71" i="64"/>
  <c r="P70" i="64"/>
  <c r="P69" i="64"/>
  <c r="P68" i="64"/>
  <c r="P67" i="64"/>
  <c r="P66" i="64"/>
  <c r="P65" i="64"/>
  <c r="P64" i="64"/>
  <c r="P63" i="64"/>
  <c r="P62" i="64"/>
  <c r="P61" i="64"/>
  <c r="P60" i="64"/>
  <c r="P59" i="64"/>
  <c r="P58" i="64"/>
  <c r="P57" i="64"/>
  <c r="P56" i="64"/>
  <c r="P55" i="64"/>
  <c r="P54" i="64"/>
  <c r="P53" i="64"/>
  <c r="P52" i="64"/>
  <c r="P51" i="64"/>
  <c r="P50" i="64"/>
  <c r="P49" i="64"/>
  <c r="P48" i="64"/>
  <c r="P47" i="64"/>
  <c r="P46" i="64"/>
  <c r="P45" i="64"/>
  <c r="P44" i="64"/>
  <c r="P43" i="64"/>
  <c r="P42" i="64"/>
  <c r="P41" i="64"/>
  <c r="P40" i="64"/>
  <c r="P39" i="64"/>
  <c r="P38" i="64"/>
  <c r="P37" i="64"/>
  <c r="P36" i="64"/>
  <c r="P35" i="64"/>
  <c r="P34" i="64"/>
  <c r="P33" i="64"/>
  <c r="P32" i="64"/>
  <c r="P31" i="64"/>
  <c r="P30" i="64"/>
  <c r="P29" i="64"/>
  <c r="P28" i="64"/>
  <c r="P27" i="64"/>
  <c r="P26" i="64"/>
  <c r="P25" i="64"/>
  <c r="P24" i="64"/>
  <c r="P23" i="64"/>
  <c r="P22" i="64"/>
  <c r="P21" i="64"/>
  <c r="P20" i="64"/>
  <c r="P19" i="64"/>
  <c r="P18" i="64"/>
  <c r="P17" i="64"/>
  <c r="P16" i="64"/>
  <c r="P15" i="64"/>
  <c r="P14" i="64"/>
  <c r="P13" i="64"/>
  <c r="P12" i="64"/>
  <c r="P11" i="64"/>
  <c r="P10" i="64"/>
  <c r="P9" i="64"/>
  <c r="P8" i="64"/>
  <c r="P7" i="64"/>
  <c r="P6" i="64"/>
  <c r="P5" i="64"/>
  <c r="P4" i="64"/>
  <c r="P234" i="63"/>
  <c r="P233" i="63"/>
  <c r="P232" i="63"/>
  <c r="P231" i="63"/>
  <c r="P230" i="63"/>
  <c r="P229" i="63"/>
  <c r="P228" i="63"/>
  <c r="P227" i="63"/>
  <c r="P226" i="63"/>
  <c r="P225" i="63"/>
  <c r="P224" i="63"/>
  <c r="P223" i="63"/>
  <c r="P222" i="63"/>
  <c r="P221" i="63"/>
  <c r="P220" i="63"/>
  <c r="P219" i="63"/>
  <c r="P218" i="63"/>
  <c r="P217" i="63"/>
  <c r="P216" i="63"/>
  <c r="P215" i="63"/>
  <c r="P214" i="63"/>
  <c r="P213" i="63"/>
  <c r="P212" i="63"/>
  <c r="P211" i="63"/>
  <c r="P210" i="63"/>
  <c r="P209" i="63"/>
  <c r="P208" i="63"/>
  <c r="P207" i="63"/>
  <c r="P206" i="63"/>
  <c r="P205" i="63"/>
  <c r="P204" i="63"/>
  <c r="P203" i="63"/>
  <c r="P202" i="63"/>
  <c r="P201" i="63"/>
  <c r="P200" i="63"/>
  <c r="P199" i="63"/>
  <c r="P198" i="63"/>
  <c r="P197" i="63"/>
  <c r="P196" i="63"/>
  <c r="P195" i="63"/>
  <c r="P194" i="63"/>
  <c r="P193" i="63"/>
  <c r="P192" i="63"/>
  <c r="P191" i="63"/>
  <c r="P190" i="63"/>
  <c r="P189" i="63"/>
  <c r="P188" i="63"/>
  <c r="P187" i="63"/>
  <c r="P186" i="63"/>
  <c r="P185" i="63"/>
  <c r="P184" i="63"/>
  <c r="P183" i="63"/>
  <c r="P182" i="63"/>
  <c r="P181" i="63"/>
  <c r="P180" i="63"/>
  <c r="P179" i="63"/>
  <c r="P178" i="63"/>
  <c r="P177" i="63"/>
  <c r="P176" i="63"/>
  <c r="P175" i="63"/>
  <c r="P174" i="63"/>
  <c r="P173" i="63"/>
  <c r="P172" i="63"/>
  <c r="P171" i="63"/>
  <c r="P170" i="63"/>
  <c r="P169" i="63"/>
  <c r="P168" i="63"/>
  <c r="P167" i="63"/>
  <c r="P166" i="63"/>
  <c r="P165" i="63"/>
  <c r="P164" i="63"/>
  <c r="P163" i="63"/>
  <c r="P162" i="63"/>
  <c r="P161" i="63"/>
  <c r="P160" i="63"/>
  <c r="P159" i="63"/>
  <c r="P158" i="63"/>
  <c r="P157" i="63"/>
  <c r="P156" i="63"/>
  <c r="P155" i="63"/>
  <c r="P154" i="63"/>
  <c r="P153" i="63"/>
  <c r="P152" i="63"/>
  <c r="P151" i="63"/>
  <c r="P150" i="63"/>
  <c r="P149" i="63"/>
  <c r="P148" i="63"/>
  <c r="P147" i="63"/>
  <c r="P146" i="63"/>
  <c r="P145" i="63"/>
  <c r="P144" i="63"/>
  <c r="P143" i="63"/>
  <c r="P142" i="63"/>
  <c r="P141" i="63"/>
  <c r="P140" i="63"/>
  <c r="P139" i="63"/>
  <c r="P138" i="63"/>
  <c r="P137" i="63"/>
  <c r="P136" i="63"/>
  <c r="P135" i="63"/>
  <c r="P134" i="63"/>
  <c r="P133" i="63"/>
  <c r="P132" i="63"/>
  <c r="P131" i="63"/>
  <c r="P130" i="63"/>
  <c r="P129" i="63"/>
  <c r="P128" i="63"/>
  <c r="P127" i="63"/>
  <c r="P126" i="63"/>
  <c r="P125" i="63"/>
  <c r="P124" i="63"/>
  <c r="P123" i="63"/>
  <c r="P122" i="63"/>
  <c r="P121" i="63"/>
  <c r="P120" i="63"/>
  <c r="P119" i="63"/>
  <c r="P118" i="63"/>
  <c r="P117" i="63"/>
  <c r="P116" i="63"/>
  <c r="P115" i="63"/>
  <c r="P114" i="63"/>
  <c r="P113" i="63"/>
  <c r="P112" i="63"/>
  <c r="P111" i="63"/>
  <c r="P110" i="63"/>
  <c r="P109" i="63"/>
  <c r="P108" i="63"/>
  <c r="P107" i="63"/>
  <c r="P106" i="63"/>
  <c r="P105" i="63"/>
  <c r="P104" i="63"/>
  <c r="P103" i="63"/>
  <c r="P102" i="63"/>
  <c r="P101" i="63"/>
  <c r="P100" i="63"/>
  <c r="P99" i="63"/>
  <c r="P98" i="63"/>
  <c r="P97" i="63"/>
  <c r="P96" i="63"/>
  <c r="P95" i="63"/>
  <c r="P94" i="63"/>
  <c r="P93" i="63"/>
  <c r="P92" i="63"/>
  <c r="P91" i="63"/>
  <c r="P90" i="63"/>
  <c r="P89" i="63"/>
  <c r="P88" i="63"/>
  <c r="P87" i="63"/>
  <c r="P86" i="63"/>
  <c r="P85" i="63"/>
  <c r="P84" i="63"/>
  <c r="P83" i="63"/>
  <c r="P82" i="63"/>
  <c r="P81" i="63"/>
  <c r="P80" i="63"/>
  <c r="P79" i="63"/>
  <c r="P78" i="63"/>
  <c r="P77" i="63"/>
  <c r="P76" i="63"/>
  <c r="P75" i="63"/>
  <c r="P74" i="63"/>
  <c r="P73" i="63"/>
  <c r="P72" i="63"/>
  <c r="P71" i="63"/>
  <c r="P70" i="63"/>
  <c r="P69" i="63"/>
  <c r="P68" i="63"/>
  <c r="P67" i="63"/>
  <c r="P66" i="63"/>
  <c r="P65" i="63"/>
  <c r="P64" i="63"/>
  <c r="P63" i="63"/>
  <c r="P62" i="63"/>
  <c r="P61" i="63"/>
  <c r="P60" i="63"/>
  <c r="P59" i="63"/>
  <c r="P58" i="63"/>
  <c r="P57" i="63"/>
  <c r="P56" i="63"/>
  <c r="P55" i="63"/>
  <c r="P54" i="63"/>
  <c r="P53" i="63"/>
  <c r="P52" i="63"/>
  <c r="P51" i="63"/>
  <c r="P50" i="63"/>
  <c r="P49" i="63"/>
  <c r="P48" i="63"/>
  <c r="P47" i="63"/>
  <c r="P46" i="63"/>
  <c r="P45" i="63"/>
  <c r="P44" i="63"/>
  <c r="P43" i="63"/>
  <c r="P42" i="63"/>
  <c r="P41" i="63"/>
  <c r="P40" i="63"/>
  <c r="P39" i="63"/>
  <c r="P38" i="63"/>
  <c r="P37" i="63"/>
  <c r="P36" i="63"/>
  <c r="P35" i="63"/>
  <c r="P34" i="63"/>
  <c r="P33" i="63"/>
  <c r="P32" i="63"/>
  <c r="P31" i="63"/>
  <c r="P30" i="63"/>
  <c r="P29" i="63"/>
  <c r="P28" i="63"/>
  <c r="P27" i="63"/>
  <c r="P26" i="63"/>
  <c r="P25" i="63"/>
  <c r="P24" i="63"/>
  <c r="P23" i="63"/>
  <c r="P22" i="63"/>
  <c r="P21" i="63"/>
  <c r="P20" i="63"/>
  <c r="P19" i="63"/>
  <c r="P18" i="63"/>
  <c r="P17" i="63"/>
  <c r="P16" i="63"/>
  <c r="P15" i="63"/>
  <c r="P14" i="63"/>
  <c r="P13" i="63"/>
  <c r="P12" i="63"/>
  <c r="P11" i="63"/>
  <c r="P10" i="63"/>
  <c r="P9" i="63"/>
  <c r="P8" i="63"/>
  <c r="P7" i="63"/>
  <c r="P6" i="63"/>
  <c r="P5" i="63"/>
  <c r="P4" i="63"/>
  <c r="P248" i="61"/>
  <c r="S14" i="61"/>
  <c r="P247" i="61"/>
  <c r="P246" i="61"/>
  <c r="P245" i="61"/>
  <c r="P244" i="61"/>
  <c r="P243" i="61"/>
  <c r="P242" i="61"/>
  <c r="P241" i="61"/>
  <c r="P240" i="61"/>
  <c r="P239" i="61"/>
  <c r="P238" i="61"/>
  <c r="P237" i="61"/>
  <c r="P236" i="61"/>
  <c r="P235" i="61"/>
  <c r="P234" i="61"/>
  <c r="P233" i="61"/>
  <c r="P232" i="61"/>
  <c r="P231" i="61"/>
  <c r="P230" i="61"/>
  <c r="P229" i="61"/>
  <c r="P228" i="61"/>
  <c r="P227" i="61"/>
  <c r="P226" i="61"/>
  <c r="P225" i="61"/>
  <c r="P224" i="61"/>
  <c r="P223" i="61"/>
  <c r="P222" i="61"/>
  <c r="P221" i="61"/>
  <c r="P220" i="61"/>
  <c r="P219" i="61"/>
  <c r="P218" i="61"/>
  <c r="P217" i="61"/>
  <c r="P216" i="61"/>
  <c r="P215" i="61"/>
  <c r="P214" i="61"/>
  <c r="P213" i="61"/>
  <c r="P212" i="61"/>
  <c r="P211" i="61"/>
  <c r="P210" i="61"/>
  <c r="P209" i="61"/>
  <c r="P208" i="61"/>
  <c r="P207" i="61"/>
  <c r="P206" i="61"/>
  <c r="P205" i="61"/>
  <c r="P204" i="61"/>
  <c r="P203" i="61"/>
  <c r="P202" i="61"/>
  <c r="P201" i="61"/>
  <c r="P200" i="61"/>
  <c r="P199" i="61"/>
  <c r="P198" i="61"/>
  <c r="P197" i="61"/>
  <c r="P196" i="61"/>
  <c r="P195" i="61"/>
  <c r="P194" i="61"/>
  <c r="P193" i="61"/>
  <c r="P192" i="61"/>
  <c r="P191" i="61"/>
  <c r="P190" i="61"/>
  <c r="P189" i="61"/>
  <c r="P188" i="61"/>
  <c r="P187" i="61"/>
  <c r="P186" i="61"/>
  <c r="P185" i="61"/>
  <c r="P184" i="61"/>
  <c r="P183" i="61"/>
  <c r="P182" i="61"/>
  <c r="P181" i="61"/>
  <c r="P180" i="61"/>
  <c r="P179" i="61"/>
  <c r="P178" i="61"/>
  <c r="P177" i="61"/>
  <c r="P176" i="61"/>
  <c r="P175" i="61"/>
  <c r="P174" i="61"/>
  <c r="P173" i="61"/>
  <c r="P172" i="61"/>
  <c r="P171" i="61"/>
  <c r="P170" i="61"/>
  <c r="P169" i="61"/>
  <c r="P168" i="61"/>
  <c r="P167" i="61"/>
  <c r="P166" i="61"/>
  <c r="P165" i="61"/>
  <c r="P164" i="61"/>
  <c r="P163" i="61"/>
  <c r="P162" i="61"/>
  <c r="P161" i="61"/>
  <c r="P160" i="61"/>
  <c r="P159" i="61"/>
  <c r="P158" i="61"/>
  <c r="P157" i="61"/>
  <c r="P156" i="61"/>
  <c r="P155" i="61"/>
  <c r="P154" i="61"/>
  <c r="P153" i="61"/>
  <c r="P152" i="61"/>
  <c r="P151" i="61"/>
  <c r="P150" i="61"/>
  <c r="P149" i="61"/>
  <c r="P148" i="61"/>
  <c r="P147" i="61"/>
  <c r="P146" i="61"/>
  <c r="P145" i="61"/>
  <c r="P144" i="61"/>
  <c r="P143" i="61"/>
  <c r="P142" i="61"/>
  <c r="P141" i="61"/>
  <c r="P140" i="61"/>
  <c r="P139" i="61"/>
  <c r="P138" i="61"/>
  <c r="P137" i="61"/>
  <c r="P136" i="61"/>
  <c r="P135" i="61"/>
  <c r="P134" i="61"/>
  <c r="P133" i="61"/>
  <c r="P132" i="61"/>
  <c r="P131" i="61"/>
  <c r="P130" i="61"/>
  <c r="P129" i="61"/>
  <c r="P128" i="61"/>
  <c r="P127" i="61"/>
  <c r="P126" i="61"/>
  <c r="P125" i="61"/>
  <c r="P124" i="61"/>
  <c r="P123" i="61"/>
  <c r="P122" i="61"/>
  <c r="P121" i="61"/>
  <c r="P120" i="61"/>
  <c r="P119" i="61"/>
  <c r="P118" i="61"/>
  <c r="P117" i="61"/>
  <c r="P116" i="61"/>
  <c r="P115" i="61"/>
  <c r="P114" i="61"/>
  <c r="P113" i="61"/>
  <c r="P112" i="61"/>
  <c r="P111" i="61"/>
  <c r="P110" i="61"/>
  <c r="P109" i="61"/>
  <c r="P108" i="61"/>
  <c r="P107" i="61"/>
  <c r="P106" i="61"/>
  <c r="P105" i="61"/>
  <c r="P104" i="61"/>
  <c r="P103" i="61"/>
  <c r="P102" i="61"/>
  <c r="P101" i="61"/>
  <c r="P100" i="61"/>
  <c r="P99" i="61"/>
  <c r="P98" i="61"/>
  <c r="P97" i="61"/>
  <c r="P96" i="61"/>
  <c r="P95" i="61"/>
  <c r="P94" i="61"/>
  <c r="P93" i="61"/>
  <c r="P92" i="61"/>
  <c r="P91" i="61"/>
  <c r="P90" i="61"/>
  <c r="P89" i="61"/>
  <c r="P88" i="61"/>
  <c r="P87" i="61"/>
  <c r="P86" i="61"/>
  <c r="P85" i="61"/>
  <c r="P84" i="61"/>
  <c r="P83" i="61"/>
  <c r="P82" i="61"/>
  <c r="P81" i="61"/>
  <c r="P80" i="61"/>
  <c r="P79" i="61"/>
  <c r="P78" i="61"/>
  <c r="P77" i="61"/>
  <c r="P76" i="61"/>
  <c r="P75" i="61"/>
  <c r="P74" i="61"/>
  <c r="P73" i="61"/>
  <c r="P72" i="61"/>
  <c r="P71" i="61"/>
  <c r="P70" i="61"/>
  <c r="P69" i="61"/>
  <c r="P68" i="61"/>
  <c r="P67" i="61"/>
  <c r="P66" i="61"/>
  <c r="P65" i="61"/>
  <c r="P64" i="61"/>
  <c r="P63" i="61"/>
  <c r="P62" i="61"/>
  <c r="P61" i="61"/>
  <c r="P60" i="61"/>
  <c r="P59" i="61"/>
  <c r="P58" i="61"/>
  <c r="P57" i="61"/>
  <c r="P56" i="61"/>
  <c r="P55" i="61"/>
  <c r="P54" i="61"/>
  <c r="P53" i="61"/>
  <c r="P52" i="61"/>
  <c r="P51" i="61"/>
  <c r="P50" i="61"/>
  <c r="P49" i="61"/>
  <c r="P48" i="61"/>
  <c r="P47" i="61"/>
  <c r="P46" i="61"/>
  <c r="P45" i="61"/>
  <c r="P44" i="61"/>
  <c r="P43" i="61"/>
  <c r="P42" i="61"/>
  <c r="P41" i="61"/>
  <c r="P40" i="61"/>
  <c r="P39" i="61"/>
  <c r="P38" i="61"/>
  <c r="P37" i="61"/>
  <c r="P36" i="61"/>
  <c r="P35" i="61"/>
  <c r="P34" i="61"/>
  <c r="P33" i="61"/>
  <c r="P32" i="61"/>
  <c r="P31" i="61"/>
  <c r="P30" i="61"/>
  <c r="P29" i="61"/>
  <c r="P28" i="61"/>
  <c r="P27" i="61"/>
  <c r="P26" i="61"/>
  <c r="P25" i="61"/>
  <c r="P24" i="61"/>
  <c r="P23" i="61"/>
  <c r="P22" i="61"/>
  <c r="P21" i="61"/>
  <c r="P20" i="61"/>
  <c r="P19" i="61"/>
  <c r="P18" i="61"/>
  <c r="P17" i="61"/>
  <c r="P16" i="61"/>
  <c r="P15" i="61"/>
  <c r="P14" i="61"/>
  <c r="P13" i="61"/>
  <c r="P12" i="61"/>
  <c r="P11" i="61"/>
  <c r="P10" i="61"/>
  <c r="P9" i="61"/>
  <c r="P8" i="61"/>
  <c r="P7" i="61"/>
  <c r="P6" i="61"/>
  <c r="P5" i="61"/>
  <c r="P4" i="61"/>
  <c r="P23" i="60"/>
  <c r="P22" i="60"/>
  <c r="P21" i="60"/>
  <c r="P20" i="60"/>
  <c r="P19" i="60"/>
  <c r="P18" i="60"/>
  <c r="P17" i="60"/>
  <c r="P16" i="60"/>
  <c r="P15" i="60"/>
  <c r="P14" i="60"/>
  <c r="P13" i="60"/>
  <c r="P12" i="60"/>
  <c r="P11" i="60"/>
  <c r="P10" i="60"/>
  <c r="P9" i="60"/>
  <c r="P8" i="60"/>
  <c r="P7" i="60"/>
  <c r="P6" i="60"/>
  <c r="P5" i="60"/>
  <c r="P4" i="60"/>
  <c r="P24" i="58"/>
  <c r="P23" i="58"/>
  <c r="P22" i="58"/>
  <c r="P21" i="58"/>
  <c r="P20" i="58"/>
  <c r="P19" i="58"/>
  <c r="P18" i="58"/>
  <c r="P17" i="58"/>
  <c r="P16" i="58"/>
  <c r="P15" i="58"/>
  <c r="P14" i="58"/>
  <c r="P13" i="58"/>
  <c r="P12" i="58"/>
  <c r="P11" i="58"/>
  <c r="P10" i="58"/>
  <c r="P9" i="58"/>
  <c r="P8" i="58"/>
  <c r="P7" i="58"/>
  <c r="P6" i="58"/>
  <c r="P5" i="58"/>
  <c r="P4" i="58"/>
  <c r="P231" i="26"/>
  <c r="P230" i="26"/>
  <c r="P229" i="26"/>
  <c r="P228" i="26"/>
  <c r="P227" i="26"/>
  <c r="P226" i="26"/>
  <c r="P225" i="26"/>
  <c r="P224" i="26"/>
  <c r="P223" i="26"/>
  <c r="P222" i="26"/>
  <c r="P221" i="26"/>
  <c r="P220" i="26"/>
  <c r="P219" i="26"/>
  <c r="P218" i="26"/>
  <c r="P217" i="26"/>
  <c r="P216" i="26"/>
  <c r="P215" i="26"/>
  <c r="P214" i="26"/>
  <c r="P213" i="26"/>
  <c r="P212" i="26"/>
  <c r="P211" i="26"/>
  <c r="P210" i="26"/>
  <c r="P209" i="26"/>
  <c r="P208" i="26"/>
  <c r="P207" i="26"/>
  <c r="P206" i="26"/>
  <c r="P205" i="26"/>
  <c r="P204" i="26"/>
  <c r="P203" i="26"/>
  <c r="P202" i="26"/>
  <c r="P201" i="26"/>
  <c r="P200" i="26"/>
  <c r="P199" i="26"/>
  <c r="P198" i="26"/>
  <c r="P197" i="26"/>
  <c r="P196" i="26"/>
  <c r="P195" i="26"/>
  <c r="P194" i="26"/>
  <c r="P193" i="26"/>
  <c r="P192" i="26"/>
  <c r="P191" i="26"/>
  <c r="P190" i="26"/>
  <c r="P189" i="26"/>
  <c r="P188" i="26"/>
  <c r="P187" i="26"/>
  <c r="P186" i="26"/>
  <c r="P185" i="26"/>
  <c r="P184" i="26"/>
  <c r="P183" i="26"/>
  <c r="P182" i="26"/>
  <c r="P181" i="26"/>
  <c r="P180" i="26"/>
  <c r="P179" i="26"/>
  <c r="P178" i="26"/>
  <c r="P177" i="26"/>
  <c r="P176" i="26"/>
  <c r="P175" i="26"/>
  <c r="P174" i="26"/>
  <c r="P173" i="26"/>
  <c r="P172" i="26"/>
  <c r="P171" i="26"/>
  <c r="P170" i="26"/>
  <c r="P169" i="26"/>
  <c r="P168" i="26"/>
  <c r="P167" i="26"/>
  <c r="P166" i="26"/>
  <c r="P165" i="26"/>
  <c r="P164" i="26"/>
  <c r="P163" i="26"/>
  <c r="P162" i="26"/>
  <c r="P161" i="26"/>
  <c r="P160" i="26"/>
  <c r="P159" i="26"/>
  <c r="P158" i="26"/>
  <c r="P157" i="26"/>
  <c r="P156" i="26"/>
  <c r="P155" i="26"/>
  <c r="P154" i="26"/>
  <c r="P153" i="26"/>
  <c r="P152" i="26"/>
  <c r="P151" i="26"/>
  <c r="P150" i="26"/>
  <c r="P149" i="26"/>
  <c r="P148" i="26"/>
  <c r="P147" i="26"/>
  <c r="P146" i="26"/>
  <c r="P145" i="26"/>
  <c r="P144" i="26"/>
  <c r="P143" i="26"/>
  <c r="P142" i="26"/>
  <c r="P141" i="26"/>
  <c r="P140" i="26"/>
  <c r="P139" i="26"/>
  <c r="P138" i="26"/>
  <c r="P137" i="26"/>
  <c r="P136" i="26"/>
  <c r="P135" i="26"/>
  <c r="P134" i="26"/>
  <c r="P133" i="26"/>
  <c r="P132" i="26"/>
  <c r="P131" i="26"/>
  <c r="P130" i="26"/>
  <c r="P129" i="26"/>
  <c r="P128" i="26"/>
  <c r="P127" i="26"/>
  <c r="P126" i="26"/>
  <c r="P125" i="26"/>
  <c r="P124" i="26"/>
  <c r="P123" i="26"/>
  <c r="P122" i="26"/>
  <c r="P121" i="26"/>
  <c r="P120" i="26"/>
  <c r="P119" i="26"/>
  <c r="P118" i="26"/>
  <c r="P117" i="26"/>
  <c r="P116" i="26"/>
  <c r="P115" i="26"/>
  <c r="P114" i="26"/>
  <c r="P113" i="26"/>
  <c r="P112" i="26"/>
  <c r="P111" i="26"/>
  <c r="P110" i="26"/>
  <c r="P109" i="26"/>
  <c r="P108" i="26"/>
  <c r="P107" i="26"/>
  <c r="P106" i="26"/>
  <c r="P105" i="26"/>
  <c r="P104" i="26"/>
  <c r="P103" i="26"/>
  <c r="P102" i="26"/>
  <c r="P101" i="26"/>
  <c r="P100" i="26"/>
  <c r="P99" i="26"/>
  <c r="P98" i="26"/>
  <c r="P97" i="26"/>
  <c r="P96" i="26"/>
  <c r="P95" i="26"/>
  <c r="P94" i="26"/>
  <c r="P93" i="26"/>
  <c r="P92" i="26"/>
  <c r="P91" i="26"/>
  <c r="P90" i="26"/>
  <c r="P89" i="26"/>
  <c r="P88" i="26"/>
  <c r="P87" i="26"/>
  <c r="P86" i="26"/>
  <c r="P85" i="26"/>
  <c r="P84" i="26"/>
  <c r="P83" i="26"/>
  <c r="P82" i="26"/>
  <c r="P81" i="26"/>
  <c r="P80" i="26"/>
  <c r="P79" i="26"/>
  <c r="P78" i="26"/>
  <c r="P77" i="26"/>
  <c r="P76" i="26"/>
  <c r="P75" i="26"/>
  <c r="P74" i="26"/>
  <c r="P73" i="26"/>
  <c r="P72" i="26"/>
  <c r="P71" i="26"/>
  <c r="P70" i="26"/>
  <c r="P69" i="26"/>
  <c r="P68" i="26"/>
  <c r="P67" i="26"/>
  <c r="P66" i="26"/>
  <c r="P65" i="26"/>
  <c r="P64" i="26"/>
  <c r="P63" i="26"/>
  <c r="P62" i="26"/>
  <c r="P61" i="26"/>
  <c r="P60" i="26"/>
  <c r="P59" i="26"/>
  <c r="P58" i="26"/>
  <c r="P57" i="26"/>
  <c r="P56" i="26"/>
  <c r="P55" i="26"/>
  <c r="P54" i="26"/>
  <c r="P53" i="26"/>
  <c r="P52" i="26"/>
  <c r="P51" i="26"/>
  <c r="P50" i="26"/>
  <c r="P49" i="26"/>
  <c r="P48" i="26"/>
  <c r="P47" i="26"/>
  <c r="P46" i="26"/>
  <c r="P45" i="26"/>
  <c r="P44" i="26"/>
  <c r="P43" i="26"/>
  <c r="P42" i="26"/>
  <c r="P41" i="26"/>
  <c r="P40" i="26"/>
  <c r="P39" i="26"/>
  <c r="P38" i="26"/>
  <c r="P37" i="26"/>
  <c r="P36" i="26"/>
  <c r="P35" i="26"/>
  <c r="P34" i="26"/>
  <c r="P33" i="26"/>
  <c r="P32" i="26"/>
  <c r="P31" i="26"/>
  <c r="P30" i="26"/>
  <c r="P29" i="26"/>
  <c r="P28" i="26"/>
  <c r="P27" i="26"/>
  <c r="P26" i="26"/>
  <c r="P25" i="26"/>
  <c r="P24" i="26"/>
  <c r="P23" i="26"/>
  <c r="P22" i="26"/>
  <c r="P21" i="26"/>
  <c r="P20" i="26"/>
  <c r="P19" i="26"/>
  <c r="P18" i="26"/>
  <c r="P17" i="26"/>
  <c r="P16" i="26"/>
  <c r="P15" i="26"/>
  <c r="P14" i="26"/>
  <c r="P13" i="26"/>
  <c r="P12" i="26"/>
  <c r="P11" i="26"/>
  <c r="P10" i="26"/>
  <c r="P9" i="26"/>
  <c r="P8" i="26"/>
  <c r="P7" i="26"/>
  <c r="P6" i="26"/>
  <c r="P5" i="26"/>
  <c r="P4" i="26"/>
  <c r="P3" i="26"/>
  <c r="N179" i="88" l="1"/>
  <c r="G50" i="2" s="1"/>
  <c r="J50" i="2" s="1"/>
  <c r="M179" i="88"/>
  <c r="P3" i="88"/>
  <c r="N178" i="87"/>
  <c r="J49" i="2" s="1"/>
  <c r="M178" i="87"/>
  <c r="P3" i="87"/>
  <c r="N207" i="86"/>
  <c r="J48" i="2" s="1"/>
  <c r="M207" i="86"/>
  <c r="P3" i="86"/>
  <c r="N199" i="85"/>
  <c r="J47" i="2" s="1"/>
  <c r="M199" i="85"/>
  <c r="P3" i="85"/>
  <c r="N224" i="84"/>
  <c r="M224" i="84"/>
  <c r="P3" i="84"/>
  <c r="N72" i="83"/>
  <c r="M72" i="83"/>
  <c r="P3" i="83"/>
  <c r="N184" i="82"/>
  <c r="M184" i="82"/>
  <c r="P3" i="82"/>
  <c r="N186" i="81"/>
  <c r="M186" i="81"/>
  <c r="P3" i="81"/>
  <c r="N240" i="80"/>
  <c r="M240" i="80"/>
  <c r="P3" i="80"/>
  <c r="M266" i="79"/>
  <c r="P3" i="79"/>
  <c r="N289" i="78"/>
  <c r="M289" i="78"/>
  <c r="P3" i="78"/>
  <c r="M330" i="77"/>
  <c r="P3" i="77"/>
  <c r="O330" i="77" s="1"/>
  <c r="N142" i="76"/>
  <c r="M142" i="76"/>
  <c r="P3" i="76"/>
  <c r="N47" i="75"/>
  <c r="M47" i="75"/>
  <c r="P3" i="75"/>
  <c r="N254" i="74"/>
  <c r="M254" i="74"/>
  <c r="P3" i="74"/>
  <c r="N176" i="73"/>
  <c r="M176" i="73"/>
  <c r="P3" i="73"/>
  <c r="M293" i="72"/>
  <c r="P3" i="72"/>
  <c r="N103" i="71"/>
  <c r="G33" i="2" s="1"/>
  <c r="M103" i="71"/>
  <c r="P3" i="71"/>
  <c r="N307" i="70"/>
  <c r="G32" i="2" s="1"/>
  <c r="M307" i="70"/>
  <c r="P3" i="70"/>
  <c r="N18" i="69"/>
  <c r="M18" i="69"/>
  <c r="P3" i="69"/>
  <c r="N234" i="68"/>
  <c r="M234" i="68"/>
  <c r="P3" i="68"/>
  <c r="N214" i="67"/>
  <c r="M214" i="67"/>
  <c r="P3" i="67"/>
  <c r="N292" i="66"/>
  <c r="M292" i="66"/>
  <c r="P3" i="66"/>
  <c r="N79" i="65"/>
  <c r="M79" i="65"/>
  <c r="P3" i="65"/>
  <c r="N218" i="64"/>
  <c r="M218" i="64"/>
  <c r="P3" i="64"/>
  <c r="N235" i="63"/>
  <c r="M235" i="63"/>
  <c r="P3" i="63"/>
  <c r="N6" i="62"/>
  <c r="M6" i="62"/>
  <c r="P5" i="62"/>
  <c r="P4" i="62"/>
  <c r="P3" i="62"/>
  <c r="N249" i="61"/>
  <c r="M249" i="61"/>
  <c r="P3" i="61"/>
  <c r="N24" i="60"/>
  <c r="M24" i="60"/>
  <c r="P3" i="60"/>
  <c r="N227" i="59"/>
  <c r="M227" i="59"/>
  <c r="P3" i="59"/>
  <c r="N25" i="58"/>
  <c r="M25" i="58"/>
  <c r="P3" i="58"/>
  <c r="N5" i="57"/>
  <c r="M5" i="57"/>
  <c r="P4" i="57"/>
  <c r="P3" i="57"/>
  <c r="P181" i="88" l="1"/>
  <c r="P182" i="88" s="1"/>
  <c r="O25" i="58"/>
  <c r="P27" i="58" s="1"/>
  <c r="P29" i="58" s="1"/>
  <c r="P26" i="60"/>
  <c r="P28" i="60" s="1"/>
  <c r="O249" i="61"/>
  <c r="P251" i="61" s="1"/>
  <c r="P253" i="61" s="1"/>
  <c r="O6" i="62"/>
  <c r="P8" i="62" s="1"/>
  <c r="P10" i="62" s="1"/>
  <c r="O235" i="63"/>
  <c r="P237" i="63" s="1"/>
  <c r="P239" i="63" s="1"/>
  <c r="O218" i="64"/>
  <c r="P220" i="64" s="1"/>
  <c r="O79" i="65"/>
  <c r="P81" i="65" s="1"/>
  <c r="P83" i="65" s="1"/>
  <c r="O292" i="66"/>
  <c r="P294" i="66" s="1"/>
  <c r="P296" i="66" s="1"/>
  <c r="O214" i="67"/>
  <c r="P216" i="67" s="1"/>
  <c r="P218" i="67" s="1"/>
  <c r="O234" i="68"/>
  <c r="P236" i="68" s="1"/>
  <c r="P238" i="68" s="1"/>
  <c r="O18" i="69"/>
  <c r="P20" i="69" s="1"/>
  <c r="P22" i="69" s="1"/>
  <c r="P309" i="70"/>
  <c r="P310" i="70" s="1"/>
  <c r="O103" i="71"/>
  <c r="P105" i="71" s="1"/>
  <c r="P106" i="71" s="1"/>
  <c r="O293" i="72"/>
  <c r="P295" i="72" s="1"/>
  <c r="P297" i="72" s="1"/>
  <c r="P178" i="73"/>
  <c r="P179" i="73" s="1"/>
  <c r="O254" i="74"/>
  <c r="P256" i="74" s="1"/>
  <c r="P258" i="74" s="1"/>
  <c r="P49" i="75"/>
  <c r="P51" i="75" s="1"/>
  <c r="O142" i="76"/>
  <c r="P144" i="76" s="1"/>
  <c r="P146" i="76" s="1"/>
  <c r="P332" i="77"/>
  <c r="P333" i="77" s="1"/>
  <c r="P291" i="78"/>
  <c r="P292" i="78" s="1"/>
  <c r="P268" i="79"/>
  <c r="P269" i="79" s="1"/>
  <c r="P242" i="80"/>
  <c r="P244" i="80" s="1"/>
  <c r="O186" i="81"/>
  <c r="P188" i="81" s="1"/>
  <c r="P190" i="81" s="1"/>
  <c r="P186" i="82"/>
  <c r="P187" i="82" s="1"/>
  <c r="P74" i="83"/>
  <c r="P76" i="83" s="1"/>
  <c r="P226" i="84"/>
  <c r="P228" i="84" s="1"/>
  <c r="P201" i="85"/>
  <c r="P202" i="85" s="1"/>
  <c r="P209" i="86"/>
  <c r="P211" i="86" s="1"/>
  <c r="P180" i="87"/>
  <c r="P182" i="87" s="1"/>
  <c r="P229" i="59"/>
  <c r="P231" i="59" s="1"/>
  <c r="O5" i="57"/>
  <c r="P7" i="57" s="1"/>
  <c r="P8" i="57" s="1"/>
  <c r="P183" i="88" l="1"/>
  <c r="P184" i="88" s="1"/>
  <c r="P210" i="86"/>
  <c r="P212" i="86" s="1"/>
  <c r="P203" i="85"/>
  <c r="P204" i="85" s="1"/>
  <c r="P75" i="83"/>
  <c r="P77" i="83" s="1"/>
  <c r="P188" i="82"/>
  <c r="P189" i="82" s="1"/>
  <c r="P189" i="81"/>
  <c r="P191" i="81" s="1"/>
  <c r="P270" i="79"/>
  <c r="P271" i="79" s="1"/>
  <c r="P293" i="78"/>
  <c r="P294" i="78" s="1"/>
  <c r="P334" i="77"/>
  <c r="P335" i="77" s="1"/>
  <c r="P50" i="75"/>
  <c r="P52" i="75" s="1"/>
  <c r="P257" i="74"/>
  <c r="P259" i="74" s="1"/>
  <c r="P180" i="73"/>
  <c r="P181" i="73" s="1"/>
  <c r="P107" i="71"/>
  <c r="P108" i="71" s="1"/>
  <c r="P311" i="70"/>
  <c r="P312" i="70" s="1"/>
  <c r="P21" i="69"/>
  <c r="P23" i="69" s="1"/>
  <c r="P237" i="68"/>
  <c r="P239" i="68" s="1"/>
  <c r="P217" i="67"/>
  <c r="P219" i="67" s="1"/>
  <c r="P295" i="66"/>
  <c r="P297" i="66" s="1"/>
  <c r="P82" i="65"/>
  <c r="P84" i="65" s="1"/>
  <c r="P238" i="63"/>
  <c r="P240" i="63" s="1"/>
  <c r="P9" i="62"/>
  <c r="P11" i="62" s="1"/>
  <c r="P252" i="61"/>
  <c r="P254" i="61" s="1"/>
  <c r="P27" i="60"/>
  <c r="P29" i="60" s="1"/>
  <c r="P28" i="58"/>
  <c r="P30" i="58" s="1"/>
  <c r="P230" i="59"/>
  <c r="P232" i="59" s="1"/>
  <c r="P181" i="87"/>
  <c r="P183" i="87" s="1"/>
  <c r="P222" i="64"/>
  <c r="P296" i="72"/>
  <c r="P298" i="72" s="1"/>
  <c r="P145" i="76"/>
  <c r="P147" i="76" s="1"/>
  <c r="P243" i="80"/>
  <c r="P245" i="80" s="1"/>
  <c r="P227" i="84"/>
  <c r="P229" i="84" s="1"/>
  <c r="P221" i="64"/>
  <c r="P9" i="57"/>
  <c r="P10" i="57" s="1"/>
  <c r="I63" i="2"/>
  <c r="I62" i="2"/>
  <c r="I64" i="2" s="1"/>
  <c r="P223" i="64" l="1"/>
  <c r="J45" i="2"/>
  <c r="J44" i="2"/>
  <c r="J43" i="2"/>
  <c r="J29" i="2" l="1"/>
  <c r="J42" i="2"/>
  <c r="J41" i="2"/>
  <c r="J58" i="2" s="1"/>
  <c r="J40" i="2"/>
  <c r="J39" i="2"/>
  <c r="J38" i="2"/>
  <c r="J37" i="2"/>
  <c r="J36" i="2"/>
  <c r="J35" i="2"/>
  <c r="J34" i="2"/>
  <c r="J33" i="2"/>
  <c r="J32" i="2"/>
  <c r="J31" i="2"/>
  <c r="J30" i="2"/>
  <c r="N232" i="26"/>
  <c r="M232" i="26"/>
  <c r="J60" i="2" l="1"/>
  <c r="J61" i="2" s="1"/>
  <c r="O232" i="26"/>
  <c r="P234" i="26" s="1"/>
  <c r="J46" i="2"/>
  <c r="J28" i="2"/>
  <c r="J27" i="2"/>
  <c r="J26" i="2"/>
  <c r="J25" i="2"/>
  <c r="J63" i="2" l="1"/>
  <c r="J62" i="2"/>
  <c r="J64" i="2" s="1"/>
  <c r="P235" i="26"/>
  <c r="P236" i="26"/>
  <c r="J24" i="2"/>
  <c r="P237" i="26" l="1"/>
  <c r="A19" i="2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J23" i="2"/>
  <c r="J21" i="2"/>
  <c r="J22" i="2"/>
  <c r="J20" i="2"/>
  <c r="J19" i="2"/>
  <c r="I75" i="2" l="1"/>
  <c r="J18" i="2"/>
</calcChain>
</file>

<file path=xl/sharedStrings.xml><?xml version="1.0" encoding="utf-8"?>
<sst xmlns="http://schemas.openxmlformats.org/spreadsheetml/2006/main" count="28927" uniqueCount="7163">
  <si>
    <t>NOMOR</t>
  </si>
  <si>
    <t>TUJUAN</t>
  </si>
  <si>
    <t>KETERANGAN</t>
  </si>
  <si>
    <t>KAPAL</t>
  </si>
  <si>
    <t>Pick Up</t>
  </si>
  <si>
    <t>ETD Kapal</t>
  </si>
  <si>
    <t>PEMBULATAN</t>
  </si>
  <si>
    <t>Surat Muatan Darat</t>
  </si>
  <si>
    <t>PT. PERISAI CAKRAWALA INDONESIA</t>
  </si>
  <si>
    <t>Ruko Ifolia Blok HY47 No. 26</t>
  </si>
  <si>
    <t>Harapan Indah - Bekasi 17214</t>
  </si>
  <si>
    <t>Jawa Barat - Indonesia</t>
  </si>
  <si>
    <t>Telp/Fax : +6221 - 8944 5283</t>
  </si>
  <si>
    <t>Email : sales@pciexpress.id</t>
  </si>
  <si>
    <t>PERFORMA INVOICE</t>
  </si>
  <si>
    <t>To</t>
  </si>
  <si>
    <t>: PT. Sicepat Express Indonesia</t>
  </si>
  <si>
    <t>:</t>
  </si>
  <si>
    <t>Invoice Date</t>
  </si>
  <si>
    <t>Attn</t>
  </si>
  <si>
    <t>:  Finance Dept</t>
  </si>
  <si>
    <t>NO</t>
  </si>
  <si>
    <t>DATE</t>
  </si>
  <si>
    <t>AWB</t>
  </si>
  <si>
    <t>DESCRIPTION</t>
  </si>
  <si>
    <t>DESNATION</t>
  </si>
  <si>
    <t>COLLY</t>
  </si>
  <si>
    <t>KG</t>
  </si>
  <si>
    <t>UNIT PRICE</t>
  </si>
  <si>
    <t>AMOUNT</t>
  </si>
  <si>
    <t>SUB TOTAL</t>
  </si>
  <si>
    <t>PPN 1%</t>
  </si>
  <si>
    <t>Total</t>
  </si>
  <si>
    <t>Payment Instructions</t>
  </si>
  <si>
    <t>Pay Cheque or Transfer to :</t>
  </si>
  <si>
    <t>BANK CENTRAL ASIA (BCA)</t>
  </si>
  <si>
    <t>521-1322-455</t>
  </si>
  <si>
    <t>Bekasi,</t>
  </si>
  <si>
    <t>Dede Komalasari</t>
  </si>
  <si>
    <t>P</t>
  </si>
  <si>
    <t>L</t>
  </si>
  <si>
    <t>T</t>
  </si>
  <si>
    <t>Mengetahui,</t>
  </si>
  <si>
    <t>Menyatakan,</t>
  </si>
  <si>
    <t>AWB PCI</t>
  </si>
  <si>
    <t>ACT KG</t>
  </si>
  <si>
    <t>KG VOLUME</t>
  </si>
  <si>
    <t>RATE (Rp/KG)</t>
  </si>
  <si>
    <t>AMOUNT (Rp)</t>
  </si>
  <si>
    <t>Invoice Performa</t>
  </si>
  <si>
    <t>Periode</t>
  </si>
  <si>
    <t>Discount 10%</t>
  </si>
  <si>
    <t>Total Setelah Discount</t>
  </si>
  <si>
    <t>PPh 23  2%</t>
  </si>
  <si>
    <t>PPh 23 2%</t>
  </si>
  <si>
    <t>TOTAL</t>
  </si>
  <si>
    <t>PONTIANAK</t>
  </si>
  <si>
    <t>01 -30 September 21</t>
  </si>
  <si>
    <t>DMD/2109/01/WBUS3216</t>
  </si>
  <si>
    <t>GSK210901FAO384</t>
  </si>
  <si>
    <t>GSK210901SIE472</t>
  </si>
  <si>
    <t>GSK210901LXH632</t>
  </si>
  <si>
    <t>GSK210901LKP931</t>
  </si>
  <si>
    <t>GSK210831XNB236</t>
  </si>
  <si>
    <t>GSK210901WGB910</t>
  </si>
  <si>
    <t>GSK210901EGY410</t>
  </si>
  <si>
    <t>DMD/2109/01/YQOX2489</t>
  </si>
  <si>
    <t>GSK210901IMU276</t>
  </si>
  <si>
    <t>GSK210901VXN235</t>
  </si>
  <si>
    <t>GSK210901PLT362</t>
  </si>
  <si>
    <t>GSK210901ROB416</t>
  </si>
  <si>
    <t>GSK210901MOD803</t>
  </si>
  <si>
    <t>GSK210901XHW324</t>
  </si>
  <si>
    <t>GSK210901YTW094</t>
  </si>
  <si>
    <t>GSK210901IQG416</t>
  </si>
  <si>
    <t>GSK210901VZJ571</t>
  </si>
  <si>
    <t>GSK210901OBY492</t>
  </si>
  <si>
    <t>GSK210901HLS357</t>
  </si>
  <si>
    <t>GSK210901QOK740</t>
  </si>
  <si>
    <t>GSK210901WHL472</t>
  </si>
  <si>
    <t>GSK210901SXW159</t>
  </si>
  <si>
    <t>GSK210901NVB836</t>
  </si>
  <si>
    <t>GSK210901AVP248</t>
  </si>
  <si>
    <t>GSK210901KVG597</t>
  </si>
  <si>
    <t>GSK210901EDY327</t>
  </si>
  <si>
    <t>GSK210901IVO372</t>
  </si>
  <si>
    <t>GSK210901ZGV083</t>
  </si>
  <si>
    <t>GSK210901VCK723</t>
  </si>
  <si>
    <t>GSK210901GLU259</t>
  </si>
  <si>
    <t>GSK210901JDP046</t>
  </si>
  <si>
    <t>GSK210901MUS213</t>
  </si>
  <si>
    <t>GSK210901EFJ560</t>
  </si>
  <si>
    <t>GSK210901MON290</t>
  </si>
  <si>
    <t>GSK210901BPG357</t>
  </si>
  <si>
    <t>GSK210901RTO490</t>
  </si>
  <si>
    <t>GSK210901UNQ721</t>
  </si>
  <si>
    <t>GSK210831ACO149</t>
  </si>
  <si>
    <t>GSK210901FRX967</t>
  </si>
  <si>
    <t>GSK210901TNY567</t>
  </si>
  <si>
    <t>GSK210901GXY274</t>
  </si>
  <si>
    <t>GSK210901WTB907</t>
  </si>
  <si>
    <t>GSK210901ENQ371</t>
  </si>
  <si>
    <t>GSK210901CJN542</t>
  </si>
  <si>
    <t>GSK210901FPO683</t>
  </si>
  <si>
    <t>GSK210901SZQ075</t>
  </si>
  <si>
    <t>GSK210901FZQ391</t>
  </si>
  <si>
    <t>GSK210901XCM796</t>
  </si>
  <si>
    <t>GSK210901ZOW274</t>
  </si>
  <si>
    <t>GSK210831XWC438</t>
  </si>
  <si>
    <t>GSK210901EFN176</t>
  </si>
  <si>
    <t>GSK210901XGR982</t>
  </si>
  <si>
    <t>GSK210901WDN357</t>
  </si>
  <si>
    <t>GSK210901UCF568</t>
  </si>
  <si>
    <t>GSK210901YFZ615</t>
  </si>
  <si>
    <t>GSK210901ZPY047</t>
  </si>
  <si>
    <t>GSK210901XZB701</t>
  </si>
  <si>
    <t>GSK210901EVH704</t>
  </si>
  <si>
    <t>GSK210901ADH542</t>
  </si>
  <si>
    <t>GSK210831OZY089</t>
  </si>
  <si>
    <t>GSK210901GNL127</t>
  </si>
  <si>
    <t>GSK210901BWC419</t>
  </si>
  <si>
    <t>GSK210901KRZ716</t>
  </si>
  <si>
    <t>GSK210901BUN620</t>
  </si>
  <si>
    <t>GSK210901VYB627</t>
  </si>
  <si>
    <t>GSK210901DJO402</t>
  </si>
  <si>
    <t>GSK210901WUZ496</t>
  </si>
  <si>
    <t>GSK210901XCB654</t>
  </si>
  <si>
    <t>GSK210901LVX316</t>
  </si>
  <si>
    <t>GSK210901DXE938</t>
  </si>
  <si>
    <t>GSK210901VNL487</t>
  </si>
  <si>
    <t>GSK210901HUS046</t>
  </si>
  <si>
    <t>GSK210901YCA917</t>
  </si>
  <si>
    <t>GSK210901GLP425</t>
  </si>
  <si>
    <t>GSK210901NYC097</t>
  </si>
  <si>
    <t>GSK210901POM931</t>
  </si>
  <si>
    <t>GSK210901UWP601</t>
  </si>
  <si>
    <t>GSK210901XNF160</t>
  </si>
  <si>
    <t>GSK210901RGO531</t>
  </si>
  <si>
    <t>GSK210901UQP147</t>
  </si>
  <si>
    <t>GSK210901MTE296</t>
  </si>
  <si>
    <t>GSK210901KJD438</t>
  </si>
  <si>
    <t>GSK210901ENK358</t>
  </si>
  <si>
    <t>GSK210901CNL673</t>
  </si>
  <si>
    <t>GSK210901HVE856</t>
  </si>
  <si>
    <t>GSK210901MLD715</t>
  </si>
  <si>
    <t>GSK210901PTV325</t>
  </si>
  <si>
    <t>GSK210901EMG736</t>
  </si>
  <si>
    <t>GSK210901EAG502</t>
  </si>
  <si>
    <t>GSK210901DFA689</t>
  </si>
  <si>
    <t>GSK210901PMA258</t>
  </si>
  <si>
    <t>GSK210901ZYT165</t>
  </si>
  <si>
    <t>GSK210901QBC908</t>
  </si>
  <si>
    <t>GSK210901ZNE806</t>
  </si>
  <si>
    <t>GSK210901HJV942</t>
  </si>
  <si>
    <t>GSK210901GEP708</t>
  </si>
  <si>
    <t>GSK210901JFN046</t>
  </si>
  <si>
    <t>GSK210901UWM853</t>
  </si>
  <si>
    <t>GSK210901KRC280</t>
  </si>
  <si>
    <t>GSK210901HBW605</t>
  </si>
  <si>
    <t>GSK210901KRX690</t>
  </si>
  <si>
    <t>GSK210901UFX132</t>
  </si>
  <si>
    <t>GSK210901GYH872</t>
  </si>
  <si>
    <t>GSK210901BGC037</t>
  </si>
  <si>
    <t>GSK210901MPD809</t>
  </si>
  <si>
    <t>GSK210901YVC807</t>
  </si>
  <si>
    <t>GSK210901QGT341</t>
  </si>
  <si>
    <t>GSK210901GMQ692</t>
  </si>
  <si>
    <t>GSK210901GDQ246</t>
  </si>
  <si>
    <t>GSK210831PKT368</t>
  </si>
  <si>
    <t>GSK210901UDT465</t>
  </si>
  <si>
    <t>GSK210901NQI645</t>
  </si>
  <si>
    <t>GSK210901NGE648</t>
  </si>
  <si>
    <t>GSK210901IUP904</t>
  </si>
  <si>
    <t>GSK210901RCD196</t>
  </si>
  <si>
    <t>GSK210901HFL895</t>
  </si>
  <si>
    <t>GSK210901FZW276</t>
  </si>
  <si>
    <t>GSK210831KUW940</t>
  </si>
  <si>
    <t>GSK210901ZYL293</t>
  </si>
  <si>
    <t>GSK210901JIN506</t>
  </si>
  <si>
    <t>GSK210901ARS564</t>
  </si>
  <si>
    <t>GSK210831TBA756</t>
  </si>
  <si>
    <t>GSK210901WVR395</t>
  </si>
  <si>
    <t>GSK210901LFZ035</t>
  </si>
  <si>
    <t>GSK210901WEM426</t>
  </si>
  <si>
    <t>GSK210901CDF123</t>
  </si>
  <si>
    <t>GSK210831USG591</t>
  </si>
  <si>
    <t>GSK210901QLF104</t>
  </si>
  <si>
    <t>GSK210831ZHX210</t>
  </si>
  <si>
    <t>GSK210831EGM195</t>
  </si>
  <si>
    <t>GSK210901ZAG789</t>
  </si>
  <si>
    <t>GSK210831YVZ061</t>
  </si>
  <si>
    <t>GSK210831LSK120</t>
  </si>
  <si>
    <t>GSK210901ADT730</t>
  </si>
  <si>
    <t>GSK210901FAE281</t>
  </si>
  <si>
    <t>GSK210831TLJ689</t>
  </si>
  <si>
    <t>GSK210901ENR728</t>
  </si>
  <si>
    <t>GSK210901NID981</t>
  </si>
  <si>
    <t>GSK210831ZDO905</t>
  </si>
  <si>
    <t>GSK210831YUK607</t>
  </si>
  <si>
    <t>GSK210831HJT956</t>
  </si>
  <si>
    <t>GSK210901GMZ306</t>
  </si>
  <si>
    <t>GSK210901MZN523</t>
  </si>
  <si>
    <t>GSK210901VMY189</t>
  </si>
  <si>
    <t>GSK210901ESZ385</t>
  </si>
  <si>
    <t>GSK210901BJR278</t>
  </si>
  <si>
    <t>GSK210901UEL539</t>
  </si>
  <si>
    <t>GSK210901TEJ180</t>
  </si>
  <si>
    <t>GSK210901GFU487</t>
  </si>
  <si>
    <t>GSK210901LUD648</t>
  </si>
  <si>
    <t>GSK210901ZVQ860</t>
  </si>
  <si>
    <t>GSK210901SAM173</t>
  </si>
  <si>
    <t>GSK210901MPK093</t>
  </si>
  <si>
    <t>GSK210901KVM023</t>
  </si>
  <si>
    <t>GSK210901WMD371</t>
  </si>
  <si>
    <t>GSK210901EMP498</t>
  </si>
  <si>
    <t>GSK210901NQJ957</t>
  </si>
  <si>
    <t>GSK210901THB073</t>
  </si>
  <si>
    <t>GSK210901WGZ421</t>
  </si>
  <si>
    <t>GSK210901FXG510</t>
  </si>
  <si>
    <t>GSK210901BLM805</t>
  </si>
  <si>
    <t>GSK210901TBR381</t>
  </si>
  <si>
    <t>GSK210901AOL367</t>
  </si>
  <si>
    <t>GSK210831ZUB240</t>
  </si>
  <si>
    <t>GSK210901ADN637</t>
  </si>
  <si>
    <t>GSK210901TSH492</t>
  </si>
  <si>
    <t>GSK210831BEQ205</t>
  </si>
  <si>
    <t>GSK210901XQG271</t>
  </si>
  <si>
    <t>GSK210901HIN936</t>
  </si>
  <si>
    <t>GSK210901GZT520</t>
  </si>
  <si>
    <t>GSK210831UYV736</t>
  </si>
  <si>
    <t>GSK210831VCO956</t>
  </si>
  <si>
    <t>GSK210901BVY460</t>
  </si>
  <si>
    <t>GSK210901IJL301</t>
  </si>
  <si>
    <t>GSK210901FEW387</t>
  </si>
  <si>
    <t>GSK210901RZJ281</t>
  </si>
  <si>
    <t>GSK210831QCY508</t>
  </si>
  <si>
    <t>GSK210901ZVS619</t>
  </si>
  <si>
    <t>GSK210901TQX398</t>
  </si>
  <si>
    <t>GSK210901IMS851</t>
  </si>
  <si>
    <t>GSK210901LJV036</t>
  </si>
  <si>
    <t>GSK210901QGC529</t>
  </si>
  <si>
    <t>GSK210901CZG051</t>
  </si>
  <si>
    <t>GSK210901ODK269</t>
  </si>
  <si>
    <t>GSK210901WES806</t>
  </si>
  <si>
    <t>GSK210901XRA063</t>
  </si>
  <si>
    <t>GSK210901DRK914</t>
  </si>
  <si>
    <t>GSK210901HSO407</t>
  </si>
  <si>
    <t>GSK210901RCF519</t>
  </si>
  <si>
    <t>GSK210901BAI942</t>
  </si>
  <si>
    <t>GSK210901ERA527</t>
  </si>
  <si>
    <t>GSK210901SFY685</t>
  </si>
  <si>
    <t>GSK210901PDY376</t>
  </si>
  <si>
    <t>GSK210901UJC638</t>
  </si>
  <si>
    <t>GSK210901IBD065</t>
  </si>
  <si>
    <t>GSK210831FVX643</t>
  </si>
  <si>
    <t>GSK210831TMP241</t>
  </si>
  <si>
    <t>GSK210901HJQ342</t>
  </si>
  <si>
    <t>GSK210901QRF513</t>
  </si>
  <si>
    <t>GSK210901HNI706</t>
  </si>
  <si>
    <t>GSK210901IOZ092</t>
  </si>
  <si>
    <t>GSK210901RXP632</t>
  </si>
  <si>
    <t>GSK210901ARI965</t>
  </si>
  <si>
    <t>GSK210901CYD974</t>
  </si>
  <si>
    <t>GSK210901LKP341</t>
  </si>
  <si>
    <t>GSK210901XVA460</t>
  </si>
  <si>
    <t>GSK210901RNU865</t>
  </si>
  <si>
    <t>GSK210901EQT106</t>
  </si>
  <si>
    <t>GSK210901RZH640</t>
  </si>
  <si>
    <t>GSK210901SYR560</t>
  </si>
  <si>
    <t>GSK210901XVK932</t>
  </si>
  <si>
    <t>GSK210901MLE580</t>
  </si>
  <si>
    <t>GSK210901UTF064</t>
  </si>
  <si>
    <t>GSK210901ZLO035</t>
  </si>
  <si>
    <t>GSK210901GLS340</t>
  </si>
  <si>
    <t>GSK210901GKM901</t>
  </si>
  <si>
    <t>GSK210901ACU432</t>
  </si>
  <si>
    <t>GSK210901CDY713</t>
  </si>
  <si>
    <t>GSK210901UMH293</t>
  </si>
  <si>
    <t>GSK210901JTM490</t>
  </si>
  <si>
    <t>GSK210901XYS710</t>
  </si>
  <si>
    <t>GSK210901VPM549</t>
  </si>
  <si>
    <t>GSK210901ASK846</t>
  </si>
  <si>
    <t>GSK210901GEK854</t>
  </si>
  <si>
    <t>GSK210901EBM407</t>
  </si>
  <si>
    <t>GSK210901TDY904</t>
  </si>
  <si>
    <t>GSK210901LIW163</t>
  </si>
  <si>
    <t>GSK210901RFP793</t>
  </si>
  <si>
    <t>GSK210901SDN203</t>
  </si>
  <si>
    <t>GSK210901GUM607</t>
  </si>
  <si>
    <t>DMP PNK (PONTIANAK)</t>
  </si>
  <si>
    <t>FAJAR BAHARI V</t>
  </si>
  <si>
    <t>KM DUTA2</t>
  </si>
  <si>
    <t>9/7/2021 SYARIF MOHARDI</t>
  </si>
  <si>
    <t>DMD/2109/01/DHCX3627</t>
  </si>
  <si>
    <t>GSK210901ZKV801</t>
  </si>
  <si>
    <t>GSK210901TJX490</t>
  </si>
  <si>
    <t>9/6/2021 SYARIF MOHARDI</t>
  </si>
  <si>
    <t>DMD/2109/01/REYB3894</t>
  </si>
  <si>
    <t>GSK210901FRZ264</t>
  </si>
  <si>
    <t>GSK210901NBK045</t>
  </si>
  <si>
    <t>GSK210901EOC509</t>
  </si>
  <si>
    <t>GSK210901FVG905</t>
  </si>
  <si>
    <t>GSK210901PGF874</t>
  </si>
  <si>
    <t>GSK210901AMO906</t>
  </si>
  <si>
    <t>GSK210901HPK207</t>
  </si>
  <si>
    <t>GSK210901APE527</t>
  </si>
  <si>
    <t>GSK210901ROS476</t>
  </si>
  <si>
    <t>GSK210901AYX745</t>
  </si>
  <si>
    <t>GSK210901TYC380</t>
  </si>
  <si>
    <t>GSK210901CIA963</t>
  </si>
  <si>
    <t>GSK210901QAG791</t>
  </si>
  <si>
    <t>GSK210901QZW621</t>
  </si>
  <si>
    <t>GSK210901YZH185</t>
  </si>
  <si>
    <t>GSK210901ATP620</t>
  </si>
  <si>
    <t>GSK210901NDQ820</t>
  </si>
  <si>
    <t>GSK210901IYM982</t>
  </si>
  <si>
    <t>GSK210901UEW205</t>
  </si>
  <si>
    <t>GSK210901BOR740</t>
  </si>
  <si>
    <t>GSK210901OGS862</t>
  </si>
  <si>
    <t>GSK210901QXJ291</t>
  </si>
  <si>
    <t>DMP PN1 (PONTIANAK)</t>
  </si>
  <si>
    <t>DMD/2109/02/EYSA0342</t>
  </si>
  <si>
    <t>GSK210902RGF872</t>
  </si>
  <si>
    <t>GSK210831SOC781</t>
  </si>
  <si>
    <t>GSK210902DFW312</t>
  </si>
  <si>
    <t>GSK210831OUM641</t>
  </si>
  <si>
    <t>GSK210902KIR635</t>
  </si>
  <si>
    <t>GSK210831LWH072</t>
  </si>
  <si>
    <t>GSK210902OED517</t>
  </si>
  <si>
    <t>GSK210901NCL326</t>
  </si>
  <si>
    <t>DMD/2109/02/BZSW7324</t>
  </si>
  <si>
    <t>GSK210902ZDT319</t>
  </si>
  <si>
    <t>GSK210902LRZ897</t>
  </si>
  <si>
    <t>GSK210902LDK705</t>
  </si>
  <si>
    <t>GSK210902SWV246</t>
  </si>
  <si>
    <t>GSK210902CEL412</t>
  </si>
  <si>
    <t>GSK210902IGQ539</t>
  </si>
  <si>
    <t>GSK210902KMS139</t>
  </si>
  <si>
    <t>GSK210902ROB153</t>
  </si>
  <si>
    <t>GSK210902ODH975</t>
  </si>
  <si>
    <t>GSK210902NMX702</t>
  </si>
  <si>
    <t>GSK210902OUD870</t>
  </si>
  <si>
    <t>GSK210902XLA832</t>
  </si>
  <si>
    <t>GSK210902ZSI427</t>
  </si>
  <si>
    <t>GSK210902GLP208</t>
  </si>
  <si>
    <t>GSK210902NUM236</t>
  </si>
  <si>
    <t>GSK210902NHJ678</t>
  </si>
  <si>
    <t>GSK210902NKM287</t>
  </si>
  <si>
    <t>GSK210902WHG217</t>
  </si>
  <si>
    <t>GSK210902PVH519</t>
  </si>
  <si>
    <t>GSK210902WOI598</t>
  </si>
  <si>
    <t>GSK210902MCZ659</t>
  </si>
  <si>
    <t>GSK210902RVY846</t>
  </si>
  <si>
    <t>GSK210902JEY219</t>
  </si>
  <si>
    <t>GSK210902ZLA160</t>
  </si>
  <si>
    <t>GSK210902BLD506</t>
  </si>
  <si>
    <t>GSK210902DPR354</t>
  </si>
  <si>
    <t>GSK210902REM732</t>
  </si>
  <si>
    <t>GSK210902VGI096</t>
  </si>
  <si>
    <t>GSK210902WLE021</t>
  </si>
  <si>
    <t>GSK210902UQG867</t>
  </si>
  <si>
    <t>GSK210902LJO529</t>
  </si>
  <si>
    <t>GSK210902CQM420</t>
  </si>
  <si>
    <t>GSK210902COL618</t>
  </si>
  <si>
    <t>GSK210902WZX730</t>
  </si>
  <si>
    <t>DMD/2109/02/VQHF2981</t>
  </si>
  <si>
    <t>GSK210902UIG069</t>
  </si>
  <si>
    <t>GSK210902DHT450</t>
  </si>
  <si>
    <t>GSK210902QLJ276</t>
  </si>
  <si>
    <t>GSK210902IBL607</t>
  </si>
  <si>
    <t>GSK210902LDM769</t>
  </si>
  <si>
    <t>GSK210902WZQ615</t>
  </si>
  <si>
    <t>GSK210902ERC326</t>
  </si>
  <si>
    <t>GSK210902QDR036</t>
  </si>
  <si>
    <t>GSK210902MQE648</t>
  </si>
  <si>
    <t>GSK210902YBJ210</t>
  </si>
  <si>
    <t>GSK210902NDM017</t>
  </si>
  <si>
    <t>GSK210902CLI792</t>
  </si>
  <si>
    <t>GSK210902HTU657</t>
  </si>
  <si>
    <t>GSK210902TYW017</t>
  </si>
  <si>
    <t>GSK210902LTZ580</t>
  </si>
  <si>
    <t>GSK210902DKL256</t>
  </si>
  <si>
    <t>GSK210902ACT489</t>
  </si>
  <si>
    <t>GSK210902SHT872</t>
  </si>
  <si>
    <t>GSK210902YVN583</t>
  </si>
  <si>
    <t>GSK210902BEX582</t>
  </si>
  <si>
    <t>GSK210902VNX390</t>
  </si>
  <si>
    <t>GSK210902DOQ051</t>
  </si>
  <si>
    <t>GSK210902LZV931</t>
  </si>
  <si>
    <t>GSK210902JPO958</t>
  </si>
  <si>
    <t>GSK210902LEN847</t>
  </si>
  <si>
    <t>GSK210902IHA874</t>
  </si>
  <si>
    <t>GSK210902SUA025</t>
  </si>
  <si>
    <t>GSK210902JKC429</t>
  </si>
  <si>
    <t>GSK210902KEP352</t>
  </si>
  <si>
    <t>GSK210902TAQ426</t>
  </si>
  <si>
    <t>GSK210902QJN769</t>
  </si>
  <si>
    <t>GSK210902VNW813</t>
  </si>
  <si>
    <t>GSK210902BYX167</t>
  </si>
  <si>
    <t>GSK210902HES457</t>
  </si>
  <si>
    <t>GSK210902MDE478</t>
  </si>
  <si>
    <t>GSK210902OXU108</t>
  </si>
  <si>
    <t>DMD/2109/02/GCJP8369</t>
  </si>
  <si>
    <t>GSK210902USR183</t>
  </si>
  <si>
    <t>GSK210902IED087</t>
  </si>
  <si>
    <t>GSK210902FGU681</t>
  </si>
  <si>
    <t>GSK210902PSX235</t>
  </si>
  <si>
    <t>GSK210902UOS648</t>
  </si>
  <si>
    <t>GSK210902RGO753</t>
  </si>
  <si>
    <t>GSK210902GTC180</t>
  </si>
  <si>
    <t>GSK210902RVD458</t>
  </si>
  <si>
    <t>GSK210902TRW947</t>
  </si>
  <si>
    <t>GSK210902NQJ351</t>
  </si>
  <si>
    <t>GSK210902VGA971</t>
  </si>
  <si>
    <t>GSK210902YGC635</t>
  </si>
  <si>
    <t>GSK210902THB285</t>
  </si>
  <si>
    <t>GSK210902BWV210</t>
  </si>
  <si>
    <t>GSK210902PKV893</t>
  </si>
  <si>
    <t>GSK210902BWH718</t>
  </si>
  <si>
    <t>GSK210902GLI291</t>
  </si>
  <si>
    <t>GSK210902JYE321</t>
  </si>
  <si>
    <t>GSK210902MGR016</t>
  </si>
  <si>
    <t>GSK210902TID163</t>
  </si>
  <si>
    <t>GSK210902WUQ861</t>
  </si>
  <si>
    <t>GSK210902IWQ052</t>
  </si>
  <si>
    <t>GSK210902YMI273</t>
  </si>
  <si>
    <t>GSK210902ZSA173</t>
  </si>
  <si>
    <t>GSK210902BJO096</t>
  </si>
  <si>
    <t>GSK210902MEC120</t>
  </si>
  <si>
    <t>GSK210902IZO367</t>
  </si>
  <si>
    <t>GSK210902SHQ489</t>
  </si>
  <si>
    <t>GSK210902CND638</t>
  </si>
  <si>
    <t>GSK210902IBC830</t>
  </si>
  <si>
    <t>GSK210902QAE591</t>
  </si>
  <si>
    <t>GSK210902WCX908</t>
  </si>
  <si>
    <t>GSK210902YEQ123</t>
  </si>
  <si>
    <t>GSK210902DZE204</t>
  </si>
  <si>
    <t>GSK210902DKX629</t>
  </si>
  <si>
    <t>GSK210902PNR612</t>
  </si>
  <si>
    <t>GSK210902OUY720</t>
  </si>
  <si>
    <t>GSK210902WZT436</t>
  </si>
  <si>
    <t>GSK210902KFW982</t>
  </si>
  <si>
    <t>GSK210902QFA410</t>
  </si>
  <si>
    <t>GSK210902QPN193</t>
  </si>
  <si>
    <t>GSK210902VKC061</t>
  </si>
  <si>
    <t>GSK210902HQG972</t>
  </si>
  <si>
    <t>GSK210902XPI948</t>
  </si>
  <si>
    <t>GSK210902QUF157</t>
  </si>
  <si>
    <t>GSK210902PGF713</t>
  </si>
  <si>
    <t>GSK210902UJB135</t>
  </si>
  <si>
    <t>GSK210902CEQ219</t>
  </si>
  <si>
    <t>GSK210902XTI908</t>
  </si>
  <si>
    <t>GSK210902FTQ621</t>
  </si>
  <si>
    <t>GSK210902QGA862</t>
  </si>
  <si>
    <t>GSK210902RMZ250</t>
  </si>
  <si>
    <t>GSK210902LJW385</t>
  </si>
  <si>
    <t>GSK210902MQE340</t>
  </si>
  <si>
    <t>GSK210902EYH462</t>
  </si>
  <si>
    <t>GSK210902CLU860</t>
  </si>
  <si>
    <t>GSK210902GML302</t>
  </si>
  <si>
    <t>GSK210902QMF297</t>
  </si>
  <si>
    <t>GSK210902FAH679</t>
  </si>
  <si>
    <t>GSK210902MCN140</t>
  </si>
  <si>
    <t>GSK210902NCJ570</t>
  </si>
  <si>
    <t>GSK210902QXB295</t>
  </si>
  <si>
    <t>GSK210902DPC504</t>
  </si>
  <si>
    <t>GSK210902IAT613</t>
  </si>
  <si>
    <t>GSK210902NRT170</t>
  </si>
  <si>
    <t>GSK210902FWJ507</t>
  </si>
  <si>
    <t>GSK210902RJB017</t>
  </si>
  <si>
    <t>GSK210902ZXA837</t>
  </si>
  <si>
    <t>GSK210902USA951</t>
  </si>
  <si>
    <t>GSK210902HWQ497</t>
  </si>
  <si>
    <t>GSK210902IHB698</t>
  </si>
  <si>
    <t>GSK210902ZYD409</t>
  </si>
  <si>
    <t>GSK210902DIM825</t>
  </si>
  <si>
    <t>GSK210902VXH627</t>
  </si>
  <si>
    <t>GSK210902EBH961</t>
  </si>
  <si>
    <t>GSK210902BYS609</t>
  </si>
  <si>
    <t>GSK210902SUB869</t>
  </si>
  <si>
    <t>GSK210902SGU486</t>
  </si>
  <si>
    <t>GSK210902SNK261</t>
  </si>
  <si>
    <t>GSK210902LUC970</t>
  </si>
  <si>
    <t>GSK210902PGT897</t>
  </si>
  <si>
    <t>GSK210901XBK501</t>
  </si>
  <si>
    <t>GSK210902LXE123</t>
  </si>
  <si>
    <t>GSK210902ETV971</t>
  </si>
  <si>
    <t>GSK210902FOH069</t>
  </si>
  <si>
    <t>GSK210902CAQ321</t>
  </si>
  <si>
    <t>GSK210902DPU205</t>
  </si>
  <si>
    <t>GSK210902QWX786</t>
  </si>
  <si>
    <t>GSK210902MKA869</t>
  </si>
  <si>
    <t>GSK210902JYN895</t>
  </si>
  <si>
    <t>GSK210902RXP608</t>
  </si>
  <si>
    <t>GSK210902GMJ901</t>
  </si>
  <si>
    <t>GSK210901CBH219</t>
  </si>
  <si>
    <t>GSK210902AXH624</t>
  </si>
  <si>
    <t>GSK210902DTA417</t>
  </si>
  <si>
    <t>GSK210902NZB321</t>
  </si>
  <si>
    <t>GSK210902SRM974</t>
  </si>
  <si>
    <t>GSK210902JDN065</t>
  </si>
  <si>
    <t>GSK210902QZR184</t>
  </si>
  <si>
    <t>GSK210902UTX398</t>
  </si>
  <si>
    <t>GSK210902FVG271</t>
  </si>
  <si>
    <t>GSK210902TKP640</t>
  </si>
  <si>
    <t>GSK210902LGX708</t>
  </si>
  <si>
    <t>GSK210902UBC923</t>
  </si>
  <si>
    <t>GSK210902ZFB852</t>
  </si>
  <si>
    <t>GSK210902YQC487</t>
  </si>
  <si>
    <t>GSK210902FYT167</t>
  </si>
  <si>
    <t>GSK210902SRU243</t>
  </si>
  <si>
    <t>GSK210902QDM092</t>
  </si>
  <si>
    <t>GSK210902MRT630</t>
  </si>
  <si>
    <t>GSK210902CRT752</t>
  </si>
  <si>
    <t>GSK210902VRU139</t>
  </si>
  <si>
    <t>GSK210902GTN438</t>
  </si>
  <si>
    <t>GSK210902VND218</t>
  </si>
  <si>
    <t>GSK210902HER689</t>
  </si>
  <si>
    <t>GSK210902LST869</t>
  </si>
  <si>
    <t>GSK210902WKM952</t>
  </si>
  <si>
    <t>GSK210902VWC987</t>
  </si>
  <si>
    <t>GSK210902TIF457</t>
  </si>
  <si>
    <t>GSK210902ROH164</t>
  </si>
  <si>
    <t>GSK210902CXU084</t>
  </si>
  <si>
    <t>GSK210902CUK047</t>
  </si>
  <si>
    <t>GSK210902MOK095</t>
  </si>
  <si>
    <t>GSK210902ADK843</t>
  </si>
  <si>
    <t>GSK210902DGI013</t>
  </si>
  <si>
    <t>GSK210902MQX798</t>
  </si>
  <si>
    <t>GSK210902XHW501</t>
  </si>
  <si>
    <t>GSK210902LRP792</t>
  </si>
  <si>
    <t>GSK210901OEK926</t>
  </si>
  <si>
    <t>GSK210902BWQ056</t>
  </si>
  <si>
    <t>GSK210902IEK587</t>
  </si>
  <si>
    <t>GSK210902KZS249</t>
  </si>
  <si>
    <t>GSK210902JGV635</t>
  </si>
  <si>
    <t>GSK210901OWP037</t>
  </si>
  <si>
    <t>GSK210902RBL759</t>
  </si>
  <si>
    <t>GSK210902XLS753</t>
  </si>
  <si>
    <t>GSK210902RLT715</t>
  </si>
  <si>
    <t>GSK210901IUD958</t>
  </si>
  <si>
    <t>GSK210902MSC102</t>
  </si>
  <si>
    <t>GSK210902PIW692</t>
  </si>
  <si>
    <t>GSK210901JGM738</t>
  </si>
  <si>
    <t>GSK210902BFN487</t>
  </si>
  <si>
    <t>GSK210902KME036</t>
  </si>
  <si>
    <t>GSK210902CRO097</t>
  </si>
  <si>
    <t>GSK210902HPL780</t>
  </si>
  <si>
    <t>GSK210902VTF503</t>
  </si>
  <si>
    <t>KM FAJAR BAHARI 5</t>
  </si>
  <si>
    <t>DMD/2109/02/WPBQ9257</t>
  </si>
  <si>
    <t>GSK210902MZU376</t>
  </si>
  <si>
    <t>GSK210902OPM802</t>
  </si>
  <si>
    <t>DMD/2109/02/LIWP5319</t>
  </si>
  <si>
    <t>GSK210902TZE235</t>
  </si>
  <si>
    <t>DMD/2109/02/RWSU1670</t>
  </si>
  <si>
    <t>GSK210902GXP851</t>
  </si>
  <si>
    <t>GSK210902EMW836</t>
  </si>
  <si>
    <t>GSK210902FGV536</t>
  </si>
  <si>
    <t>GSK210902LZO597</t>
  </si>
  <si>
    <t>GSK210902JOB582</t>
  </si>
  <si>
    <t>GSK210902ESF963</t>
  </si>
  <si>
    <t>GSK210902KLH765</t>
  </si>
  <si>
    <t>GSK210902IMX987</t>
  </si>
  <si>
    <t>GSK210902NDS087</t>
  </si>
  <si>
    <t>GSK210902YUZ968</t>
  </si>
  <si>
    <t>GSK210902UOZ281</t>
  </si>
  <si>
    <t>GSK210902DAR641</t>
  </si>
  <si>
    <t>GSK210902QEO085</t>
  </si>
  <si>
    <t>GSK210902VXM364</t>
  </si>
  <si>
    <t>GSK210902XEK143</t>
  </si>
  <si>
    <t>GSK210902JAP703</t>
  </si>
  <si>
    <t>GSK210902SCY719</t>
  </si>
  <si>
    <t>GSK210902NCX582</t>
  </si>
  <si>
    <t>DMD/2109/03/TKBR3059</t>
  </si>
  <si>
    <t>GSK210903TWK748</t>
  </si>
  <si>
    <t>DMD/2109/03/ISNW0659</t>
  </si>
  <si>
    <t>GSK210901EUT168</t>
  </si>
  <si>
    <t>GSK210903CQU364</t>
  </si>
  <si>
    <t>GSK210901QKH163</t>
  </si>
  <si>
    <t>DMD/2109/03/QXCP4506</t>
  </si>
  <si>
    <t>GSK210902SMF978</t>
  </si>
  <si>
    <t>GSK210903OYL206</t>
  </si>
  <si>
    <t>GSK210903QAF403</t>
  </si>
  <si>
    <t>GSK210903MTX250</t>
  </si>
  <si>
    <t>GSK210903KDS706</t>
  </si>
  <si>
    <t>GSK210903DSM681</t>
  </si>
  <si>
    <t>GSK210902BRU971</t>
  </si>
  <si>
    <t>GSK210902SYG019</t>
  </si>
  <si>
    <t>DMD/2109/03/XEAL3950</t>
  </si>
  <si>
    <t>GSK210903TND028</t>
  </si>
  <si>
    <t>GSK210903ZIV720</t>
  </si>
  <si>
    <t>GSK210903RAP135</t>
  </si>
  <si>
    <t>GSK210903XFV683</t>
  </si>
  <si>
    <t>GSK210903FKO072</t>
  </si>
  <si>
    <t>GSK210903HCD367</t>
  </si>
  <si>
    <t>GSK210903GBC453</t>
  </si>
  <si>
    <t>GSK210903BZA906</t>
  </si>
  <si>
    <t>GSK210903OJH801</t>
  </si>
  <si>
    <t>GSK210903QLS437</t>
  </si>
  <si>
    <t>GSK210903CMG712</t>
  </si>
  <si>
    <t>GSK210903UXW972</t>
  </si>
  <si>
    <t>GSK210903TOI064</t>
  </si>
  <si>
    <t>GSK210903FHS728</t>
  </si>
  <si>
    <t>GSK210903OIE652</t>
  </si>
  <si>
    <t>GSK210903ETM751</t>
  </si>
  <si>
    <t>GSK210903XGA572</t>
  </si>
  <si>
    <t>GSK210903XBN341</t>
  </si>
  <si>
    <t>GSK210902AQB847</t>
  </si>
  <si>
    <t>GSK210903WMF708</t>
  </si>
  <si>
    <t>GSK210903VXP528</t>
  </si>
  <si>
    <t>GSK210903DAQ837</t>
  </si>
  <si>
    <t>GSK210902MUB078</t>
  </si>
  <si>
    <t>GSK210903GIT507</t>
  </si>
  <si>
    <t>GSK210903YFB720</t>
  </si>
  <si>
    <t>GSK210903JKG358</t>
  </si>
  <si>
    <t>GSK210903BJN946</t>
  </si>
  <si>
    <t>GSK210903VBD450</t>
  </si>
  <si>
    <t>GSK210901APS087</t>
  </si>
  <si>
    <t>GSK210902QCT205</t>
  </si>
  <si>
    <t>GSK210903SUM374</t>
  </si>
  <si>
    <t>GSK210903UEA197</t>
  </si>
  <si>
    <t>GSK210903GXQ532</t>
  </si>
  <si>
    <t>GSK210903RHU836</t>
  </si>
  <si>
    <t>GSK210902DMC587</t>
  </si>
  <si>
    <t>GSK210903FVL356</t>
  </si>
  <si>
    <t>GSK210903ZYM516</t>
  </si>
  <si>
    <t>GSK210903BHW372</t>
  </si>
  <si>
    <t>GSK210903FKH670</t>
  </si>
  <si>
    <t>GSK210903HAW430</t>
  </si>
  <si>
    <t>GSK210902NYP536</t>
  </si>
  <si>
    <t>GSK210903FOU132</t>
  </si>
  <si>
    <t>GSK210903KDV597</t>
  </si>
  <si>
    <t>GSK210903DOR910</t>
  </si>
  <si>
    <t>GSK210903XIY238</t>
  </si>
  <si>
    <t>GSK210903VHL260</t>
  </si>
  <si>
    <t>GSK210903SMR457</t>
  </si>
  <si>
    <t>GSK210902BIC147</t>
  </si>
  <si>
    <t>GSK210903SDT835</t>
  </si>
  <si>
    <t>GSK210902AUR975</t>
  </si>
  <si>
    <t>GSK210903EDI821</t>
  </si>
  <si>
    <t>GSK210901OQY104</t>
  </si>
  <si>
    <t>GSK210903EML982</t>
  </si>
  <si>
    <t>GSK210903KNO857</t>
  </si>
  <si>
    <t>GSK210903AJU902</t>
  </si>
  <si>
    <t>GSK210903DOP478</t>
  </si>
  <si>
    <t>GSK210903EPB386</t>
  </si>
  <si>
    <t>GSK210903WAS043</t>
  </si>
  <si>
    <t>GSK210903YNM234</t>
  </si>
  <si>
    <t>GSK210903UQX194</t>
  </si>
  <si>
    <t>GSK210903RDE638</t>
  </si>
  <si>
    <t>GSK210903TIU917</t>
  </si>
  <si>
    <t>GSK210903POT165</t>
  </si>
  <si>
    <t>GSK210903LHJ356</t>
  </si>
  <si>
    <t>GSK210903XFJ759</t>
  </si>
  <si>
    <t>GSK210903LCB573</t>
  </si>
  <si>
    <t>GSK210903PCZ984</t>
  </si>
  <si>
    <t>GSK210903ENO840</t>
  </si>
  <si>
    <t>GSK210903APR758</t>
  </si>
  <si>
    <t>GSK210903ZMD501</t>
  </si>
  <si>
    <t>GSK210903FHV128</t>
  </si>
  <si>
    <t>GSK210903OQY469</t>
  </si>
  <si>
    <t>GSK210903LZU620</t>
  </si>
  <si>
    <t>GSK210903BFM127</t>
  </si>
  <si>
    <t>GSK210903JWG197</t>
  </si>
  <si>
    <t>GSK210903RUT879</t>
  </si>
  <si>
    <t>GSK210903NTV145</t>
  </si>
  <si>
    <t>GSK210903GHU125</t>
  </si>
  <si>
    <t>GSK210903MCV093</t>
  </si>
  <si>
    <t>GSK210903VSJ596</t>
  </si>
  <si>
    <t>GSK210903DHE742</t>
  </si>
  <si>
    <t>GSK210903WSY820</t>
  </si>
  <si>
    <t>GSK210903YDC470</t>
  </si>
  <si>
    <t>GSK210903MQY178</t>
  </si>
  <si>
    <t>GSK210903RIS730</t>
  </si>
  <si>
    <t>GSK210903LJD264</t>
  </si>
  <si>
    <t>GSK210903SRO240</t>
  </si>
  <si>
    <t>GSK210903ATW184</t>
  </si>
  <si>
    <t>GSK210903JOP786</t>
  </si>
  <si>
    <t>GSK210903CBO129</t>
  </si>
  <si>
    <t>GSK210903FCN561</t>
  </si>
  <si>
    <t>GSK210903NGO701</t>
  </si>
  <si>
    <t>GSK210903QXO968</t>
  </si>
  <si>
    <t>GSK210903VWU746</t>
  </si>
  <si>
    <t>GSK210903DMJ124</t>
  </si>
  <si>
    <t>GSK210903MVZ109</t>
  </si>
  <si>
    <t>GSK210903IZK978</t>
  </si>
  <si>
    <t>GSK210901PJL830</t>
  </si>
  <si>
    <t>GSK210903BLZ613</t>
  </si>
  <si>
    <t>GSK210902ERT265</t>
  </si>
  <si>
    <t>GSK210902YVD967</t>
  </si>
  <si>
    <t>GSK210903CNY673</t>
  </si>
  <si>
    <t>GSK210903ZIS027</t>
  </si>
  <si>
    <t>GSK210903SRU250</t>
  </si>
  <si>
    <t>GSK210903DSA724</t>
  </si>
  <si>
    <t>GSK210903YVN420</t>
  </si>
  <si>
    <t>GSK210903QKN027</t>
  </si>
  <si>
    <t>GSK210903IMV963</t>
  </si>
  <si>
    <t>GSK210903SDY329</t>
  </si>
  <si>
    <t>GSK210903GCN936</t>
  </si>
  <si>
    <t>GSK210903BXN184</t>
  </si>
  <si>
    <t>GSK210903JWN063</t>
  </si>
  <si>
    <t>GSK210903VYA893</t>
  </si>
  <si>
    <t>GSK210903LOX384</t>
  </si>
  <si>
    <t>GSK210903JLK780</t>
  </si>
  <si>
    <t>GSK210903ZJL946</t>
  </si>
  <si>
    <t>GSK210903CKW096</t>
  </si>
  <si>
    <t>GSK210903GQA940</t>
  </si>
  <si>
    <t>GSK210903VJD718</t>
  </si>
  <si>
    <t>GSK210903ZGN379</t>
  </si>
  <si>
    <t>GSK210903UKM459</t>
  </si>
  <si>
    <t>GSK210903LRE508</t>
  </si>
  <si>
    <t>GSK210903BDT891</t>
  </si>
  <si>
    <t>GSK210903PWO430</t>
  </si>
  <si>
    <t>GSK210903FTK759</t>
  </si>
  <si>
    <t>GSK210903EPM527</t>
  </si>
  <si>
    <t>GSK210903IMF460</t>
  </si>
  <si>
    <t>GSK210903JWE901</t>
  </si>
  <si>
    <t>GSK210903XRO810</t>
  </si>
  <si>
    <t>GSK210903FRN689</t>
  </si>
  <si>
    <t>GSK210903IXQ347</t>
  </si>
  <si>
    <t>GSK210903RCL843</t>
  </si>
  <si>
    <t>GSK210903IEZ629</t>
  </si>
  <si>
    <t>GSK210903LVX861</t>
  </si>
  <si>
    <t>GSK210903QSF758</t>
  </si>
  <si>
    <t>GSK210903WLZ741</t>
  </si>
  <si>
    <t>GSK210903NWE315</t>
  </si>
  <si>
    <t>GSK210903JWO582</t>
  </si>
  <si>
    <t>GSK210903VUP431</t>
  </si>
  <si>
    <t>GSK210903KPG920</t>
  </si>
  <si>
    <t>GSK210903YXK254</t>
  </si>
  <si>
    <t>GSK210903GRD089</t>
  </si>
  <si>
    <t>GSK210903JUY267</t>
  </si>
  <si>
    <t>GSK210903MBI908</t>
  </si>
  <si>
    <t>GSK210903UQF873</t>
  </si>
  <si>
    <t>GSK210903SPD941</t>
  </si>
  <si>
    <t>GSK210903OVG472</t>
  </si>
  <si>
    <t>GSK210903EWP475</t>
  </si>
  <si>
    <t>GSK210903YVE419</t>
  </si>
  <si>
    <t>GSK210903ILJ695</t>
  </si>
  <si>
    <t>GSK210903QDK519</t>
  </si>
  <si>
    <t>GSK210903DRH915</t>
  </si>
  <si>
    <t>GSK210903OQR642</t>
  </si>
  <si>
    <t>GSK210903LME143</t>
  </si>
  <si>
    <t>GSK210903REC641</t>
  </si>
  <si>
    <t>GSK210903DBY327</t>
  </si>
  <si>
    <t>GSK210903XRP136</t>
  </si>
  <si>
    <t>GSK210901SHM360</t>
  </si>
  <si>
    <t>GSK210903NJP124</t>
  </si>
  <si>
    <t>GSK210903IQE307</t>
  </si>
  <si>
    <t>GSK210903QRX023</t>
  </si>
  <si>
    <t>GSK210903PYR370</t>
  </si>
  <si>
    <t>GSK210903WQL430</t>
  </si>
  <si>
    <t>GSK210903IUV963</t>
  </si>
  <si>
    <t>GSK210903IMR109</t>
  </si>
  <si>
    <t>GSK210901PCY923</t>
  </si>
  <si>
    <t>GSK210903JZL647</t>
  </si>
  <si>
    <t>GSK210903ISY308</t>
  </si>
  <si>
    <t>GSK210902APJ254</t>
  </si>
  <si>
    <t>GSK210903YXL308</t>
  </si>
  <si>
    <t>GSK210903NIS958</t>
  </si>
  <si>
    <t>GSK210901DEI782</t>
  </si>
  <si>
    <t>GSK210903KTA510</t>
  </si>
  <si>
    <t>GSK210903QBX598</t>
  </si>
  <si>
    <t>GSK210903IXP579</t>
  </si>
  <si>
    <t>GSK210903HGU573</t>
  </si>
  <si>
    <t>GSK210903GXA843</t>
  </si>
  <si>
    <t>GSK210903ZEW209</t>
  </si>
  <si>
    <t>GSK210903WLF097</t>
  </si>
  <si>
    <t>GSK210901WMS735</t>
  </si>
  <si>
    <t>GSK210903TOD052</t>
  </si>
  <si>
    <t>GSK210901XYI470</t>
  </si>
  <si>
    <t>GSK210903PGT475</t>
  </si>
  <si>
    <t>GSK210903RWV816</t>
  </si>
  <si>
    <t>GSK210903UDS703</t>
  </si>
  <si>
    <t>GSK210903KYC719</t>
  </si>
  <si>
    <t>GSK210902WPO750</t>
  </si>
  <si>
    <t>GSK210903IUH018</t>
  </si>
  <si>
    <t>GSK210903ADF863</t>
  </si>
  <si>
    <t>GSK210903ROL276</t>
  </si>
  <si>
    <t>GSK210903GOV860</t>
  </si>
  <si>
    <t>GSK210903ASG986</t>
  </si>
  <si>
    <t>GSK210903DJV943</t>
  </si>
  <si>
    <t>GSK210902ANS145</t>
  </si>
  <si>
    <t>GSK210903VGA208</t>
  </si>
  <si>
    <t>GSK210903ATJ743</t>
  </si>
  <si>
    <t>GSK210903MXD417</t>
  </si>
  <si>
    <t>GSK210903RJT460</t>
  </si>
  <si>
    <t>GSK210903GMQ570</t>
  </si>
  <si>
    <t>GSK210903IWP248</t>
  </si>
  <si>
    <t>GSK210903SJA936</t>
  </si>
  <si>
    <t>GSK210902WTC291</t>
  </si>
  <si>
    <t>GSK210903SOY328</t>
  </si>
  <si>
    <t>GSK210903ETQ350</t>
  </si>
  <si>
    <t>GSK210903RHE086</t>
  </si>
  <si>
    <t>GSK210903TUJ634</t>
  </si>
  <si>
    <t>GSK210903KJO782</t>
  </si>
  <si>
    <t>GSK210903SFD825</t>
  </si>
  <si>
    <t>GSK210903MUQ417</t>
  </si>
  <si>
    <t>GSK210902WJO938</t>
  </si>
  <si>
    <t>GSK210903HGS403</t>
  </si>
  <si>
    <t>GSK210903UCL534</t>
  </si>
  <si>
    <t>GSK210903DKZ590</t>
  </si>
  <si>
    <t>GSK210903ISH531</t>
  </si>
  <si>
    <t>GSK210903FHE968</t>
  </si>
  <si>
    <t>GSK210903LEO097</t>
  </si>
  <si>
    <t>GSK210903QNK642</t>
  </si>
  <si>
    <t>GSK210903UVC152</t>
  </si>
  <si>
    <t>GSK210903OAL961</t>
  </si>
  <si>
    <t>GSK210903GYT319</t>
  </si>
  <si>
    <t>GSK210902LJZ651</t>
  </si>
  <si>
    <t>GSK210903VLR947</t>
  </si>
  <si>
    <t>GSK210903NMY259</t>
  </si>
  <si>
    <t>GSK210903PCL694</t>
  </si>
  <si>
    <t>GSK210903PXB015</t>
  </si>
  <si>
    <t>GSK210903XGK269</t>
  </si>
  <si>
    <t>GSK210903KYH920</t>
  </si>
  <si>
    <t>GSK210903KNJ651</t>
  </si>
  <si>
    <t>GSK210903FBP829</t>
  </si>
  <si>
    <t>GSK210903AHO195</t>
  </si>
  <si>
    <t>GSK210903UMR987</t>
  </si>
  <si>
    <t>GSK210903RJM627</t>
  </si>
  <si>
    <t>GSK210903CWL412</t>
  </si>
  <si>
    <t>GSK210903WVY403</t>
  </si>
  <si>
    <t>DMD/2109/03/UGOW594</t>
  </si>
  <si>
    <t>DMD/2109/03/BKSG5198</t>
  </si>
  <si>
    <t>GSK210903EXN082</t>
  </si>
  <si>
    <t>GSK210901LFG386</t>
  </si>
  <si>
    <t>GSK210903GPJ946</t>
  </si>
  <si>
    <t>DMD/2109/04/MERK8250</t>
  </si>
  <si>
    <t>GSK210904CJH197</t>
  </si>
  <si>
    <t>GSK210904LPG201</t>
  </si>
  <si>
    <t>GSK210903NCK916</t>
  </si>
  <si>
    <t>GSK210904JIM230</t>
  </si>
  <si>
    <t>GSK210903OVS075</t>
  </si>
  <si>
    <t>GSK210904WUL367</t>
  </si>
  <si>
    <t>GSK210903JRT783</t>
  </si>
  <si>
    <t>GSK210904KRE742</t>
  </si>
  <si>
    <t>GSK210904YMT784</t>
  </si>
  <si>
    <t>GSK210904KTG372</t>
  </si>
  <si>
    <t>GSK210903YCL718</t>
  </si>
  <si>
    <t>GSK210904EJO318</t>
  </si>
  <si>
    <t>DMD/2109/04/QSGV2031</t>
  </si>
  <si>
    <t>GSK210904XTQ396</t>
  </si>
  <si>
    <t>GSK210904UCO528</t>
  </si>
  <si>
    <t>GSK210904VAI239</t>
  </si>
  <si>
    <t>GSK210904AHK731</t>
  </si>
  <si>
    <t>GSK210904SIL496</t>
  </si>
  <si>
    <t>GSK210904NMD610</t>
  </si>
  <si>
    <t>GSK210904MJQ987</t>
  </si>
  <si>
    <t>GSK210904GOU685</t>
  </si>
  <si>
    <t>GSK210904KGE487</t>
  </si>
  <si>
    <t>GSK210904YZO139</t>
  </si>
  <si>
    <t>GSK210904ZOA038</t>
  </si>
  <si>
    <t>GSK210904PTE041</t>
  </si>
  <si>
    <t>GSK210904OEY249</t>
  </si>
  <si>
    <t>GSK210904GFR279</t>
  </si>
  <si>
    <t>GSK210903JNS962</t>
  </si>
  <si>
    <t>GSK210904GVQ058</t>
  </si>
  <si>
    <t>GSK210904DCT791</t>
  </si>
  <si>
    <t>GSK210904LGI258</t>
  </si>
  <si>
    <t>GSK210904FMA360</t>
  </si>
  <si>
    <t>GSK210904RWV208</t>
  </si>
  <si>
    <t>GSK210904MTE721</t>
  </si>
  <si>
    <t>GSK210904ZCK708</t>
  </si>
  <si>
    <t>GSK210904MTS605</t>
  </si>
  <si>
    <t>GSK210904NUS218</t>
  </si>
  <si>
    <t>GSK210904KQI798</t>
  </si>
  <si>
    <t>GSK210904PMG907</t>
  </si>
  <si>
    <t>GSK210904MWL942</t>
  </si>
  <si>
    <t>GSK210904TKC081</t>
  </si>
  <si>
    <t>GSK210904QHZ431</t>
  </si>
  <si>
    <t>GSK210904WKB741</t>
  </si>
  <si>
    <t>GSK210904JNW056</t>
  </si>
  <si>
    <t>GSK210904KZB192</t>
  </si>
  <si>
    <t>GSK210904NWY205</t>
  </si>
  <si>
    <t>GSK210904TZL104</t>
  </si>
  <si>
    <t>GSK210904WGU489</t>
  </si>
  <si>
    <t>GSK210904FJB718</t>
  </si>
  <si>
    <t>GSK210904FOV962</t>
  </si>
  <si>
    <t>GSK210904BFU160</t>
  </si>
  <si>
    <t>GSK210904GLN184</t>
  </si>
  <si>
    <t>GSK210904EDS527</t>
  </si>
  <si>
    <t>GSK210904LZW568</t>
  </si>
  <si>
    <t>GSK210904UOS836</t>
  </si>
  <si>
    <t>GSK210904XDZ021</t>
  </si>
  <si>
    <t>GSK210904DZO314</t>
  </si>
  <si>
    <t>GSK210904DMI432</t>
  </si>
  <si>
    <t>GSK210904VIA158</t>
  </si>
  <si>
    <t>GSK210904WHT980</t>
  </si>
  <si>
    <t>GSK210904GDV067</t>
  </si>
  <si>
    <t>GSK210904NQX908</t>
  </si>
  <si>
    <t>GSK210904EZM894</t>
  </si>
  <si>
    <t>GSK210904TOA102</t>
  </si>
  <si>
    <t>GSK210904MJU718</t>
  </si>
  <si>
    <t>GSK210904ZXY329</t>
  </si>
  <si>
    <t>GSK210904YJC328</t>
  </si>
  <si>
    <t>GSK210904LEU829</t>
  </si>
  <si>
    <t>GSK210904SRT683</t>
  </si>
  <si>
    <t>GSK210904WSG952</t>
  </si>
  <si>
    <t>GSK210904TIR923</t>
  </si>
  <si>
    <t>GSK210904WYV209</t>
  </si>
  <si>
    <t>GSK210904HWK041</t>
  </si>
  <si>
    <t>GSK210904GYX093</t>
  </si>
  <si>
    <t>GSK210904ESW731</t>
  </si>
  <si>
    <t>GSK210904KTY640</t>
  </si>
  <si>
    <t>GSK210904BHM946</t>
  </si>
  <si>
    <t>GSK210904RNP645</t>
  </si>
  <si>
    <t>GSK210904GHC948</t>
  </si>
  <si>
    <t>GSK210904HDF203</t>
  </si>
  <si>
    <t>GSK210904UDM519</t>
  </si>
  <si>
    <t>GSK210902MNO092</t>
  </si>
  <si>
    <t>GSK210904WFU143</t>
  </si>
  <si>
    <t>GSK210904RWS074</t>
  </si>
  <si>
    <t>GSK210904GNX732</t>
  </si>
  <si>
    <t>GSK210904VIX123</t>
  </si>
  <si>
    <t>GSK210904YFB756</t>
  </si>
  <si>
    <t>GSK210904AVO089</t>
  </si>
  <si>
    <t>GSK210904LPA928</t>
  </si>
  <si>
    <t>GSK210904EDQ245</t>
  </si>
  <si>
    <t>GSK210904TNB945</t>
  </si>
  <si>
    <t>GSK210903IKY129</t>
  </si>
  <si>
    <t>GSK210902WYP415</t>
  </si>
  <si>
    <t>GSK210903JVX926</t>
  </si>
  <si>
    <t>GSK210903QBK548</t>
  </si>
  <si>
    <t>GSK210904PDC370</t>
  </si>
  <si>
    <t>GSK210904URB835</t>
  </si>
  <si>
    <t>GSK210904KYZ436</t>
  </si>
  <si>
    <t>GSK210903RTG386</t>
  </si>
  <si>
    <t>GSK210904ZIH149</t>
  </si>
  <si>
    <t>GSK210904CGE294</t>
  </si>
  <si>
    <t>GSK210904IDC857</t>
  </si>
  <si>
    <t>GSK210904EVF243</t>
  </si>
  <si>
    <t>GSK210902FUD654</t>
  </si>
  <si>
    <t>GSK210904EYG507</t>
  </si>
  <si>
    <t>GSK210904UMG619</t>
  </si>
  <si>
    <t>GSK210903POL649</t>
  </si>
  <si>
    <t>GSK210904HKM529</t>
  </si>
  <si>
    <t>GSK210904MLI056</t>
  </si>
  <si>
    <t>GSK210904BNH527</t>
  </si>
  <si>
    <t>GSK210904DGN204</t>
  </si>
  <si>
    <t>GSK210904ZDX091</t>
  </si>
  <si>
    <t>GSK210904TKG152</t>
  </si>
  <si>
    <t>GSK210904RCF798</t>
  </si>
  <si>
    <t>GSK210904RNP893</t>
  </si>
  <si>
    <t>GSK210904HNY240</t>
  </si>
  <si>
    <t>GSK210904OHC743</t>
  </si>
  <si>
    <t>GSK210902EBR853</t>
  </si>
  <si>
    <t>GSK210904XHC785</t>
  </si>
  <si>
    <t>GSK210904LJU698</t>
  </si>
  <si>
    <t>GSK210904GNL469</t>
  </si>
  <si>
    <t>GSK210904XHY782</t>
  </si>
  <si>
    <t>GSK210904GIV539</t>
  </si>
  <si>
    <t>GSK210904ZOU173</t>
  </si>
  <si>
    <t>GSK210904RAJ762</t>
  </si>
  <si>
    <t>GSK210904JEL562</t>
  </si>
  <si>
    <t>GSK210904CGZ058</t>
  </si>
  <si>
    <t>GSK210902MTQ215</t>
  </si>
  <si>
    <t>GSK210902ONV753</t>
  </si>
  <si>
    <t>GSK210904GPF468</t>
  </si>
  <si>
    <t>GSK210903UBP589</t>
  </si>
  <si>
    <t>GSK210904CYQ486</t>
  </si>
  <si>
    <t>GSK210904KZW547</t>
  </si>
  <si>
    <t>GSK210904ZDA670</t>
  </si>
  <si>
    <t>GSK210904WZQ618</t>
  </si>
  <si>
    <t>GSK210904ELT415</t>
  </si>
  <si>
    <t>GSK210904LMP259</t>
  </si>
  <si>
    <t>GSK210903WXJ503</t>
  </si>
  <si>
    <t>GSK210904FSE935</t>
  </si>
  <si>
    <t>GSK210904MPJ390</t>
  </si>
  <si>
    <t>GSK210904UWQ142</t>
  </si>
  <si>
    <t>GSK210904TQP893</t>
  </si>
  <si>
    <t>GSK210904LAQ915</t>
  </si>
  <si>
    <t>GSK210904CXZ349</t>
  </si>
  <si>
    <t>GSK210904PKC126</t>
  </si>
  <si>
    <t>GSK210904KTM315</t>
  </si>
  <si>
    <t>GSK210904HJD147</t>
  </si>
  <si>
    <t>GSK210904DWJ542</t>
  </si>
  <si>
    <t>GSK210904YAE316</t>
  </si>
  <si>
    <t>GSK210902JEX891</t>
  </si>
  <si>
    <t>GSK210904PVH196</t>
  </si>
  <si>
    <t>GSK210904VSL215</t>
  </si>
  <si>
    <t>GSK210902DPY514</t>
  </si>
  <si>
    <t>GSK210904GAH690</t>
  </si>
  <si>
    <t>GSK210904KQE961</t>
  </si>
  <si>
    <t>GSK210904AHT726</t>
  </si>
  <si>
    <t>GSK210904DZL218</t>
  </si>
  <si>
    <t>GSK210903MAE821</t>
  </si>
  <si>
    <t>GSK210903PXI685</t>
  </si>
  <si>
    <t>GSK210904KTG547</t>
  </si>
  <si>
    <t>GSK210904FXR987</t>
  </si>
  <si>
    <t>GSK210903RPT082</t>
  </si>
  <si>
    <t>GSK210904EJG914</t>
  </si>
  <si>
    <t>GSK210904UIF537</t>
  </si>
  <si>
    <t>GSK210903FHV938</t>
  </si>
  <si>
    <t>GSK210904XYP531</t>
  </si>
  <si>
    <t>GSK210904HJC104</t>
  </si>
  <si>
    <t>GSK210904MQR415</t>
  </si>
  <si>
    <t>GSK210904NRK931</t>
  </si>
  <si>
    <t>GSK210904WTB210</t>
  </si>
  <si>
    <t>GSK210904MWO164</t>
  </si>
  <si>
    <t>GSK210904PKF589</t>
  </si>
  <si>
    <t>GSK210904DYK653</t>
  </si>
  <si>
    <t>GSK210904YWN597</t>
  </si>
  <si>
    <t>GSK210904EBT905</t>
  </si>
  <si>
    <t>GSK210903MDK451</t>
  </si>
  <si>
    <t>GSK210904IPA125</t>
  </si>
  <si>
    <t>GSK210904RIC102</t>
  </si>
  <si>
    <t>GSK210904UOZ743</t>
  </si>
  <si>
    <t>GSK210904WQH287</t>
  </si>
  <si>
    <t>GSK210904QAE710</t>
  </si>
  <si>
    <t>GSK210904TLF670</t>
  </si>
  <si>
    <t>GSK210904DUQ145</t>
  </si>
  <si>
    <t>GSK210904VAB925</t>
  </si>
  <si>
    <t>GSK210904OSI253</t>
  </si>
  <si>
    <t>GSK210903MHS279</t>
  </si>
  <si>
    <t>GSK210904UPC603</t>
  </si>
  <si>
    <t>GSK210903BDF047</t>
  </si>
  <si>
    <t>GSK210902MEI873</t>
  </si>
  <si>
    <t>GSK210904SJN187</t>
  </si>
  <si>
    <t>GSK210904ZHB548</t>
  </si>
  <si>
    <t>GSK210904CUP564</t>
  </si>
  <si>
    <t>GSK210904LDV098</t>
  </si>
  <si>
    <t>GSK210904IWY738</t>
  </si>
  <si>
    <t>GSK210904BGA931</t>
  </si>
  <si>
    <t>GSK210904QNL537</t>
  </si>
  <si>
    <t>GSK210904LZX153</t>
  </si>
  <si>
    <t>GSK210904RXJ740</t>
  </si>
  <si>
    <t>GSK210904ERS130</t>
  </si>
  <si>
    <t>GSK210904UOV251</t>
  </si>
  <si>
    <t>GSK210904YJK057</t>
  </si>
  <si>
    <t>GSK210904SWV309</t>
  </si>
  <si>
    <t>GSK210903BTW096</t>
  </si>
  <si>
    <t>GSK210903DQE682</t>
  </si>
  <si>
    <t>GSK210904KLS461</t>
  </si>
  <si>
    <t>GSK210904RXJ234</t>
  </si>
  <si>
    <t>GSK210904GMB483</t>
  </si>
  <si>
    <t>GSK210904HXG284</t>
  </si>
  <si>
    <t>GSK210904JWB590</t>
  </si>
  <si>
    <t>GSK210903OZX586</t>
  </si>
  <si>
    <t>GSK210904WIH187</t>
  </si>
  <si>
    <t>GSK210904WBX503</t>
  </si>
  <si>
    <t>GSK210904ZEC479</t>
  </si>
  <si>
    <t>GSK210904LJA092</t>
  </si>
  <si>
    <t>GSK210903UFP503</t>
  </si>
  <si>
    <t>GSK210904BAU925</t>
  </si>
  <si>
    <t>GSK210904CLE756</t>
  </si>
  <si>
    <t>GSK210904GEI408</t>
  </si>
  <si>
    <t>GSK210904TYR326</t>
  </si>
  <si>
    <t>GSK210904EJG431</t>
  </si>
  <si>
    <t>GSK210904SNU751</t>
  </si>
  <si>
    <t>GSK210904CEU360</t>
  </si>
  <si>
    <t>GSK210904HCB246</t>
  </si>
  <si>
    <t>GSK210904JNE782</t>
  </si>
  <si>
    <t>GSK210904EWI806</t>
  </si>
  <si>
    <t>GSK210904AEF128</t>
  </si>
  <si>
    <t>GSK210904YMK584</t>
  </si>
  <si>
    <t>GSK210904HZL395</t>
  </si>
  <si>
    <t>GSK210904YIO254</t>
  </si>
  <si>
    <t>GSK210904CMD609</t>
  </si>
  <si>
    <t>GSK210904XPL620</t>
  </si>
  <si>
    <t>GSK210903RFT476</t>
  </si>
  <si>
    <t>GSK210903YXQ051</t>
  </si>
  <si>
    <t xml:space="preserve">FAJAR BAHARI II </t>
  </si>
  <si>
    <t>9/9/2021 SYARIF MOHARDI</t>
  </si>
  <si>
    <t>13`</t>
  </si>
  <si>
    <t>DMD/2109/05/GMHI8074</t>
  </si>
  <si>
    <t>GSK210905DCZ834</t>
  </si>
  <si>
    <t>GSK210905LUF109</t>
  </si>
  <si>
    <t>GSK210905OWX346</t>
  </si>
  <si>
    <t>GSK210905WNZ754</t>
  </si>
  <si>
    <t>GSK210904FEU648</t>
  </si>
  <si>
    <t>GSK210904LUH036</t>
  </si>
  <si>
    <t>GSK210905PWL352</t>
  </si>
  <si>
    <t>DMD/2109/05/EWNO1506</t>
  </si>
  <si>
    <t>GSK210905KWO693</t>
  </si>
  <si>
    <t>GSK210905HTM618</t>
  </si>
  <si>
    <t>GSK210905TAX901</t>
  </si>
  <si>
    <t>GSK210905YXZ156</t>
  </si>
  <si>
    <t>GSK210905TDC359</t>
  </si>
  <si>
    <t>GSK210905KGZ518</t>
  </si>
  <si>
    <t>GSK210905OFB652</t>
  </si>
  <si>
    <t>GSK210905DCK478</t>
  </si>
  <si>
    <t>GSK210905YCU591</t>
  </si>
  <si>
    <t>GSK210905NYG960</t>
  </si>
  <si>
    <t>GSK210905HSY035</t>
  </si>
  <si>
    <t>GSK210905RIG521</t>
  </si>
  <si>
    <t>GSK210905CJM970</t>
  </si>
  <si>
    <t>GSK210905RXF674</t>
  </si>
  <si>
    <t>GSK210905GOV968</t>
  </si>
  <si>
    <t>GSK210905HPO267</t>
  </si>
  <si>
    <t>GSK210905EHM468</t>
  </si>
  <si>
    <t>GSK210905LWQ971</t>
  </si>
  <si>
    <t>GSK210905YHC127</t>
  </si>
  <si>
    <t>GSK210905LWS628</t>
  </si>
  <si>
    <t>GSK210905PZM591</t>
  </si>
  <si>
    <t>GSK210905HVA064</t>
  </si>
  <si>
    <t>GSK210905PJD319</t>
  </si>
  <si>
    <t>GSK210905OBW124</t>
  </si>
  <si>
    <t>DMD/2109/05/PVDM6802</t>
  </si>
  <si>
    <t>GSK210905GFY420</t>
  </si>
  <si>
    <t>GSK210905FRV032</t>
  </si>
  <si>
    <t>GSK210905TXZ109</t>
  </si>
  <si>
    <t>GSK210904RLE629</t>
  </si>
  <si>
    <t>GSK210904SEI684</t>
  </si>
  <si>
    <t>GSK210903BFG913</t>
  </si>
  <si>
    <t>GSK210905PZQ290</t>
  </si>
  <si>
    <t>GSK210905JVL863</t>
  </si>
  <si>
    <t>GSK210905JFZ358</t>
  </si>
  <si>
    <t>GSK210904XGQ235</t>
  </si>
  <si>
    <t>GSK210903NAL547</t>
  </si>
  <si>
    <t>GSK210904PGJ712</t>
  </si>
  <si>
    <t>GSK210905SBG184</t>
  </si>
  <si>
    <t>GSK210905GKB724</t>
  </si>
  <si>
    <t>GSK210905AGM986</t>
  </si>
  <si>
    <t>GSK210905RSG528</t>
  </si>
  <si>
    <t>GSK210905RTL358</t>
  </si>
  <si>
    <t>GSK210905TID953</t>
  </si>
  <si>
    <t>GSK210905QUR051</t>
  </si>
  <si>
    <t>GSK210905NWL845</t>
  </si>
  <si>
    <t>GSK210905ELA340</t>
  </si>
  <si>
    <t>GSK210905JFN637</t>
  </si>
  <si>
    <t>GSK210905XMH413</t>
  </si>
  <si>
    <t>GSK210905LCK873</t>
  </si>
  <si>
    <t>GSK210905PXK235</t>
  </si>
  <si>
    <t>GSK210905CIJ081</t>
  </si>
  <si>
    <t>GSK210905TZG156</t>
  </si>
  <si>
    <t>GSK210905IPA639</t>
  </si>
  <si>
    <t>GSK210905JLN305</t>
  </si>
  <si>
    <t>GSK210905NOQ874</t>
  </si>
  <si>
    <t>GSK210905RFC250</t>
  </si>
  <si>
    <t>GSK210905OVB607</t>
  </si>
  <si>
    <t>GSK210905YES267</t>
  </si>
  <si>
    <t>GSK210905OHS649</t>
  </si>
  <si>
    <t>GSK210905OEA867</t>
  </si>
  <si>
    <t>GSK210905DZB169</t>
  </si>
  <si>
    <t>GSK210905QOZ453</t>
  </si>
  <si>
    <t>GSK210905FMQ396</t>
  </si>
  <si>
    <t>GSK210905VOU457</t>
  </si>
  <si>
    <t>GSK210905YPS431</t>
  </si>
  <si>
    <t>GSK210905CJY413</t>
  </si>
  <si>
    <t>GSK210905DHZ862</t>
  </si>
  <si>
    <t>GSK210905UGP015</t>
  </si>
  <si>
    <t>GSK210905IAF896</t>
  </si>
  <si>
    <t>GSK210905ROM836</t>
  </si>
  <si>
    <t>GSK210905ECG290</t>
  </si>
  <si>
    <t>GSK210905FKC451</t>
  </si>
  <si>
    <t>GSK210905UZJ635</t>
  </si>
  <si>
    <t>GSK210905UOW358</t>
  </si>
  <si>
    <t>GSK210905QPH314</t>
  </si>
  <si>
    <t>GSK210903IMY958</t>
  </si>
  <si>
    <t>GSK210905GDW194</t>
  </si>
  <si>
    <t>GSK210904RTI240</t>
  </si>
  <si>
    <t>GSK210904AQS869</t>
  </si>
  <si>
    <t>GSK210905HOX086</t>
  </si>
  <si>
    <t>GSK210905KDI602</t>
  </si>
  <si>
    <t>GSK210905IQA306</t>
  </si>
  <si>
    <t>GSK210905QZM305</t>
  </si>
  <si>
    <t>GSK210905EQS835</t>
  </si>
  <si>
    <t>GSK210905OWY850</t>
  </si>
  <si>
    <t>GSK210905UDW206</t>
  </si>
  <si>
    <t>GSK210905APV719</t>
  </si>
  <si>
    <t>GSK210905YJT105</t>
  </si>
  <si>
    <t>GSK210905MBS692</t>
  </si>
  <si>
    <t>GSK210905NYX641</t>
  </si>
  <si>
    <t>GSK210905JDV593</t>
  </si>
  <si>
    <t>GSK210905SYM870</t>
  </si>
  <si>
    <t>GSK210905PUL019</t>
  </si>
  <si>
    <t>GSK210905WSB932</t>
  </si>
  <si>
    <t>GSK210905GHO768</t>
  </si>
  <si>
    <t>GSK210904ZRU482</t>
  </si>
  <si>
    <t>GSK210905ZHF562</t>
  </si>
  <si>
    <t>GSK210905OGV610</t>
  </si>
  <si>
    <t>GSK210905NTF724</t>
  </si>
  <si>
    <t>GSK210905LNU914</t>
  </si>
  <si>
    <t>GSK210905RTI916</t>
  </si>
  <si>
    <t>GSK210905ZFP725</t>
  </si>
  <si>
    <t>GSK210905KVL603</t>
  </si>
  <si>
    <t>GSK210905DXY216</t>
  </si>
  <si>
    <t>GSK210905OAM261</t>
  </si>
  <si>
    <t>GSK210905YOQ630</t>
  </si>
  <si>
    <t>GSK210905UWN952</t>
  </si>
  <si>
    <t>GSK210905UCR627</t>
  </si>
  <si>
    <t>GSK210905NPZ850</t>
  </si>
  <si>
    <t>GSK210905XQS382</t>
  </si>
  <si>
    <t>GSK210905HYW359</t>
  </si>
  <si>
    <t>GSK210905DZN712</t>
  </si>
  <si>
    <t>GSK210905LZA896</t>
  </si>
  <si>
    <t>GSK210905RPA138</t>
  </si>
  <si>
    <t>GSK210905NHE573</t>
  </si>
  <si>
    <t>GSK210905IUG897</t>
  </si>
  <si>
    <t>GSK210905WVX097</t>
  </si>
  <si>
    <t>GSK210905LWN503</t>
  </si>
  <si>
    <t>GSK210905SDG035</t>
  </si>
  <si>
    <t>GSK210903NJV971</t>
  </si>
  <si>
    <t>GSK210905FDH823</t>
  </si>
  <si>
    <t>GSK210905QKF395</t>
  </si>
  <si>
    <t>GSK210905UHF903</t>
  </si>
  <si>
    <t>GSK210905WXG315</t>
  </si>
  <si>
    <t>GSK210905JXC749</t>
  </si>
  <si>
    <t>GSK210905WMK159</t>
  </si>
  <si>
    <t>GSK210905WJM750</t>
  </si>
  <si>
    <t>GSK210905CSA194</t>
  </si>
  <si>
    <t>GSK210903IAN630</t>
  </si>
  <si>
    <t>GSK210905FPQ189</t>
  </si>
  <si>
    <t>GSK210905LWY645</t>
  </si>
  <si>
    <t>GSK210905VNQ197</t>
  </si>
  <si>
    <t>GSK210905VDW598</t>
  </si>
  <si>
    <t>GSK210905ETI610</t>
  </si>
  <si>
    <t>GSK210905CDX932</t>
  </si>
  <si>
    <t>GSK210904KHY961</t>
  </si>
  <si>
    <t>GSK210904LEP583</t>
  </si>
  <si>
    <t>GSK210904FPL571</t>
  </si>
  <si>
    <t>GSK210905XTC318</t>
  </si>
  <si>
    <t>GSK210905UOZ497</t>
  </si>
  <si>
    <t>GSK210905TJB961</t>
  </si>
  <si>
    <t>GSK210905LXC517</t>
  </si>
  <si>
    <t>GSK210905GLB380</t>
  </si>
  <si>
    <t>GSK210905AKW173</t>
  </si>
  <si>
    <t>GSK210905DBM708</t>
  </si>
  <si>
    <t>GSK210905QFS049</t>
  </si>
  <si>
    <t>GSK210904TEW731</t>
  </si>
  <si>
    <t>GSK210905ITY720</t>
  </si>
  <si>
    <t>GSK210905JCN850</t>
  </si>
  <si>
    <t>GSK210905KOZ584</t>
  </si>
  <si>
    <t>GSK210905IDX378</t>
  </si>
  <si>
    <t>GSK210905BLM824</t>
  </si>
  <si>
    <t>GSK210905DYT562</t>
  </si>
  <si>
    <t>GSK210905YGT528</t>
  </si>
  <si>
    <t>GSK210905KJX712</t>
  </si>
  <si>
    <t>GSK210905RDO836</t>
  </si>
  <si>
    <t>GSK210905HRL792</t>
  </si>
  <si>
    <t>GSK210904HBF785</t>
  </si>
  <si>
    <t>GSK210905ZNM819</t>
  </si>
  <si>
    <t>GSK210905CXR579</t>
  </si>
  <si>
    <t>GSK210905RKL239</t>
  </si>
  <si>
    <t>GSK210905VPR602</t>
  </si>
  <si>
    <t>GSK210905QGI564</t>
  </si>
  <si>
    <t>GSK210905REZ209</t>
  </si>
  <si>
    <t>GSK210905IKN089</t>
  </si>
  <si>
    <t>GSK210905DEJ278</t>
  </si>
  <si>
    <t>GSK210905XWM672</t>
  </si>
  <si>
    <t>GSK210905DYA769</t>
  </si>
  <si>
    <t>GSK210905TYW934</t>
  </si>
  <si>
    <t>GSK210905BXL207</t>
  </si>
  <si>
    <t>GSK210905GTM851</t>
  </si>
  <si>
    <t>GSK210905ACQ968</t>
  </si>
  <si>
    <t>GSK210905TYA081</t>
  </si>
  <si>
    <t>GSK210905DAL890</t>
  </si>
  <si>
    <t>GSK210905KAC614</t>
  </si>
  <si>
    <t>GSK210904TMG928</t>
  </si>
  <si>
    <t>GSK210904SMK087</t>
  </si>
  <si>
    <t>GSK210905TYE409</t>
  </si>
  <si>
    <t>GSK210904WGR701</t>
  </si>
  <si>
    <t>GSK210905HPF189</t>
  </si>
  <si>
    <t>GSK210905BIE726</t>
  </si>
  <si>
    <t>GSK210905DGJ741</t>
  </si>
  <si>
    <t>GSK210904YMQ480</t>
  </si>
  <si>
    <t>GSK210905JTD168</t>
  </si>
  <si>
    <t>GSK210904GKY372</t>
  </si>
  <si>
    <t>GSK210905EIZ762</t>
  </si>
  <si>
    <t>GSK210905USE981</t>
  </si>
  <si>
    <t>GSK210904XIF607</t>
  </si>
  <si>
    <t>GSK210905SDJ627</t>
  </si>
  <si>
    <t>GSK210905IHS685</t>
  </si>
  <si>
    <t>GSK210905RML846</t>
  </si>
  <si>
    <t>GSK210904FUM635</t>
  </si>
  <si>
    <t>GSK210904PDZ072</t>
  </si>
  <si>
    <t>GSK210905KCR291</t>
  </si>
  <si>
    <t>GSK210905JTV932</t>
  </si>
  <si>
    <t>GSK210905LNB480</t>
  </si>
  <si>
    <t>GSK210905IPR859</t>
  </si>
  <si>
    <t>GSK210905VPI649</t>
  </si>
  <si>
    <t>GSK210905NSJ452</t>
  </si>
  <si>
    <t>GSK210905GET817</t>
  </si>
  <si>
    <t>GSK210905KSL873</t>
  </si>
  <si>
    <t>GSK210905UVN924</t>
  </si>
  <si>
    <t>GSK210905QRO724</t>
  </si>
  <si>
    <t>GSK210905NAC492</t>
  </si>
  <si>
    <t>GSK210905ORJ216</t>
  </si>
  <si>
    <t>GSK210905TFR281</t>
  </si>
  <si>
    <t>GSK210905LOQ678</t>
  </si>
  <si>
    <t>GSK210905TGU439</t>
  </si>
  <si>
    <t>GSK210905ASB807</t>
  </si>
  <si>
    <t>DMD/2109/06/SDUH5438</t>
  </si>
  <si>
    <t>GSK210906LYG267</t>
  </si>
  <si>
    <t>GSK210906TBP681</t>
  </si>
  <si>
    <t>GSK210906NIB048</t>
  </si>
  <si>
    <t>GSK210906HVE062</t>
  </si>
  <si>
    <t>GSK210906VWQ954</t>
  </si>
  <si>
    <t>GSK210906LBK619</t>
  </si>
  <si>
    <t>DMD/2109/06/BXWP3962</t>
  </si>
  <si>
    <t>GSK210906OQD810</t>
  </si>
  <si>
    <t>GSK210906VSG819</t>
  </si>
  <si>
    <t>GSK210906WUX012</t>
  </si>
  <si>
    <t>GSK210906MYN306</t>
  </si>
  <si>
    <t>GSK210906JFX053</t>
  </si>
  <si>
    <t>GSK210906GQC013</t>
  </si>
  <si>
    <t>GSK210906XWV613</t>
  </si>
  <si>
    <t>GSK210906FDG986</t>
  </si>
  <si>
    <t>GSK210906OKG437</t>
  </si>
  <si>
    <t>GSK210906MOG719</t>
  </si>
  <si>
    <t>GSK210906GCS284</t>
  </si>
  <si>
    <t>GSK210906SEC725</t>
  </si>
  <si>
    <t>GSK210906HUW127</t>
  </si>
  <si>
    <t>GSK210906VCR905</t>
  </si>
  <si>
    <t>GSK210906HMB901</t>
  </si>
  <si>
    <t>GSK210906AGR069</t>
  </si>
  <si>
    <t>GSK210906WOI671</t>
  </si>
  <si>
    <t>GSK210906ZSC928</t>
  </si>
  <si>
    <t>GSK210906IUT518</t>
  </si>
  <si>
    <t>GSK210906TQX043</t>
  </si>
  <si>
    <t>GSK210906GHF829</t>
  </si>
  <si>
    <t>GSK210906BUK561</t>
  </si>
  <si>
    <t>GSK210906EVR237</t>
  </si>
  <si>
    <t>GSK210906VAF479</t>
  </si>
  <si>
    <t>GSK210906JRF481</t>
  </si>
  <si>
    <t>GSK210906VWC897</t>
  </si>
  <si>
    <t>GSK210906HAU134</t>
  </si>
  <si>
    <t>GSK210905UZA918</t>
  </si>
  <si>
    <t>GSK210906ZHW150</t>
  </si>
  <si>
    <t>GSK210906YVD860</t>
  </si>
  <si>
    <t>GSK210906PCH218</t>
  </si>
  <si>
    <t>GSK210906LSF571</t>
  </si>
  <si>
    <t>GSK210906RPI345</t>
  </si>
  <si>
    <t>GSK210906NBY697</t>
  </si>
  <si>
    <t>GSK210906UDH641</t>
  </si>
  <si>
    <t>GSK210906ULC625</t>
  </si>
  <si>
    <t>GSK210906XPR684</t>
  </si>
  <si>
    <t>GSK210906JKE815</t>
  </si>
  <si>
    <t>GSK210906ZFX032</t>
  </si>
  <si>
    <t>GSK210906ATB860</t>
  </si>
  <si>
    <t>GSK210906UXA160</t>
  </si>
  <si>
    <t>GSK210906FCM945</t>
  </si>
  <si>
    <t>GSK210906BAU237</t>
  </si>
  <si>
    <t>GSK210906WNQ809</t>
  </si>
  <si>
    <t>GSK210906OUE721</t>
  </si>
  <si>
    <t>GSK210906UCK270</t>
  </si>
  <si>
    <t>GSK210906CQF315</t>
  </si>
  <si>
    <t>GSK210906NZQ045</t>
  </si>
  <si>
    <t>GSK210906QOA912</t>
  </si>
  <si>
    <t>GSK210906GCD435</t>
  </si>
  <si>
    <t>GSK210906DLQ801</t>
  </si>
  <si>
    <t>GSK210906UXW816</t>
  </si>
  <si>
    <t>GSK210906WAD475</t>
  </si>
  <si>
    <t>GSK210906DEP986</t>
  </si>
  <si>
    <t>GSK210905SKQ437</t>
  </si>
  <si>
    <t>GSK210906RJA041</t>
  </si>
  <si>
    <t>GSK210906AKF869</t>
  </si>
  <si>
    <t>GSK210906XVS267</t>
  </si>
  <si>
    <t>GSK210906EVZ420</t>
  </si>
  <si>
    <t>GSK210906NOI048</t>
  </si>
  <si>
    <t>GSK210906RZH798</t>
  </si>
  <si>
    <t>GSK210906ERX284</t>
  </si>
  <si>
    <t>GSK210906OFA678</t>
  </si>
  <si>
    <t>GSK210906TZS274</t>
  </si>
  <si>
    <t>GSK210906HTB943</t>
  </si>
  <si>
    <t>GSK210906KRA095</t>
  </si>
  <si>
    <t>GSK210906CJQ379</t>
  </si>
  <si>
    <t>GSK210906VAM481</t>
  </si>
  <si>
    <t>GSK210906BGI862</t>
  </si>
  <si>
    <t>GSK210906KDY536</t>
  </si>
  <si>
    <t>KM FAJAR BAHARI V</t>
  </si>
  <si>
    <t>9/11/2021 SYARIF MOHARDI</t>
  </si>
  <si>
    <t>DMD/2109/07/BFLE0438</t>
  </si>
  <si>
    <t>GSK210907XRL784</t>
  </si>
  <si>
    <t>GSK210907NSG476</t>
  </si>
  <si>
    <t>GSK210907CQO627</t>
  </si>
  <si>
    <t>GSK210907PBA852</t>
  </si>
  <si>
    <t>GSK210907UZB860</t>
  </si>
  <si>
    <t>GSK210907ACV257</t>
  </si>
  <si>
    <t>GSK210907PUN203</t>
  </si>
  <si>
    <t>GSK210907UXE867</t>
  </si>
  <si>
    <t>GSK210907SYM760</t>
  </si>
  <si>
    <t>GSK210907QDR513</t>
  </si>
  <si>
    <t>GSK210907JTQ139</t>
  </si>
  <si>
    <t>GSK210907XMV264</t>
  </si>
  <si>
    <t>GSK210907KFV835</t>
  </si>
  <si>
    <t>GSK210907YGZ896</t>
  </si>
  <si>
    <t>GSK210907MTW328</t>
  </si>
  <si>
    <t>GSK210907PQJ150</t>
  </si>
  <si>
    <t>GSK210907PQC493</t>
  </si>
  <si>
    <t>GSK210905AMW378</t>
  </si>
  <si>
    <t>GSK210907PXZ570</t>
  </si>
  <si>
    <t>GSK210907OZW431</t>
  </si>
  <si>
    <t>GSK210907BPW042</t>
  </si>
  <si>
    <t>GSK210907MET671</t>
  </si>
  <si>
    <t>GSK210907MUH257</t>
  </si>
  <si>
    <t>GSK210907XEP126</t>
  </si>
  <si>
    <t>GSK210907LXR956</t>
  </si>
  <si>
    <t>GSK210907EDR091</t>
  </si>
  <si>
    <t>GSK210907DPJ947</t>
  </si>
  <si>
    <t>GSK210907SEN536</t>
  </si>
  <si>
    <t>GSK210907LZR380</t>
  </si>
  <si>
    <t>GSK210907ODY876</t>
  </si>
  <si>
    <t>GSK210907QGR304</t>
  </si>
  <si>
    <t>GSK210907JHL098</t>
  </si>
  <si>
    <t>GSK210907IMW845</t>
  </si>
  <si>
    <t>GSK210907WXK582</t>
  </si>
  <si>
    <t>GSK210907XSH179</t>
  </si>
  <si>
    <t>GSK210907PHD864</t>
  </si>
  <si>
    <t>GSK210907TLX856</t>
  </si>
  <si>
    <t>GSK210905ICL837</t>
  </si>
  <si>
    <t>GSK210906GJO657</t>
  </si>
  <si>
    <t>GSK210907YCQ298</t>
  </si>
  <si>
    <t>GSK210907CFS045</t>
  </si>
  <si>
    <t>GSK210907DYV016</t>
  </si>
  <si>
    <t>GSK210907DKY648</t>
  </si>
  <si>
    <t>GSK210907XNZ725</t>
  </si>
  <si>
    <t>GSK210905FIW520</t>
  </si>
  <si>
    <t>GSK210906DUL527</t>
  </si>
  <si>
    <t>GSK210907IQR241</t>
  </si>
  <si>
    <t>GSK210907ZIP231</t>
  </si>
  <si>
    <t>GSK210907BAI095</t>
  </si>
  <si>
    <t>GSK210905QFN923</t>
  </si>
  <si>
    <t>GSK210907MZG675</t>
  </si>
  <si>
    <t>GSK210907EYM795</t>
  </si>
  <si>
    <t>GSK210907OYX613</t>
  </si>
  <si>
    <t>GSK210907OCX519</t>
  </si>
  <si>
    <t>GSK210907XGP810</t>
  </si>
  <si>
    <t>GSK210907PHC390</t>
  </si>
  <si>
    <t>GSK210907FRX752</t>
  </si>
  <si>
    <t>GSK210905OXC642</t>
  </si>
  <si>
    <t>GSK210907ERS324</t>
  </si>
  <si>
    <t>GSK210907OMF739</t>
  </si>
  <si>
    <t>GSK210907BSY269</t>
  </si>
  <si>
    <t>GSK210907PUN701</t>
  </si>
  <si>
    <t>GSK210906WFH801</t>
  </si>
  <si>
    <t>GSK210905TYS152</t>
  </si>
  <si>
    <t>GSK210907QLB398</t>
  </si>
  <si>
    <t>GSK210905DIU536</t>
  </si>
  <si>
    <t>GSK210907OAQ615</t>
  </si>
  <si>
    <t>GSK210907TEL148</t>
  </si>
  <si>
    <t>GSK210907HMA495</t>
  </si>
  <si>
    <t>GSK210907HJN417</t>
  </si>
  <si>
    <t>GSK210907UVD154</t>
  </si>
  <si>
    <t>GSK210907ANP432</t>
  </si>
  <si>
    <t>GSK210907JGW097</t>
  </si>
  <si>
    <t>GSK210907SCD651</t>
  </si>
  <si>
    <t>GSK210905GWB648</t>
  </si>
  <si>
    <t>GSK210907AGJ397</t>
  </si>
  <si>
    <t>GSK210907NKB612</t>
  </si>
  <si>
    <t>GSK210907TOQ597</t>
  </si>
  <si>
    <t>GSK210907DFK190</t>
  </si>
  <si>
    <t>GSK210907UYL483</t>
  </si>
  <si>
    <t>GSK210905CEA470</t>
  </si>
  <si>
    <t>GSK210907LTJ327</t>
  </si>
  <si>
    <t>GSK210907VLP876</t>
  </si>
  <si>
    <t>GSK210907ASY297</t>
  </si>
  <si>
    <t>GSK210907YUK721</t>
  </si>
  <si>
    <t>GSK210907SUW580</t>
  </si>
  <si>
    <t>GSK210907NYV219</t>
  </si>
  <si>
    <t>GSK210907EHA240</t>
  </si>
  <si>
    <t>GSK210907NLY752</t>
  </si>
  <si>
    <t>GSK210907UAL349</t>
  </si>
  <si>
    <t>GSK210907QYM843</t>
  </si>
  <si>
    <t>GSK210907PGA571</t>
  </si>
  <si>
    <t>GSK210907BHN920</t>
  </si>
  <si>
    <t>GSK210907BEL150</t>
  </si>
  <si>
    <t>GSK210907AQT739</t>
  </si>
  <si>
    <t>GSK210907SIG967</t>
  </si>
  <si>
    <t>GSK210907CGW836</t>
  </si>
  <si>
    <t>GSK210907ITV081</t>
  </si>
  <si>
    <t>GSK210907RJS507</t>
  </si>
  <si>
    <t>GSK210907OUV240</t>
  </si>
  <si>
    <t>GSK210907NGD240</t>
  </si>
  <si>
    <t>GSK210907DAW160</t>
  </si>
  <si>
    <t>GSK210907SIW137</t>
  </si>
  <si>
    <t>GSK210907QOK094</t>
  </si>
  <si>
    <t>GSK210907OYR564</t>
  </si>
  <si>
    <t>GSK210907QZU406</t>
  </si>
  <si>
    <t>GSK210907IQN725</t>
  </si>
  <si>
    <t>GSK210907NIP753</t>
  </si>
  <si>
    <t>GSK210907EAU234</t>
  </si>
  <si>
    <t>GSK210907EAD501</t>
  </si>
  <si>
    <t>GSK210907JLG810</t>
  </si>
  <si>
    <t>GSK210907ISN201</t>
  </si>
  <si>
    <t>GSK210907CYU352</t>
  </si>
  <si>
    <t>GSK210907XJD497</t>
  </si>
  <si>
    <t>GSK210907OZI368</t>
  </si>
  <si>
    <t>GSK210907SZG892</t>
  </si>
  <si>
    <t>GSK210907IXG176</t>
  </si>
  <si>
    <t>GSK210907EZG527</t>
  </si>
  <si>
    <t>GSK210907HQK096</t>
  </si>
  <si>
    <t>GSK210907UEV934</t>
  </si>
  <si>
    <t>GSK210907OCH532</t>
  </si>
  <si>
    <t>GSK210907FOE538</t>
  </si>
  <si>
    <t>GSK210906IZT072</t>
  </si>
  <si>
    <t>GSK210907UIO460</t>
  </si>
  <si>
    <t>GSK210907APJ810</t>
  </si>
  <si>
    <t>GSK210907IVX143</t>
  </si>
  <si>
    <t>GSK210907KHQ092</t>
  </si>
  <si>
    <t>GSK210907PCB035</t>
  </si>
  <si>
    <t>GSK210905HST681</t>
  </si>
  <si>
    <t>GSK210907NZV387</t>
  </si>
  <si>
    <t>GSK210907KZW460</t>
  </si>
  <si>
    <t>GSK210907FXY458</t>
  </si>
  <si>
    <t>GSK210907DEG572</t>
  </si>
  <si>
    <t>GSK210907UYJ436</t>
  </si>
  <si>
    <t>GSK210906PCA506</t>
  </si>
  <si>
    <t>GSK210907XZY218</t>
  </si>
  <si>
    <t>GSK210907OKD053</t>
  </si>
  <si>
    <t>GSK210907WOF826</t>
  </si>
  <si>
    <t>GSK210907AHB291</t>
  </si>
  <si>
    <t>GSK210907KAN074</t>
  </si>
  <si>
    <t>GSK210907HFE702</t>
  </si>
  <si>
    <t>GSK210907NFR839</t>
  </si>
  <si>
    <t>GSK210907KLA746</t>
  </si>
  <si>
    <t>GSK210907QVS653</t>
  </si>
  <si>
    <t>GSK210907GJM493</t>
  </si>
  <si>
    <t>GSK210907CLR451</t>
  </si>
  <si>
    <t>GSK210907UBS213</t>
  </si>
  <si>
    <t>GSK210907IAS653</t>
  </si>
  <si>
    <t>GSK210907ZER305</t>
  </si>
  <si>
    <t>GSK210905GCB370</t>
  </si>
  <si>
    <t>GSK210907YHU890</t>
  </si>
  <si>
    <t>GSK210907VTL605</t>
  </si>
  <si>
    <t>GSK210906TZH569</t>
  </si>
  <si>
    <t>GSK210907WZU173</t>
  </si>
  <si>
    <t>GSK210905ZXK716</t>
  </si>
  <si>
    <t>GSK210907MYL159</t>
  </si>
  <si>
    <t>GSK210907YMI137</t>
  </si>
  <si>
    <t>GSK210907YHE325</t>
  </si>
  <si>
    <t>GSK210907DCE427</t>
  </si>
  <si>
    <t>GSK210907YPT869</t>
  </si>
  <si>
    <t>GSK210907XJY684</t>
  </si>
  <si>
    <t>GSK210907HSZ529</t>
  </si>
  <si>
    <t>GSK210907LTF704</t>
  </si>
  <si>
    <t>GSK210907GRH265</t>
  </si>
  <si>
    <t>GSK210907TVI671</t>
  </si>
  <si>
    <t>GSK210907TMX749</t>
  </si>
  <si>
    <t>GSK210907VCW647</t>
  </si>
  <si>
    <t>GSK210906SBM594</t>
  </si>
  <si>
    <t>GSK210907YHM812</t>
  </si>
  <si>
    <t>GSK210907PJS938</t>
  </si>
  <si>
    <t>GSK210907PSU421</t>
  </si>
  <si>
    <t>GSK210906XUL162</t>
  </si>
  <si>
    <t>GSK210907TRE290</t>
  </si>
  <si>
    <t>GSK210907DFU053</t>
  </si>
  <si>
    <t>GSK210907CJN650</t>
  </si>
  <si>
    <t>GSK210906TWP923</t>
  </si>
  <si>
    <t>GSK210907SFT659</t>
  </si>
  <si>
    <t>GSK210906ZDY615</t>
  </si>
  <si>
    <t>GSK210906EVC943</t>
  </si>
  <si>
    <t>GSK210907DQA053</t>
  </si>
  <si>
    <t>GSK210907YTZ956</t>
  </si>
  <si>
    <t>GSK210907NOX308</t>
  </si>
  <si>
    <t>GSK210907ZJX374</t>
  </si>
  <si>
    <t>GSK210907XTF438</t>
  </si>
  <si>
    <t>GSK210907WDI154</t>
  </si>
  <si>
    <t>GSK210907SZT068</t>
  </si>
  <si>
    <t>GSK210907VQP307</t>
  </si>
  <si>
    <t>GSK210907GUC150</t>
  </si>
  <si>
    <t>GSK210907HGO714</t>
  </si>
  <si>
    <t>GSK210907NGJ830</t>
  </si>
  <si>
    <t>GSK210907IUA985</t>
  </si>
  <si>
    <t>GSK210907MIZ048</t>
  </si>
  <si>
    <t>GSK210907EHN769</t>
  </si>
  <si>
    <t>GSK210907RGP568</t>
  </si>
  <si>
    <t>GSK210907OZI401</t>
  </si>
  <si>
    <t>GSK210907HID594</t>
  </si>
  <si>
    <t>GSK210907XKH802</t>
  </si>
  <si>
    <t>GSK210907FBC892</t>
  </si>
  <si>
    <t>GSK210907KGE498</t>
  </si>
  <si>
    <t>GSK210907OFE590</t>
  </si>
  <si>
    <t>GSK210907WJF957</t>
  </si>
  <si>
    <t>GSK210907EYF532</t>
  </si>
  <si>
    <t>GSK210907SBR620</t>
  </si>
  <si>
    <t>GSK210907TQK024</t>
  </si>
  <si>
    <t>GSK210907IDY247</t>
  </si>
  <si>
    <t>GSK210907DQC957</t>
  </si>
  <si>
    <t>GSK210907PCS385</t>
  </si>
  <si>
    <t>GSK210907TMY816</t>
  </si>
  <si>
    <t>GSK210907CMV753</t>
  </si>
  <si>
    <t>GSK210907CXK638</t>
  </si>
  <si>
    <t>GSK210907LUW312</t>
  </si>
  <si>
    <t>GSK210907FYE510</t>
  </si>
  <si>
    <t>GSK210907RHW072</t>
  </si>
  <si>
    <t>GSK210907UXW687</t>
  </si>
  <si>
    <t>GSK210907SMA861</t>
  </si>
  <si>
    <t>GSK210907NLK976</t>
  </si>
  <si>
    <t>GSK210907SLU125</t>
  </si>
  <si>
    <t>GSK210907CNQ453</t>
  </si>
  <si>
    <t>GSK210907WGI685</t>
  </si>
  <si>
    <t>GSK210907FZB629</t>
  </si>
  <si>
    <t>GSK210907VOD573</t>
  </si>
  <si>
    <t>GSK210907PAQ423</t>
  </si>
  <si>
    <t>GSK210907NAI628</t>
  </si>
  <si>
    <t>GSK210907XUB390</t>
  </si>
  <si>
    <t>GSK210907ASF506</t>
  </si>
  <si>
    <t>GSK210907RQX740</t>
  </si>
  <si>
    <t>GSK210907RTD345</t>
  </si>
  <si>
    <t>GSK210907KJO187</t>
  </si>
  <si>
    <t>GSK210907JKA315</t>
  </si>
  <si>
    <t>GSK210907VLT259</t>
  </si>
  <si>
    <t>GSK210907ZML025</t>
  </si>
  <si>
    <t>GSK210907OXB716</t>
  </si>
  <si>
    <t>GSK210907GLM609</t>
  </si>
  <si>
    <t>GSK210906AJK396</t>
  </si>
  <si>
    <t>GSK210907CAD906</t>
  </si>
  <si>
    <t>GSK210907NTH967</t>
  </si>
  <si>
    <t>GSK210907YAG015</t>
  </si>
  <si>
    <t>GSK210907CIV697</t>
  </si>
  <si>
    <t>GSK210907PMJ719</t>
  </si>
  <si>
    <t>GSK210907WNM546</t>
  </si>
  <si>
    <t>GSK210907HVK389</t>
  </si>
  <si>
    <t>GSK210907ONL189</t>
  </si>
  <si>
    <t>GSK210907HNK826</t>
  </si>
  <si>
    <t>GSK210907YJN294</t>
  </si>
  <si>
    <t>GSK210907SFM670</t>
  </si>
  <si>
    <t>GSK210907KVT207</t>
  </si>
  <si>
    <t>GSK210907MXL164</t>
  </si>
  <si>
    <t>GSK210906JME827</t>
  </si>
  <si>
    <t>GSK210907HTS092</t>
  </si>
  <si>
    <t>GSK210907TZL941</t>
  </si>
  <si>
    <t>GSK210905LRH592</t>
  </si>
  <si>
    <t>GSK210907VAX803</t>
  </si>
  <si>
    <t>GSK210907QLF185</t>
  </si>
  <si>
    <t>GSK210907IJS456</t>
  </si>
  <si>
    <t>GSK210907NJI453</t>
  </si>
  <si>
    <t>GSK210907LEP321</t>
  </si>
  <si>
    <t>GSK210907YUA286</t>
  </si>
  <si>
    <t>GSK210907WIQ607</t>
  </si>
  <si>
    <t>GSK210905ACV134</t>
  </si>
  <si>
    <t>GSK210907IPX753</t>
  </si>
  <si>
    <t>GSK210907YAB169</t>
  </si>
  <si>
    <t>GSK210907VEI497</t>
  </si>
  <si>
    <t>GSK210907CQL743</t>
  </si>
  <si>
    <t>GSK210907GYH267</t>
  </si>
  <si>
    <t>GSK210907IAR674</t>
  </si>
  <si>
    <t>GSK210907KVJ085</t>
  </si>
  <si>
    <t>GSK210907ZPA260</t>
  </si>
  <si>
    <t>GSK210907XID627</t>
  </si>
  <si>
    <t>GSK210907CUM359</t>
  </si>
  <si>
    <t>GSK210907YDS269</t>
  </si>
  <si>
    <t>GSK210907LBR049</t>
  </si>
  <si>
    <t>GSK210907BEH073</t>
  </si>
  <si>
    <t>GSK210907YRV126</t>
  </si>
  <si>
    <t>GSK210907QDX607</t>
  </si>
  <si>
    <t>GSK210907FDE964</t>
  </si>
  <si>
    <t>GSK210907WEZ807</t>
  </si>
  <si>
    <t>GSK210907YKX586</t>
  </si>
  <si>
    <t>GSK210907URP208</t>
  </si>
  <si>
    <t>GSK210907XVM603</t>
  </si>
  <si>
    <t>DMD/2109/07/MLUP2964</t>
  </si>
  <si>
    <t>GSK210907FLP125</t>
  </si>
  <si>
    <t>GSK210907BQN102</t>
  </si>
  <si>
    <t>GSK210906HMA639</t>
  </si>
  <si>
    <t>GSK210907ETX764</t>
  </si>
  <si>
    <t>GSK210907KVU057</t>
  </si>
  <si>
    <t>GSK210907NLJ253</t>
  </si>
  <si>
    <t>GSK210907CXH394</t>
  </si>
  <si>
    <t>DMD/2109/07/GATO4857</t>
  </si>
  <si>
    <t>GSK210907ERO569</t>
  </si>
  <si>
    <t>GSK210907NLJ473</t>
  </si>
  <si>
    <t>GSK210907LTI079</t>
  </si>
  <si>
    <t>DMD/2109/08/XAHI9843</t>
  </si>
  <si>
    <t>GSK210908FON507</t>
  </si>
  <si>
    <t>GSK210906ANP867</t>
  </si>
  <si>
    <t>GSK210908APC286</t>
  </si>
  <si>
    <t>GSK210908OTV237</t>
  </si>
  <si>
    <t>GSK210908ZRG714</t>
  </si>
  <si>
    <t>GSK210907JEP390</t>
  </si>
  <si>
    <t>GSK210908UTW159</t>
  </si>
  <si>
    <t>GSK210908HAW764</t>
  </si>
  <si>
    <t>GSK210908NKV281</t>
  </si>
  <si>
    <t>GSK210908VCP837</t>
  </si>
  <si>
    <t>GSK210908UPX605</t>
  </si>
  <si>
    <t>GSK210908XWA329</t>
  </si>
  <si>
    <t>GSK210908ZOK850</t>
  </si>
  <si>
    <t>GSK210906SYM914</t>
  </si>
  <si>
    <t>GSK210908MDE465</t>
  </si>
  <si>
    <t>GSK210908KXN458</t>
  </si>
  <si>
    <t>GSK210908SUP549</t>
  </si>
  <si>
    <t>GSK210907KMX142</t>
  </si>
  <si>
    <t>GSK210908XJP276</t>
  </si>
  <si>
    <t>GSK210908DFG798</t>
  </si>
  <si>
    <t>GSK210908EGZ198</t>
  </si>
  <si>
    <t>GSK210908HPN563</t>
  </si>
  <si>
    <t>GSK210908ILS768</t>
  </si>
  <si>
    <t>GSK210907LIK356</t>
  </si>
  <si>
    <t>GSK210908IDJ578</t>
  </si>
  <si>
    <t>GSK210908BLY605</t>
  </si>
  <si>
    <t>GSK210907GKR817</t>
  </si>
  <si>
    <t>GSK210908FOW570</t>
  </si>
  <si>
    <t>GSK210908IGQ981</t>
  </si>
  <si>
    <t>GSK210908SXZ746</t>
  </si>
  <si>
    <t>GSK210908YOX170</t>
  </si>
  <si>
    <t>GSK210908PKT734</t>
  </si>
  <si>
    <t>GSK210908EXJ491</t>
  </si>
  <si>
    <t>GSK210908UIC307</t>
  </si>
  <si>
    <t>GSK210908SJH395</t>
  </si>
  <si>
    <t>GSK210907ZFP731</t>
  </si>
  <si>
    <t>GSK210908ASC536</t>
  </si>
  <si>
    <t>GSK210908WAF315</t>
  </si>
  <si>
    <t>GSK210908ZRC482</t>
  </si>
  <si>
    <t>GSK210908KXP904</t>
  </si>
  <si>
    <t>GSK210908RFK478</t>
  </si>
  <si>
    <t>GSK210908WQE624</t>
  </si>
  <si>
    <t>GSK210908XKC601</t>
  </si>
  <si>
    <t>GSK210908QNF639</t>
  </si>
  <si>
    <t>GSK210908RXU179</t>
  </si>
  <si>
    <t>GSK210908QYC572</t>
  </si>
  <si>
    <t>GSK210908MUZ532</t>
  </si>
  <si>
    <t>GSK210906EXI698</t>
  </si>
  <si>
    <t>GSK210907LNU761</t>
  </si>
  <si>
    <t>GSK210908NUM967</t>
  </si>
  <si>
    <t>GSK210908KZA893</t>
  </si>
  <si>
    <t>GSK210908OYS607</t>
  </si>
  <si>
    <t>GSK210908HKO028</t>
  </si>
  <si>
    <t>GSK210905BHF195</t>
  </si>
  <si>
    <t>GSK210908LPU625</t>
  </si>
  <si>
    <t>GSK210908DGQ856</t>
  </si>
  <si>
    <t>GSK210908CMR042</t>
  </si>
  <si>
    <t>GSK210908NET387</t>
  </si>
  <si>
    <t>GSK210908QDK539</t>
  </si>
  <si>
    <t>GSK210908YFZ968</t>
  </si>
  <si>
    <t>GSK210908ZFV132</t>
  </si>
  <si>
    <t>GSK210907SIL461</t>
  </si>
  <si>
    <t>GSK210908AQT203</t>
  </si>
  <si>
    <t>GSK210908EIH250</t>
  </si>
  <si>
    <t>GSK210908QHJ615</t>
  </si>
  <si>
    <t>GSK210908NVS746</t>
  </si>
  <si>
    <t>GSK210908DGT832</t>
  </si>
  <si>
    <t>GSK210908ZGB804</t>
  </si>
  <si>
    <t>GSK210908TJX628</t>
  </si>
  <si>
    <t>GSK210908UTZ548</t>
  </si>
  <si>
    <t>GSK210908LIF760</t>
  </si>
  <si>
    <t>GSK210908LJO609</t>
  </si>
  <si>
    <t>GSK210908PJD718</t>
  </si>
  <si>
    <t>GSK210908NOH748</t>
  </si>
  <si>
    <t>GSK210908KXI016</t>
  </si>
  <si>
    <t>GSK210908NAW827</t>
  </si>
  <si>
    <t>GSK210907XHY780</t>
  </si>
  <si>
    <t>GSK210908LBM065</t>
  </si>
  <si>
    <t>GSK210908DLS870</t>
  </si>
  <si>
    <t>GSK210908CYO017</t>
  </si>
  <si>
    <t>GSK210908WQO346</t>
  </si>
  <si>
    <t>GSK210908PXD524</t>
  </si>
  <si>
    <t>GSK210908LCK386</t>
  </si>
  <si>
    <t>GSK210908TNZ712</t>
  </si>
  <si>
    <t>GSK210908JKN793</t>
  </si>
  <si>
    <t>GSK210908HYQ904</t>
  </si>
  <si>
    <t>GSK210908EGS324</t>
  </si>
  <si>
    <t>GSK210908FJG052</t>
  </si>
  <si>
    <t>GSK210908QOW162</t>
  </si>
  <si>
    <t>GSK210908JKP657</t>
  </si>
  <si>
    <t>GSK210908GTE026</t>
  </si>
  <si>
    <t>GSK210908FSQ920</t>
  </si>
  <si>
    <t>GSK210907KLO123</t>
  </si>
  <si>
    <t>GSK210908NRV271</t>
  </si>
  <si>
    <t>GSK210908UYQ589</t>
  </si>
  <si>
    <t>GSK210907TDE739</t>
  </si>
  <si>
    <t>GSK210908XNY581</t>
  </si>
  <si>
    <t>GSK210908MDV018</t>
  </si>
  <si>
    <t>GSK210908LAO397</t>
  </si>
  <si>
    <t>GSK210908CBH893</t>
  </si>
  <si>
    <t>GSK210908YOU124</t>
  </si>
  <si>
    <t>GSK210907YDC927</t>
  </si>
  <si>
    <t>GSK210907DKI708</t>
  </si>
  <si>
    <t>GSK210908YQO860</t>
  </si>
  <si>
    <t>GSK210908BCA476</t>
  </si>
  <si>
    <t>GSK210908PQY146</t>
  </si>
  <si>
    <t>GSK210908RGQ806</t>
  </si>
  <si>
    <t>GSK210908JXI942</t>
  </si>
  <si>
    <t>GSK210908OAR851</t>
  </si>
  <si>
    <t>GSK210908YWQ145</t>
  </si>
  <si>
    <t>GSK210908JWE642</t>
  </si>
  <si>
    <t>GSK210908YXE159</t>
  </si>
  <si>
    <t>GSK210908SKU651</t>
  </si>
  <si>
    <t>GSK210907XVO571</t>
  </si>
  <si>
    <t>GSK210908QZJ768</t>
  </si>
  <si>
    <t>GSK210907EBJ395</t>
  </si>
  <si>
    <t>GSK210908WFN081</t>
  </si>
  <si>
    <t>GSK210908WUB798</t>
  </si>
  <si>
    <t>GSK210908USZ842</t>
  </si>
  <si>
    <t>GSK210908NEU546</t>
  </si>
  <si>
    <t>GSK210907LRZ108</t>
  </si>
  <si>
    <t>GSK210908DAS032</t>
  </si>
  <si>
    <t>GSK210908UWM042</t>
  </si>
  <si>
    <t>GSK210908KYZ864</t>
  </si>
  <si>
    <t>GSK210908EDX542</t>
  </si>
  <si>
    <t>GSK210908KBE584</t>
  </si>
  <si>
    <t>GSK210908TOA816</t>
  </si>
  <si>
    <t>GSK210908RAK691</t>
  </si>
  <si>
    <t>GSK210908TWN319</t>
  </si>
  <si>
    <t>GSK210908XGS498</t>
  </si>
  <si>
    <t>GSK210908HBA570</t>
  </si>
  <si>
    <t>GSK210908FUX310</t>
  </si>
  <si>
    <t>GSK210908EPL567</t>
  </si>
  <si>
    <t>GSK210908ABZ243</t>
  </si>
  <si>
    <t>GSK210908BIM751</t>
  </si>
  <si>
    <t>GSK210908GBW954</t>
  </si>
  <si>
    <t>GSK210908VYA789</t>
  </si>
  <si>
    <t>GSK210908RGQ217</t>
  </si>
  <si>
    <t>GSK210908AHF043</t>
  </si>
  <si>
    <t>GSK210908ACM017</t>
  </si>
  <si>
    <t>GSK210908PKX210</t>
  </si>
  <si>
    <t>GSK210908VZF412</t>
  </si>
  <si>
    <t>GSK210908OQI541</t>
  </si>
  <si>
    <t>GSK210908YUZ107</t>
  </si>
  <si>
    <t>GSK210908IHU758</t>
  </si>
  <si>
    <t>GSK210908MQT876</t>
  </si>
  <si>
    <t>GSK210908TUK765</t>
  </si>
  <si>
    <t>GSK210908HKY578</t>
  </si>
  <si>
    <t>GSK210908UTV251</t>
  </si>
  <si>
    <t>GSK210908LUH569</t>
  </si>
  <si>
    <t>GSK210908CRW364</t>
  </si>
  <si>
    <t>GSK210908SIR580</t>
  </si>
  <si>
    <t>GSK210908ESN310</t>
  </si>
  <si>
    <t>GSK210908QOC378</t>
  </si>
  <si>
    <t>GSK210908ZSM569</t>
  </si>
  <si>
    <t>GSK210908TGL319</t>
  </si>
  <si>
    <t>GSK210908DTF678</t>
  </si>
  <si>
    <t>GSK210908MKS825</t>
  </si>
  <si>
    <t>GSK210908NYT546</t>
  </si>
  <si>
    <t>GSK210908EFN536</t>
  </si>
  <si>
    <t>GSK210908RUH948</t>
  </si>
  <si>
    <t>GSK210908STA731</t>
  </si>
  <si>
    <t>GSK210908IZJ508</t>
  </si>
  <si>
    <t>GSK210908HCL217</t>
  </si>
  <si>
    <t>GSK210908XUC513</t>
  </si>
  <si>
    <t>GSK210908YVD826</t>
  </si>
  <si>
    <t>GSK210908JWP964</t>
  </si>
  <si>
    <t>GSK210908CZM814</t>
  </si>
  <si>
    <t>GSK210908LAH860</t>
  </si>
  <si>
    <t>GSK210908RHI925</t>
  </si>
  <si>
    <t>GSK210908MKR793</t>
  </si>
  <si>
    <t>GSK210908AOW406</t>
  </si>
  <si>
    <t>GSK210908JLQ947</t>
  </si>
  <si>
    <t>GSK210908HKL743</t>
  </si>
  <si>
    <t>GSK210908MAT470</t>
  </si>
  <si>
    <t>GSK210908VPU480</t>
  </si>
  <si>
    <t>GSK210908QYD072</t>
  </si>
  <si>
    <t>GSK210908JHG024</t>
  </si>
  <si>
    <t>GSK210908KUE429</t>
  </si>
  <si>
    <t>GSK210908VPZ437</t>
  </si>
  <si>
    <t>GSK210908SFU642</t>
  </si>
  <si>
    <t>GSK210908FZG134</t>
  </si>
  <si>
    <t>GSK210908OLE953</t>
  </si>
  <si>
    <t>GSK210908GHF453</t>
  </si>
  <si>
    <t>GSK210908WHR478</t>
  </si>
  <si>
    <t>GSK210908BCN721</t>
  </si>
  <si>
    <t>GSK210908DFM492</t>
  </si>
  <si>
    <t>GSK210908ORM897</t>
  </si>
  <si>
    <t>GSK210908VHJ486</t>
  </si>
  <si>
    <t>GSK210908UAT054</t>
  </si>
  <si>
    <t>GSK210908IOZ615</t>
  </si>
  <si>
    <t>GSK210908ZEW684</t>
  </si>
  <si>
    <t>GSK210908QWN426</t>
  </si>
  <si>
    <t>GSK210908JTW519</t>
  </si>
  <si>
    <t>GSK210908MAU910</t>
  </si>
  <si>
    <t>GSK210908CFK837</t>
  </si>
  <si>
    <t>GSK210908ILF214</t>
  </si>
  <si>
    <t>GSK210908MYI601</t>
  </si>
  <si>
    <t>GSK210908ZQD104</t>
  </si>
  <si>
    <t>GSK210908ZGH697</t>
  </si>
  <si>
    <t>DMD/2109/08/QULW1495</t>
  </si>
  <si>
    <t>GSK210907QYW806</t>
  </si>
  <si>
    <t>GSK210908MER627</t>
  </si>
  <si>
    <t>GSK210908QZW381</t>
  </si>
  <si>
    <t>GSK210908AYV450</t>
  </si>
  <si>
    <t>GSK210908DCS538</t>
  </si>
  <si>
    <t>GSK210908MXW179</t>
  </si>
  <si>
    <t>GSK210907TRJ743</t>
  </si>
  <si>
    <t>GSK210907SMY174</t>
  </si>
  <si>
    <t>GSK210908DIZ709</t>
  </si>
  <si>
    <t>GSK210906IJK012</t>
  </si>
  <si>
    <t>GSK210908JFT560</t>
  </si>
  <si>
    <t>DMD/2109/09/JYVZ6784</t>
  </si>
  <si>
    <t>GSK210909KTJ176</t>
  </si>
  <si>
    <t>GSK210909ZGM264</t>
  </si>
  <si>
    <t>GSK210909THA074</t>
  </si>
  <si>
    <t>GSK210909BAR065</t>
  </si>
  <si>
    <t>GSK210908VXQ245</t>
  </si>
  <si>
    <t>GSK210908HQK862</t>
  </si>
  <si>
    <t>GSK210909URE725</t>
  </si>
  <si>
    <t>GSK210908QTN924</t>
  </si>
  <si>
    <t>GSK210909NXI312</t>
  </si>
  <si>
    <t>GSK210909APZ249</t>
  </si>
  <si>
    <t>GSK210908CFL152</t>
  </si>
  <si>
    <t>GSK210909BDI084</t>
  </si>
  <si>
    <t>GSK210909IYN319</t>
  </si>
  <si>
    <t>GSK210909CIG549</t>
  </si>
  <si>
    <t>GSK210908SGV852</t>
  </si>
  <si>
    <t>GSK210909PUA493</t>
  </si>
  <si>
    <t>GSK210907VBP741</t>
  </si>
  <si>
    <t>GSK210909MXF960</t>
  </si>
  <si>
    <t>GSK210908WVQ306</t>
  </si>
  <si>
    <t>GSK210909MIU876</t>
  </si>
  <si>
    <t>GSK210909WDC186</t>
  </si>
  <si>
    <t>GSK210909FBE269</t>
  </si>
  <si>
    <t>GSK210909KQD187</t>
  </si>
  <si>
    <t>GSK210909GEO352</t>
  </si>
  <si>
    <t>GSK210909PNM765</t>
  </si>
  <si>
    <t>GSK210908NPJ956</t>
  </si>
  <si>
    <t>GSK210907KUC157</t>
  </si>
  <si>
    <t>GSK210908RXL237</t>
  </si>
  <si>
    <t>GSK210909JOE421</t>
  </si>
  <si>
    <t>GSK210907DXV326</t>
  </si>
  <si>
    <t>GSK210909DQZ072</t>
  </si>
  <si>
    <t>GSK210909FPC207</t>
  </si>
  <si>
    <t>GSK210909QSU564</t>
  </si>
  <si>
    <t>GSK210909OCE781</t>
  </si>
  <si>
    <t>GSK210909SBC320</t>
  </si>
  <si>
    <t>GSK210909OKZ652</t>
  </si>
  <si>
    <t>GSK210908USI382</t>
  </si>
  <si>
    <t>GSK210909KUA926</t>
  </si>
  <si>
    <t>GSK210908IRK972</t>
  </si>
  <si>
    <t>GSK210908QDR083</t>
  </si>
  <si>
    <t>GSK210908CRI960</t>
  </si>
  <si>
    <t>GSK210909VFW126</t>
  </si>
  <si>
    <t>GSK210909NHI489</t>
  </si>
  <si>
    <t>GSK210909SNK615</t>
  </si>
  <si>
    <t>GSK210909NEG385</t>
  </si>
  <si>
    <t>GSK210909JSI278</t>
  </si>
  <si>
    <t>GSK210909ZHO306</t>
  </si>
  <si>
    <t>GSK210909LQG813</t>
  </si>
  <si>
    <t>GSK210908YAU645</t>
  </si>
  <si>
    <t>GSK210909IHC473</t>
  </si>
  <si>
    <t>GSK210909GIX685</t>
  </si>
  <si>
    <t>GSK210907LJN845</t>
  </si>
  <si>
    <t>GSK210909AQH158</t>
  </si>
  <si>
    <t>GSK210909BQH067</t>
  </si>
  <si>
    <t>GSK210907LKC814</t>
  </si>
  <si>
    <t>GSK210909PLQ734</t>
  </si>
  <si>
    <t>GSK210909WCS743</t>
  </si>
  <si>
    <t>GSK210907XCQ684</t>
  </si>
  <si>
    <t>GSK210909PER134</t>
  </si>
  <si>
    <t>GSK210909IJY349</t>
  </si>
  <si>
    <t>GSK210909VQS453</t>
  </si>
  <si>
    <t>GSK210907JHV397</t>
  </si>
  <si>
    <t>GSK210909NSD547</t>
  </si>
  <si>
    <t>GSK210909GTR167</t>
  </si>
  <si>
    <t>GSK210908BXM437</t>
  </si>
  <si>
    <t>GSK210908RPT926</t>
  </si>
  <si>
    <t>GSK210909JGV931</t>
  </si>
  <si>
    <t>GSK210909BQZ138</t>
  </si>
  <si>
    <t>GSK210909EYJ203</t>
  </si>
  <si>
    <t>GSK210907VDQ684</t>
  </si>
  <si>
    <t>GSK210909AOQ340</t>
  </si>
  <si>
    <t>GSK210909AMK718</t>
  </si>
  <si>
    <t>GSK210909IOA047</t>
  </si>
  <si>
    <t>GSK210909WFC526</t>
  </si>
  <si>
    <t>GSK210909FQX625</t>
  </si>
  <si>
    <t>GSK210909OGW309</t>
  </si>
  <si>
    <t>GSK210909PUB937</t>
  </si>
  <si>
    <t>GSK210907LXR605</t>
  </si>
  <si>
    <t>GSK210909WCX849</t>
  </si>
  <si>
    <t>GSK210909WLT056</t>
  </si>
  <si>
    <t>GSK210907MGY531</t>
  </si>
  <si>
    <t>GSK210909YEG497</t>
  </si>
  <si>
    <t>GSK210907SWD694</t>
  </si>
  <si>
    <t>GSK210909OLR076</t>
  </si>
  <si>
    <t>GSK210909URI391</t>
  </si>
  <si>
    <t>GSK210909IFB982</t>
  </si>
  <si>
    <t>GSK210909OZQ802</t>
  </si>
  <si>
    <t>GSK210909VON845</t>
  </si>
  <si>
    <t>GSK210909NOV294</t>
  </si>
  <si>
    <t>GSK210909KXB568</t>
  </si>
  <si>
    <t>GSK210909FSV861</t>
  </si>
  <si>
    <t>GSK210907OAF218</t>
  </si>
  <si>
    <t>GSK210908YVK368</t>
  </si>
  <si>
    <t>GSK210909EVX712</t>
  </si>
  <si>
    <t>GSK210909DGR250</t>
  </si>
  <si>
    <t>GSK210909TDP794</t>
  </si>
  <si>
    <t>GSK210909VZS702</t>
  </si>
  <si>
    <t>GSK210908SQA793</t>
  </si>
  <si>
    <t>GSK210909LPH493</t>
  </si>
  <si>
    <t>GSK210907WTO398</t>
  </si>
  <si>
    <t>GSK210908VAY524</t>
  </si>
  <si>
    <t>GSK210909EMN976</t>
  </si>
  <si>
    <t>GSK210909UOR531</t>
  </si>
  <si>
    <t>GSK210909AEL035</t>
  </si>
  <si>
    <t>GSK210909NDT231</t>
  </si>
  <si>
    <t>GSK210909PFD481</t>
  </si>
  <si>
    <t>GSK210909BPL653</t>
  </si>
  <si>
    <t>GSK210909FJX457</t>
  </si>
  <si>
    <t>GSK210909IXC980</t>
  </si>
  <si>
    <t>GSK210909MSR703</t>
  </si>
  <si>
    <t>GSK210909SKY267</t>
  </si>
  <si>
    <t>GSK210909VOW069</t>
  </si>
  <si>
    <t>GSK210907POB037</t>
  </si>
  <si>
    <t>GSK210909MJR619</t>
  </si>
  <si>
    <t>GSK210909IYL892</t>
  </si>
  <si>
    <t>GSK210909CUJ163</t>
  </si>
  <si>
    <t>GSK210909MOQ980</t>
  </si>
  <si>
    <t>GSK210909DUN329</t>
  </si>
  <si>
    <t>GSK210908ZIR430</t>
  </si>
  <si>
    <t>GSK210909INB740</t>
  </si>
  <si>
    <t>GSK210909IKG149</t>
  </si>
  <si>
    <t>GSK210909NPL526</t>
  </si>
  <si>
    <t>GSK210908JRD573</t>
  </si>
  <si>
    <t>GSK210909TDW916</t>
  </si>
  <si>
    <t>GSK210908OIH578</t>
  </si>
  <si>
    <t>GSK210909TON315</t>
  </si>
  <si>
    <t>GSK210909WJP657</t>
  </si>
  <si>
    <t>GSK210909IKY072</t>
  </si>
  <si>
    <t>GSK210909GJK532</t>
  </si>
  <si>
    <t>GSK210908NUB975</t>
  </si>
  <si>
    <t>GSK210909TZO194</t>
  </si>
  <si>
    <t>GSK210909NZO307</t>
  </si>
  <si>
    <t>GSK210909UZC570</t>
  </si>
  <si>
    <t>GSK210909LUC957</t>
  </si>
  <si>
    <t>GSK210909NUD216</t>
  </si>
  <si>
    <t>GSK210907MIK459</t>
  </si>
  <si>
    <t>GSK210909NBV461</t>
  </si>
  <si>
    <t>GSK210909SUH809</t>
  </si>
  <si>
    <t>GSK210908QSN052</t>
  </si>
  <si>
    <t>GSK210907QNH039</t>
  </si>
  <si>
    <t>GSK210909MHE864</t>
  </si>
  <si>
    <t>GSK210909SHK376</t>
  </si>
  <si>
    <t>GSK210909LAC418</t>
  </si>
  <si>
    <t>GSK210909GKE204</t>
  </si>
  <si>
    <t>GSK210909SOZ284</t>
  </si>
  <si>
    <t>GSK210909NRC307</t>
  </si>
  <si>
    <t>GSK210909PIG312</t>
  </si>
  <si>
    <t>GSK210909NZQ704</t>
  </si>
  <si>
    <t>GSK210909ECZ371</t>
  </si>
  <si>
    <t>GSK210909FMO061</t>
  </si>
  <si>
    <t>GSK210909ACT150</t>
  </si>
  <si>
    <t>GSK210909HMJ405</t>
  </si>
  <si>
    <t>GSK210909ENR961</t>
  </si>
  <si>
    <t>GSK210908OEC786</t>
  </si>
  <si>
    <t>GSK210909JXZ156</t>
  </si>
  <si>
    <t>GSK210909GYT609</t>
  </si>
  <si>
    <t>GSK210909KYL258</t>
  </si>
  <si>
    <t>GSK210909VPM127</t>
  </si>
  <si>
    <t>GSK210909UWB603</t>
  </si>
  <si>
    <t>GSK210909XHB059</t>
  </si>
  <si>
    <t>GSK210909LPX193</t>
  </si>
  <si>
    <t>GSK210909XZW824</t>
  </si>
  <si>
    <t>GSK210907UHA860</t>
  </si>
  <si>
    <t>GSK210909EWD345</t>
  </si>
  <si>
    <t>GSK210909OCP049</t>
  </si>
  <si>
    <t>GSK210909TQW186</t>
  </si>
  <si>
    <t>GSK210909OXY508</t>
  </si>
  <si>
    <t>GSK210909NMK531</t>
  </si>
  <si>
    <t>GSK210909YQI798</t>
  </si>
  <si>
    <t>GSK210908WHO749</t>
  </si>
  <si>
    <t>GSK210909DSR320</t>
  </si>
  <si>
    <t>GSK210909XVS710</t>
  </si>
  <si>
    <t>GSK210909ZSX708</t>
  </si>
  <si>
    <t>GSK210907FTN258</t>
  </si>
  <si>
    <t>GSK210909LJE569</t>
  </si>
  <si>
    <t>GSK210909VKF428</t>
  </si>
  <si>
    <t>GSK210909HUW349</t>
  </si>
  <si>
    <t>GSK210909QCX685</t>
  </si>
  <si>
    <t>GSK210909CDT834</t>
  </si>
  <si>
    <t>GSK210909VHN674</t>
  </si>
  <si>
    <t>GSK210909LVC693</t>
  </si>
  <si>
    <t>GSK210909IHO573</t>
  </si>
  <si>
    <t>GSK210909GTH059</t>
  </si>
  <si>
    <t>GSK210909CSM476</t>
  </si>
  <si>
    <t>GSK210909JHP132</t>
  </si>
  <si>
    <t>GSK210909DJM603</t>
  </si>
  <si>
    <t>GSK210909ABL981</t>
  </si>
  <si>
    <t>GSK210908IKR382</t>
  </si>
  <si>
    <t>GSK210909SXR971</t>
  </si>
  <si>
    <t>GSK210909HYV459</t>
  </si>
  <si>
    <t>GSK210909TQS510</t>
  </si>
  <si>
    <t>GSK210909CLO794</t>
  </si>
  <si>
    <t>GSK210909JLY697</t>
  </si>
  <si>
    <t>GSK210909STW875</t>
  </si>
  <si>
    <t>GSK210908GZK371</t>
  </si>
  <si>
    <t>GSK210909FWH104</t>
  </si>
  <si>
    <t>GSK210909XNZ329</t>
  </si>
  <si>
    <t>GSK210909BTR568</t>
  </si>
  <si>
    <t>GSK210909HBF685</t>
  </si>
  <si>
    <t>GSK210908WPU765</t>
  </si>
  <si>
    <t>GSK210909PFK129</t>
  </si>
  <si>
    <t>GSK210908NSH234</t>
  </si>
  <si>
    <t>GSK210909UNJ817</t>
  </si>
  <si>
    <t>GSK210908BLX063</t>
  </si>
  <si>
    <t>GSK210909IOP804</t>
  </si>
  <si>
    <t>GSK210909KLN013</t>
  </si>
  <si>
    <t>GSK210909XHW098</t>
  </si>
  <si>
    <t>GSK210909DZI957</t>
  </si>
  <si>
    <t>GSK210909ADW935</t>
  </si>
  <si>
    <t>GSK210908AGX490</t>
  </si>
  <si>
    <t>GSK210909FJD649</t>
  </si>
  <si>
    <t>GSK210909AFL647</t>
  </si>
  <si>
    <t>GSK210909OGH945</t>
  </si>
  <si>
    <t>GSK210908ICN416</t>
  </si>
  <si>
    <t>DMD/2109/09/SZJR8674</t>
  </si>
  <si>
    <t>GSK210909OGI365</t>
  </si>
  <si>
    <t>GSK210909FRX428</t>
  </si>
  <si>
    <t>GSK210909UIC329</t>
  </si>
  <si>
    <t>GSK210909GHN568</t>
  </si>
  <si>
    <t>GSK210909AKB069</t>
  </si>
  <si>
    <t>GSK210908DUV189</t>
  </si>
  <si>
    <t>GSK210908AGJ094</t>
  </si>
  <si>
    <t>GSK210909NLR648</t>
  </si>
  <si>
    <t>GSK210909EDQ752</t>
  </si>
  <si>
    <t>GSK210909ELT604</t>
  </si>
  <si>
    <t>GSK210909KDS925</t>
  </si>
  <si>
    <t>DMD/2109/09/WBHI1753</t>
  </si>
  <si>
    <t>GSK210908YPB672</t>
  </si>
  <si>
    <t>GSK210909VKA539</t>
  </si>
  <si>
    <t>GSK210908MKY320</t>
  </si>
  <si>
    <t>GSK210908SOY083</t>
  </si>
  <si>
    <t>GSK210907ELF379</t>
  </si>
  <si>
    <t>GSK210907KAR379</t>
  </si>
  <si>
    <t>9/13/2021 SYARIF MOHARDI</t>
  </si>
  <si>
    <t>DMD/2109/09/VENG9854</t>
  </si>
  <si>
    <t>GSK210909TOH458</t>
  </si>
  <si>
    <t>GSK210909SOQ381</t>
  </si>
  <si>
    <t>GSK210909WEM379</t>
  </si>
  <si>
    <t>GSK210909IOC392</t>
  </si>
  <si>
    <t>GSK210909XOU231</t>
  </si>
  <si>
    <t>GSK210909YUD516</t>
  </si>
  <si>
    <t>GSK210909KNO105</t>
  </si>
  <si>
    <t>GSK210909GSI576</t>
  </si>
  <si>
    <t>GSK210909LEI789</t>
  </si>
  <si>
    <t>GSK210909MXS184</t>
  </si>
  <si>
    <t>GSK210909EXM751</t>
  </si>
  <si>
    <t>GSK210908YBX465</t>
  </si>
  <si>
    <t>DMD/2109/09/CPOB4319</t>
  </si>
  <si>
    <t>GSK210909QLC507</t>
  </si>
  <si>
    <t>GSK210909DAP806</t>
  </si>
  <si>
    <t>DMD/2109/09/FVUO4139</t>
  </si>
  <si>
    <t>GSK210909LOQ142</t>
  </si>
  <si>
    <t>DMD/2109/10/QISE9510</t>
  </si>
  <si>
    <t>GSK210909ESF726</t>
  </si>
  <si>
    <t>GSK210910MTJ137</t>
  </si>
  <si>
    <t>GSK210910TMH385</t>
  </si>
  <si>
    <t>GSK210910YSU452</t>
  </si>
  <si>
    <t>GSK210910WAF156</t>
  </si>
  <si>
    <t>GSK210910UPQ206</t>
  </si>
  <si>
    <t>GSK210910LYD719</t>
  </si>
  <si>
    <t>GSK210904HMQ648</t>
  </si>
  <si>
    <t>GSK210910QLK830</t>
  </si>
  <si>
    <t>GSK210910QKH485</t>
  </si>
  <si>
    <t>GSK210905GSX794</t>
  </si>
  <si>
    <t>GSK210909UIF703</t>
  </si>
  <si>
    <t>GSK210910MXQ269</t>
  </si>
  <si>
    <t>GSK210910PWY741</t>
  </si>
  <si>
    <t>GSK210910OSE123</t>
  </si>
  <si>
    <t>GSK210910RNE406</t>
  </si>
  <si>
    <t>GSK210910MCS587</t>
  </si>
  <si>
    <t>GSK210910RJO058</t>
  </si>
  <si>
    <t>DMD/2109/10/OYRF2547</t>
  </si>
  <si>
    <t>GSK210910GZW029</t>
  </si>
  <si>
    <t>GSK210910HOJ349</t>
  </si>
  <si>
    <t>GSK210910BVX536</t>
  </si>
  <si>
    <t>GSK210910QOX378</t>
  </si>
  <si>
    <t>GSK210910VHI520</t>
  </si>
  <si>
    <t>GSK210910MHP748</t>
  </si>
  <si>
    <t>GSK210904JQN284</t>
  </si>
  <si>
    <t>GSK210910RSI150</t>
  </si>
  <si>
    <t>GSK210910IOK962</t>
  </si>
  <si>
    <t>GSK210910SJR740</t>
  </si>
  <si>
    <t>GSK210910BUK346</t>
  </si>
  <si>
    <t>GSK210910GRN209</t>
  </si>
  <si>
    <t>GSK210910EFQ453</t>
  </si>
  <si>
    <t>GSK210910UIE038</t>
  </si>
  <si>
    <t>GSK210910FPR832</t>
  </si>
  <si>
    <t>GSK210910DJB104</t>
  </si>
  <si>
    <t>GSK210910BRC379</t>
  </si>
  <si>
    <t>GSK210910EUH109</t>
  </si>
  <si>
    <t>GSK210910LRQ472</t>
  </si>
  <si>
    <t>GSK210910JCT864</t>
  </si>
  <si>
    <t>GSK210910NJG061</t>
  </si>
  <si>
    <t>GSK210910HEQ596</t>
  </si>
  <si>
    <t>GSK210910BPU305</t>
  </si>
  <si>
    <t>GSK210910FVE207</t>
  </si>
  <si>
    <t>GSK210910AJG806</t>
  </si>
  <si>
    <t>GSK210910PFM462</t>
  </si>
  <si>
    <t>GSK210910LBK983</t>
  </si>
  <si>
    <t>GSK210910QVH059</t>
  </si>
  <si>
    <t>GSK210910TFS261</t>
  </si>
  <si>
    <t>GSK210910WAX908</t>
  </si>
  <si>
    <t>GSK210910NVH382</t>
  </si>
  <si>
    <t>GSK210910GER312</t>
  </si>
  <si>
    <t>GSK210910UVD698</t>
  </si>
  <si>
    <t>GSK210910NED719</t>
  </si>
  <si>
    <t>GSK210910GMX861</t>
  </si>
  <si>
    <t>GSK210910HBF078</t>
  </si>
  <si>
    <t>GSK210910TBC915</t>
  </si>
  <si>
    <t>GSK210910CPO105</t>
  </si>
  <si>
    <t>GSK210910SVL802</t>
  </si>
  <si>
    <t>GSK210910LTY193</t>
  </si>
  <si>
    <t>GSK210910SKQ257</t>
  </si>
  <si>
    <t>GSK210910MUF725</t>
  </si>
  <si>
    <t>GSK210910EQU608</t>
  </si>
  <si>
    <t>GSK210910ROV186</t>
  </si>
  <si>
    <t>GSK210910NZE218</t>
  </si>
  <si>
    <t>GSK210910GKC932</t>
  </si>
  <si>
    <t>GSK210909TZO809</t>
  </si>
  <si>
    <t>GSK210909ZNJ816</t>
  </si>
  <si>
    <t>GSK210910YXH587</t>
  </si>
  <si>
    <t>GSK210910YBC635</t>
  </si>
  <si>
    <t>GSK210910GUJ215</t>
  </si>
  <si>
    <t>GSK210910NFA319</t>
  </si>
  <si>
    <t>GSK210910PDH324</t>
  </si>
  <si>
    <t>GSK210910VKN807</t>
  </si>
  <si>
    <t>GSK210910DPI143</t>
  </si>
  <si>
    <t>GSK210910ISC072</t>
  </si>
  <si>
    <t>GSK210909EDN364</t>
  </si>
  <si>
    <t>GSK210909SMU942</t>
  </si>
  <si>
    <t>GSK210910KGP984</t>
  </si>
  <si>
    <t>GSK210910FCX378</t>
  </si>
  <si>
    <t>GSK210910ZOL478</t>
  </si>
  <si>
    <t>GSK210910KRP104</t>
  </si>
  <si>
    <t>GSK210910PAJ102</t>
  </si>
  <si>
    <t>GSK210910QIJ804</t>
  </si>
  <si>
    <t>GSK210909RLG137</t>
  </si>
  <si>
    <t>GSK210910QVJ803</t>
  </si>
  <si>
    <t>GSK210910RFC687</t>
  </si>
  <si>
    <t>GSK210910DME815</t>
  </si>
  <si>
    <t>GSK210910AQE360</t>
  </si>
  <si>
    <t>GSK210910NAT619</t>
  </si>
  <si>
    <t>GSK210910PSB924</t>
  </si>
  <si>
    <t>GSK210910VSL270</t>
  </si>
  <si>
    <t>GSK210909BMF201</t>
  </si>
  <si>
    <t>GSK210910PKH816</t>
  </si>
  <si>
    <t>GSK210910GTX971</t>
  </si>
  <si>
    <t>GSK210910HRF281</t>
  </si>
  <si>
    <t>GSK210910HBR829</t>
  </si>
  <si>
    <t>GSK210910KQJ591</t>
  </si>
  <si>
    <t>GSK210910OHC512</t>
  </si>
  <si>
    <t>GSK210910KJX789</t>
  </si>
  <si>
    <t>GSK210909BPG106</t>
  </si>
  <si>
    <t>GSK210910CJM863</t>
  </si>
  <si>
    <t>GSK210910HXT107</t>
  </si>
  <si>
    <t>GSK210910MSJ628</t>
  </si>
  <si>
    <t>GSK210910MZV180</t>
  </si>
  <si>
    <t>GSK210910XAK708</t>
  </si>
  <si>
    <t>GSK210910FDI976</t>
  </si>
  <si>
    <t>GSK210910KGF924</t>
  </si>
  <si>
    <t>GSK210910QUO829</t>
  </si>
  <si>
    <t>GSK210910CAP136</t>
  </si>
  <si>
    <t>GSK210910MTF815</t>
  </si>
  <si>
    <t>GSK210910HMA067</t>
  </si>
  <si>
    <t>GSK210910HGL605</t>
  </si>
  <si>
    <t>GSK210910IZM302</t>
  </si>
  <si>
    <t>GSK210910CVD380</t>
  </si>
  <si>
    <t>GSK210910GSZ371</t>
  </si>
  <si>
    <t>GSK210910FGD980</t>
  </si>
  <si>
    <t>GSK210909NRE978</t>
  </si>
  <si>
    <t>GSK210910ATJ824</t>
  </si>
  <si>
    <t>GSK210910EMQ918</t>
  </si>
  <si>
    <t>GSK210910XMH548</t>
  </si>
  <si>
    <t>GSK210910VMJ381</t>
  </si>
  <si>
    <t>GSK210910LOU472</t>
  </si>
  <si>
    <t>GSK210910NOY015</t>
  </si>
  <si>
    <t>GSK210910CIH352</t>
  </si>
  <si>
    <t>GSK210910PRB501</t>
  </si>
  <si>
    <t>GSK210910YAZ692</t>
  </si>
  <si>
    <t>GSK210910YJF769</t>
  </si>
  <si>
    <t>GSK210910RTQ374</t>
  </si>
  <si>
    <t>GSK210910DSV910</t>
  </si>
  <si>
    <t>GSK210910KLI608</t>
  </si>
  <si>
    <t>GSK210910QOS438</t>
  </si>
  <si>
    <t>GSK210910KNM543</t>
  </si>
  <si>
    <t>GSK210910IJO908</t>
  </si>
  <si>
    <t>GSK210910GMQ974</t>
  </si>
  <si>
    <t>GSK210910YGD628</t>
  </si>
  <si>
    <t>GSK210910CBZ237</t>
  </si>
  <si>
    <t>GSK210910OQK035</t>
  </si>
  <si>
    <t>GSK210910YXL925</t>
  </si>
  <si>
    <t>GSK210910BPM734</t>
  </si>
  <si>
    <t>GSK210910YPR450</t>
  </si>
  <si>
    <t>GSK210910ZQS537</t>
  </si>
  <si>
    <t>GSK210910EBJ081</t>
  </si>
  <si>
    <t>GSK210910HJU129</t>
  </si>
  <si>
    <t>GSK210910NVU914</t>
  </si>
  <si>
    <t>GSK210910PBJ609</t>
  </si>
  <si>
    <t>GSK210910APB140</t>
  </si>
  <si>
    <t>GSK210910BMF354</t>
  </si>
  <si>
    <t>GSK210910YSR702</t>
  </si>
  <si>
    <t>GSK210910HYZ103</t>
  </si>
  <si>
    <t>GSK210910GJV576</t>
  </si>
  <si>
    <t>GSK210910XRD738</t>
  </si>
  <si>
    <t>GSK210910DXI179</t>
  </si>
  <si>
    <t>GSK210910XNL902</t>
  </si>
  <si>
    <t>GSK210910IMC542</t>
  </si>
  <si>
    <t>GSK210910NKP689</t>
  </si>
  <si>
    <t>GSK210910LSU450</t>
  </si>
  <si>
    <t>GSK210910KQH912</t>
  </si>
  <si>
    <t>GSK210910MVC198</t>
  </si>
  <si>
    <t>GSK210910VJS946</t>
  </si>
  <si>
    <t>GSK210910JQS914</t>
  </si>
  <si>
    <t>GSK210904VQL379</t>
  </si>
  <si>
    <t>GSK210910AMB052</t>
  </si>
  <si>
    <t>GSK210904YDN798</t>
  </si>
  <si>
    <t>GSK210910RPW465</t>
  </si>
  <si>
    <t>GSK210910BCI683</t>
  </si>
  <si>
    <t>GSK210910ZSC724</t>
  </si>
  <si>
    <t>GSK210910RJD546</t>
  </si>
  <si>
    <t>GSK210910TAW392</t>
  </si>
  <si>
    <t>GSK210910FTY941</t>
  </si>
  <si>
    <t>GSK210910TXM264</t>
  </si>
  <si>
    <t>GSK210910PJU042</t>
  </si>
  <si>
    <t>GSK210910QYG246</t>
  </si>
  <si>
    <t>GSK210910RWC629</t>
  </si>
  <si>
    <t>GSK210910XFU821</t>
  </si>
  <si>
    <t>GSK210910COJ760</t>
  </si>
  <si>
    <t>GSK210909XRJ310</t>
  </si>
  <si>
    <t>GSK210910LYI698</t>
  </si>
  <si>
    <t>GSK210910WBC694</t>
  </si>
  <si>
    <t>GSK210910QHD204</t>
  </si>
  <si>
    <t>GSK210910IMJ235</t>
  </si>
  <si>
    <t>GSK210910UOJ620</t>
  </si>
  <si>
    <t>GSK210910MPA386</t>
  </si>
  <si>
    <t>GSK210909HFN729</t>
  </si>
  <si>
    <t>GSK210910PVB759</t>
  </si>
  <si>
    <t>GSK210910JKW614</t>
  </si>
  <si>
    <t>GSK210910VCK207</t>
  </si>
  <si>
    <t>GSK210910XQN602</t>
  </si>
  <si>
    <t>GSK210910ILN596</t>
  </si>
  <si>
    <t>GSK210910KLM406</t>
  </si>
  <si>
    <t>GSK210910RDE638</t>
  </si>
  <si>
    <t>GSK210910RBH518</t>
  </si>
  <si>
    <t>GSK210910LQE026</t>
  </si>
  <si>
    <t>GSK210910DPH240</t>
  </si>
  <si>
    <t>GSK210910GNX987</t>
  </si>
  <si>
    <t>GSK210910WOF037</t>
  </si>
  <si>
    <t>GSK210910HGN635</t>
  </si>
  <si>
    <t>GSK210910UZT672</t>
  </si>
  <si>
    <t>GSK210910PQY412</t>
  </si>
  <si>
    <t>GSK210910IFS785</t>
  </si>
  <si>
    <t>GSK210910MKD451</t>
  </si>
  <si>
    <t>GSK210910GOS584</t>
  </si>
  <si>
    <t>GSK210910DFQ231</t>
  </si>
  <si>
    <t>GSK210909GTC790</t>
  </si>
  <si>
    <t>GSK210910IWE521</t>
  </si>
  <si>
    <t>GSK210910MBH509</t>
  </si>
  <si>
    <t>GSK210910MOP913</t>
  </si>
  <si>
    <t>GSK210910YSI306</t>
  </si>
  <si>
    <t>GSK210910BGK748</t>
  </si>
  <si>
    <t>GSK210910WQB417</t>
  </si>
  <si>
    <t>GSK210910COE973</t>
  </si>
  <si>
    <t>GSK210909UCM379</t>
  </si>
  <si>
    <t>GSK210910OLR675</t>
  </si>
  <si>
    <t>GSK210910XDF038</t>
  </si>
  <si>
    <t>GSK210910ONE214</t>
  </si>
  <si>
    <t>GSK210910BCG512</t>
  </si>
  <si>
    <t>GSK210909DBN570</t>
  </si>
  <si>
    <t>GSK210910FKZ741</t>
  </si>
  <si>
    <t>GSK210910IKX940</t>
  </si>
  <si>
    <t>GSK210910SVG568</t>
  </si>
  <si>
    <t>GSK210910JTK379</t>
  </si>
  <si>
    <t>GSK210910IJN823</t>
  </si>
  <si>
    <t>GSK210910DBT284</t>
  </si>
  <si>
    <t>GSK210910RXM623</t>
  </si>
  <si>
    <t>GSK210910YDP951</t>
  </si>
  <si>
    <t>GSK210910OJX695</t>
  </si>
  <si>
    <t>GSK210910PSN341</t>
  </si>
  <si>
    <t>GSK210910GAI638</t>
  </si>
  <si>
    <t>GSK210910QIL839</t>
  </si>
  <si>
    <t>GSK210910MVL583</t>
  </si>
  <si>
    <t>GSK210910NID610</t>
  </si>
  <si>
    <t>GSK210910TXS789</t>
  </si>
  <si>
    <t>GSK210910ZSK932</t>
  </si>
  <si>
    <t>GSK210910XQI374</t>
  </si>
  <si>
    <t>GSK210910YHZ281</t>
  </si>
  <si>
    <t>GSK210910GMT019</t>
  </si>
  <si>
    <t>GSK210910VKH769</t>
  </si>
  <si>
    <t>GSK210909HZK854</t>
  </si>
  <si>
    <t>GSK210910OFL940</t>
  </si>
  <si>
    <t>GSK210910FTO679</t>
  </si>
  <si>
    <t>GSK210910EXR216</t>
  </si>
  <si>
    <t>GSK210910TUN910</t>
  </si>
  <si>
    <t>GSK210910SQE783</t>
  </si>
  <si>
    <t>GSK210910KQW176</t>
  </si>
  <si>
    <t>GSK210910MCR976</t>
  </si>
  <si>
    <t>GSK210910YNC265</t>
  </si>
  <si>
    <t>GSK210910WRF861</t>
  </si>
  <si>
    <t>GSK210910GUT405</t>
  </si>
  <si>
    <t>GSK210910JTS852</t>
  </si>
  <si>
    <t>GSK210910EFR670</t>
  </si>
  <si>
    <t>GSK210909AFH128</t>
  </si>
  <si>
    <t>GSK210910RFI134</t>
  </si>
  <si>
    <t>GSK210910IWA018</t>
  </si>
  <si>
    <t>GSK210910BPX392</t>
  </si>
  <si>
    <t>GSK210910WQC046</t>
  </si>
  <si>
    <t>GSK210910IPF847</t>
  </si>
  <si>
    <t>GSK210910JHK698</t>
  </si>
  <si>
    <t>GSK210910GXQ807</t>
  </si>
  <si>
    <t>GSK210910QCH209</t>
  </si>
  <si>
    <t>GSK210910QJP106</t>
  </si>
  <si>
    <t>GSK210910AKR476</t>
  </si>
  <si>
    <t>GSK210910YBA349</t>
  </si>
  <si>
    <t>GSK210910XWJ963</t>
  </si>
  <si>
    <t>GSK210910YRH134</t>
  </si>
  <si>
    <t>GSK210909TPQ549</t>
  </si>
  <si>
    <t>GSK210910CZF627</t>
  </si>
  <si>
    <t>GSK210910VKS543</t>
  </si>
  <si>
    <t>GSK210910BKE937</t>
  </si>
  <si>
    <t>GSK210910TIX837</t>
  </si>
  <si>
    <t>GSK210910MKR946</t>
  </si>
  <si>
    <t>GSK210910TLO493</t>
  </si>
  <si>
    <t>GSK210910TOF971</t>
  </si>
  <si>
    <t>GSK210910STQ032</t>
  </si>
  <si>
    <t>GSK210910ZAK051</t>
  </si>
  <si>
    <t>GSK210910ZHQ480</t>
  </si>
  <si>
    <t>GSK210910OSV806</t>
  </si>
  <si>
    <t>GSK210910IHV592</t>
  </si>
  <si>
    <t>GSK210910HLE698</t>
  </si>
  <si>
    <t>GSK210910LZV389</t>
  </si>
  <si>
    <t>GSK210910CEI496</t>
  </si>
  <si>
    <t>GSK210910KAC460</t>
  </si>
  <si>
    <t>GSK210910MVJ479</t>
  </si>
  <si>
    <t>GSK210910BSC953</t>
  </si>
  <si>
    <t>GSK210910ZKB924</t>
  </si>
  <si>
    <t>GSK210910OQP071</t>
  </si>
  <si>
    <t>GSK210910TMD065</t>
  </si>
  <si>
    <t>GSK210910LRN231</t>
  </si>
  <si>
    <t>GSK210910LRD072</t>
  </si>
  <si>
    <t>GSK210910BPA984</t>
  </si>
  <si>
    <t>GSK210910SHW247</t>
  </si>
  <si>
    <t>GSK210910HTD305</t>
  </si>
  <si>
    <t>GSK210910WLX542</t>
  </si>
  <si>
    <t>GSK210910OCA465</t>
  </si>
  <si>
    <t>GSK210910TVE065</t>
  </si>
  <si>
    <t>GSK210910CTE291</t>
  </si>
  <si>
    <t>GSK210910LNI872</t>
  </si>
  <si>
    <t>GSK210909TAD452</t>
  </si>
  <si>
    <t>GSK210910OBS465</t>
  </si>
  <si>
    <t>GSK210910YDM605</t>
  </si>
  <si>
    <t>GSK210910DCF497</t>
  </si>
  <si>
    <t>GSK210910FCM642</t>
  </si>
  <si>
    <t>GSK210910CUJ853</t>
  </si>
  <si>
    <t>GSK210910QTF874</t>
  </si>
  <si>
    <t>GSK210910VGI470</t>
  </si>
  <si>
    <t>GSK210910JUW891</t>
  </si>
  <si>
    <t>GSK210910NXH468</t>
  </si>
  <si>
    <t>9/18/2021 SYARIF MOHARDI</t>
  </si>
  <si>
    <t>DMD/2109/10/RDAZ7602</t>
  </si>
  <si>
    <t>GSK210910XYG895</t>
  </si>
  <si>
    <t>DMD/2109/10/CSYJ1627</t>
  </si>
  <si>
    <t>GSK210910IKL512</t>
  </si>
  <si>
    <t>GSK210910BQV765</t>
  </si>
  <si>
    <t>GSK210909TBI379</t>
  </si>
  <si>
    <t>GSK210910PCD492</t>
  </si>
  <si>
    <t>GSK210910PZH402</t>
  </si>
  <si>
    <t>GSK210910OAW738</t>
  </si>
  <si>
    <t>GSK210910ORC368</t>
  </si>
  <si>
    <t>GSK210909TOK276</t>
  </si>
  <si>
    <t>GSK210910KVR382</t>
  </si>
  <si>
    <t>GSK210910NJA254</t>
  </si>
  <si>
    <t>GSK210910VUE914</t>
  </si>
  <si>
    <t>GSK210910UOF231</t>
  </si>
  <si>
    <t>GSK210910ANG169</t>
  </si>
  <si>
    <t>GSK210910ABC805</t>
  </si>
  <si>
    <t>GSK210910TYJ281</t>
  </si>
  <si>
    <t>GSK210910WXB508</t>
  </si>
  <si>
    <t>GSK210910SQF639</t>
  </si>
  <si>
    <t>GSK210910APG528</t>
  </si>
  <si>
    <t>GSK210910WTI016</t>
  </si>
  <si>
    <t>GSK210909IAT352</t>
  </si>
  <si>
    <t>GSK210910UBM406</t>
  </si>
  <si>
    <t>GSK210910BKF794</t>
  </si>
  <si>
    <t>GSK210910JLE346</t>
  </si>
  <si>
    <t>GSK210910LKE042</t>
  </si>
  <si>
    <t>GSK210910ADE408</t>
  </si>
  <si>
    <t>GSK210910SGX079</t>
  </si>
  <si>
    <t>GSK210908VNM836</t>
  </si>
  <si>
    <t>GSK210910RGV439</t>
  </si>
  <si>
    <t>GSK210910IUZ759</t>
  </si>
  <si>
    <t>GSK210910JCZ872</t>
  </si>
  <si>
    <t>GSK210910KNI962</t>
  </si>
  <si>
    <t>GSK210910NPU239</t>
  </si>
  <si>
    <t>GSK210904OIR526</t>
  </si>
  <si>
    <t>GSK210904HDX825</t>
  </si>
  <si>
    <t>GSK210910KXQ539</t>
  </si>
  <si>
    <t>GSK210909VXR951</t>
  </si>
  <si>
    <t>GSK210910GPF256</t>
  </si>
  <si>
    <t>GSK210910NTK721</t>
  </si>
  <si>
    <t>GSK214800IAE715</t>
  </si>
  <si>
    <t>GSK210908NPX682</t>
  </si>
  <si>
    <t>GSK210909FIG042</t>
  </si>
  <si>
    <t>GSK210910ZBY906</t>
  </si>
  <si>
    <t>GSK210908BCF089</t>
  </si>
  <si>
    <t>GSK210910ZVC214</t>
  </si>
  <si>
    <t>GSK210910FCL428</t>
  </si>
  <si>
    <t>GSK210909JSW305</t>
  </si>
  <si>
    <t>GSK210910ODS057</t>
  </si>
  <si>
    <t>GSK210910TVB962</t>
  </si>
  <si>
    <t>GSK210909YSV984</t>
  </si>
  <si>
    <t>GSK210910UEB097</t>
  </si>
  <si>
    <t>GSK210908GXA976</t>
  </si>
  <si>
    <t>GSK210910YHN053</t>
  </si>
  <si>
    <t>GSK210909RVG804</t>
  </si>
  <si>
    <t>GSK210910OKG372</t>
  </si>
  <si>
    <t>GSK210910RQO106</t>
  </si>
  <si>
    <t>GSK210910UYM726</t>
  </si>
  <si>
    <t>GSK210910IGW718</t>
  </si>
  <si>
    <t>GSK210909KZA319</t>
  </si>
  <si>
    <t>GSK210909VIC631</t>
  </si>
  <si>
    <t>GSK210910IZH163</t>
  </si>
  <si>
    <t>GSK210910NRG817</t>
  </si>
  <si>
    <t>GSK210910PON290</t>
  </si>
  <si>
    <t>GSK210910QYX831</t>
  </si>
  <si>
    <t>GSK210910VXU920</t>
  </si>
  <si>
    <t>GSK210910ZQN603</t>
  </si>
  <si>
    <t>GSK210910BZQ078</t>
  </si>
  <si>
    <t>GSK210910ZHR326</t>
  </si>
  <si>
    <t>GSK210910HEW385</t>
  </si>
  <si>
    <t>GSK210910QMK718</t>
  </si>
  <si>
    <t>GSK210910EDB382</t>
  </si>
  <si>
    <t>GSK210910ZGO641</t>
  </si>
  <si>
    <t>GSK210910AYZ820</t>
  </si>
  <si>
    <t>GSK210910WRG091</t>
  </si>
  <si>
    <t>GSK210910QWE268</t>
  </si>
  <si>
    <t>GSK210910GYA682</t>
  </si>
  <si>
    <t>GSK210910QAG815</t>
  </si>
  <si>
    <t>GSK210910KFO631</t>
  </si>
  <si>
    <t>GSK210910NDK198</t>
  </si>
  <si>
    <t>GSK210910XVH473</t>
  </si>
  <si>
    <t>GSK210910KAL607</t>
  </si>
  <si>
    <t>GSK210910TWI579</t>
  </si>
  <si>
    <t>GSK210910XJT257</t>
  </si>
  <si>
    <t>GSK210910FNX840</t>
  </si>
  <si>
    <t>GSK210910FUO675</t>
  </si>
  <si>
    <t>GSK210909MPD093</t>
  </si>
  <si>
    <t>GSK210910BCA389</t>
  </si>
  <si>
    <t>GSK210910LOR236</t>
  </si>
  <si>
    <t>GSK210910YNI293</t>
  </si>
  <si>
    <t>GSK210910RKA682</t>
  </si>
  <si>
    <t>GSK210910RAE219</t>
  </si>
  <si>
    <t>GSK210910EYI745</t>
  </si>
  <si>
    <t>GSK210910KNM598</t>
  </si>
  <si>
    <t>GSK210910RWO219</t>
  </si>
  <si>
    <t>GSK210910HJW193</t>
  </si>
  <si>
    <t>GSK210909PJH913</t>
  </si>
  <si>
    <t>GSK210908UJZ720</t>
  </si>
  <si>
    <t>GSK210910KMG782</t>
  </si>
  <si>
    <t>GSK210910YQD347</t>
  </si>
  <si>
    <t>GSK210910KIW064</t>
  </si>
  <si>
    <t>DMD/2109/11/GTSW7142</t>
  </si>
  <si>
    <t>GSK210911RSK014</t>
  </si>
  <si>
    <t>GSK210911EQO639</t>
  </si>
  <si>
    <t>GSK210911JQP075</t>
  </si>
  <si>
    <t>GSK210911JVC843</t>
  </si>
  <si>
    <t>GSK210911KNZ173</t>
  </si>
  <si>
    <t>GSK210911LWQ320</t>
  </si>
  <si>
    <t>GSK210911QZY946</t>
  </si>
  <si>
    <t>GSK210911MSC420</t>
  </si>
  <si>
    <t>GSK210911ZNQ025</t>
  </si>
  <si>
    <t>GSK210911USW034</t>
  </si>
  <si>
    <t>GSK210911RLZ867</t>
  </si>
  <si>
    <t>GSK210911VDA590</t>
  </si>
  <si>
    <t>GSK210911CKI720</t>
  </si>
  <si>
    <t>GSK210911PUF347</t>
  </si>
  <si>
    <t>GSK210911NVG694</t>
  </si>
  <si>
    <t>GSK210911WRG987</t>
  </si>
  <si>
    <t>GSK210911XBR256</t>
  </si>
  <si>
    <t>GSK210911JVN732</t>
  </si>
  <si>
    <t>GSK210911QSK812</t>
  </si>
  <si>
    <t>GSK210911ZED259</t>
  </si>
  <si>
    <t>GSK210911DKY416</t>
  </si>
  <si>
    <t>GSK210911QHP893</t>
  </si>
  <si>
    <t>GSK210911AHC675</t>
  </si>
  <si>
    <t>GSK210911QSX304</t>
  </si>
  <si>
    <t>GSK210911DKH064</t>
  </si>
  <si>
    <t>GSK210911NTE906</t>
  </si>
  <si>
    <t>GSK210911CWT409</t>
  </si>
  <si>
    <t>GSK210911JFV850</t>
  </si>
  <si>
    <t>GSK210911GRZ968</t>
  </si>
  <si>
    <t>GSK210911ZCQ406</t>
  </si>
  <si>
    <t>GSK210911VCR862</t>
  </si>
  <si>
    <t>GSK210911EMU375</t>
  </si>
  <si>
    <t>GSK210911RCV139</t>
  </si>
  <si>
    <t>GSK210911KFQ182</t>
  </si>
  <si>
    <t>GSK210911GYT073</t>
  </si>
  <si>
    <t>GSK210911JIM053</t>
  </si>
  <si>
    <t>GSK210911GQM461</t>
  </si>
  <si>
    <t>GSK210911ZSQ032</t>
  </si>
  <si>
    <t>GSK210911NQH084</t>
  </si>
  <si>
    <t>GSK210911WTI641</t>
  </si>
  <si>
    <t>GSK210911EIS382</t>
  </si>
  <si>
    <t>GSK210911ONX690</t>
  </si>
  <si>
    <t>GSK210911ATM604</t>
  </si>
  <si>
    <t>GSK210911FJZ490</t>
  </si>
  <si>
    <t>GSK210911KZR743</t>
  </si>
  <si>
    <t>GSK210911DQH673</t>
  </si>
  <si>
    <t>GSK210911KLM741</t>
  </si>
  <si>
    <t>GSK210911EGH081</t>
  </si>
  <si>
    <t>GSK210911EGT287</t>
  </si>
  <si>
    <t>GSK210911UNJ542</t>
  </si>
  <si>
    <t>GSK210911WIU380</t>
  </si>
  <si>
    <t>GSK210911CXW394</t>
  </si>
  <si>
    <t>GSK210911ZRG312</t>
  </si>
  <si>
    <t>GSK210911WVM615</t>
  </si>
  <si>
    <t>GSK210911TIF347</t>
  </si>
  <si>
    <t>GSK210911TQM815</t>
  </si>
  <si>
    <t>GSK210911LHM150</t>
  </si>
  <si>
    <t>GSK210911CQN290</t>
  </si>
  <si>
    <t>GSK210911DRJ483</t>
  </si>
  <si>
    <t>GSK210911FDJ965</t>
  </si>
  <si>
    <t>GSK210911ETV569</t>
  </si>
  <si>
    <t>GSK210911BOQ849</t>
  </si>
  <si>
    <t>GSK210911BYV293</t>
  </si>
  <si>
    <t>GSK210911PVE759</t>
  </si>
  <si>
    <t>GSK210911FPC718</t>
  </si>
  <si>
    <t>GSK210911QDZ865</t>
  </si>
  <si>
    <t>GSK210911JZF413</t>
  </si>
  <si>
    <t>GSK210911LAH186</t>
  </si>
  <si>
    <t>GSK210911FXO143</t>
  </si>
  <si>
    <t>GSK210911XEM358</t>
  </si>
  <si>
    <t>GSK210911IHP957</t>
  </si>
  <si>
    <t>GSK210911NTS723</t>
  </si>
  <si>
    <t>GSK210911MOA158</t>
  </si>
  <si>
    <t>GSK210911QIF621</t>
  </si>
  <si>
    <t>GSK210911USQ978</t>
  </si>
  <si>
    <t>GSK210911XVE326</t>
  </si>
  <si>
    <t>GSK210911AUZ279</t>
  </si>
  <si>
    <t>GSK210911RLN208</t>
  </si>
  <si>
    <t>GSK210911ROH015</t>
  </si>
  <si>
    <t>GSK210911DKB740</t>
  </si>
  <si>
    <t>GSK210911YQS837</t>
  </si>
  <si>
    <t>GSK210911WME530</t>
  </si>
  <si>
    <t>GSK210911UFT765</t>
  </si>
  <si>
    <t>GSK210911NKX016</t>
  </si>
  <si>
    <t>GSK210911RHY036</t>
  </si>
  <si>
    <t>GSK210911AWP913</t>
  </si>
  <si>
    <t>GSK210911LYK697</t>
  </si>
  <si>
    <t>GSK210911ZGD157</t>
  </si>
  <si>
    <t>GSK210911EZW527</t>
  </si>
  <si>
    <t>GSK210911VJT795</t>
  </si>
  <si>
    <t>GSK210911EGZ740</t>
  </si>
  <si>
    <t>GSK210911RMK752</t>
  </si>
  <si>
    <t>GSK210911HMC648</t>
  </si>
  <si>
    <t>GSK210911LXO519</t>
  </si>
  <si>
    <t>GSK210911IRF635</t>
  </si>
  <si>
    <t>GSK210911EOT128</t>
  </si>
  <si>
    <t>GSK210911OBH023</t>
  </si>
  <si>
    <t>GSK210911DUE246</t>
  </si>
  <si>
    <t>GSK210911ZFT401</t>
  </si>
  <si>
    <t>GSK210911WKN530</t>
  </si>
  <si>
    <t>GSK210911DFY173</t>
  </si>
  <si>
    <t>GSK210911CEP743</t>
  </si>
  <si>
    <t>GSK210911YZE639</t>
  </si>
  <si>
    <t>GSK210911HXF735</t>
  </si>
  <si>
    <t>GSK210911ZJO456</t>
  </si>
  <si>
    <t>GSK210911LOI420</t>
  </si>
  <si>
    <t>GSK210911DNX564</t>
  </si>
  <si>
    <t>GSK210911JPR695</t>
  </si>
  <si>
    <t>GSK210911DJO419</t>
  </si>
  <si>
    <t>GSK210911JKD152</t>
  </si>
  <si>
    <t>GSK210911DLN091</t>
  </si>
  <si>
    <t>GSK210911ZES275</t>
  </si>
  <si>
    <t>GSK210911KMH031</t>
  </si>
  <si>
    <t>GSK210911IFC639</t>
  </si>
  <si>
    <t>GSK210911UVK720</t>
  </si>
  <si>
    <t>GSK210911NXJ327</t>
  </si>
  <si>
    <t>GSK210911MKG427</t>
  </si>
  <si>
    <t>GSK210911NUC325</t>
  </si>
  <si>
    <t>GSK210911PSW167</t>
  </si>
  <si>
    <t>GSK210911BCP952</t>
  </si>
  <si>
    <t>GSK210911RBS570</t>
  </si>
  <si>
    <t>GSK210911RIU541</t>
  </si>
  <si>
    <t>GSK210911MLP061</t>
  </si>
  <si>
    <t>GSK210911ECF157</t>
  </si>
  <si>
    <t>GSK210911CPA039</t>
  </si>
  <si>
    <t>GSK210911OAM850</t>
  </si>
  <si>
    <t>GSK210911RBM982</t>
  </si>
  <si>
    <t>GSK210911BYJ742</t>
  </si>
  <si>
    <t>GSK210911OJM827</t>
  </si>
  <si>
    <t>GSK210911GHK906</t>
  </si>
  <si>
    <t>GSK210911PJK589</t>
  </si>
  <si>
    <t>GSK210911OCE043</t>
  </si>
  <si>
    <t>GSK210911VRN245</t>
  </si>
  <si>
    <t>GSK210911EOS173</t>
  </si>
  <si>
    <t>GSK210911GSC694</t>
  </si>
  <si>
    <t>GSK210911DAP513</t>
  </si>
  <si>
    <t>GSK210911PCD805</t>
  </si>
  <si>
    <t>GSK210911WHS053</t>
  </si>
  <si>
    <t>GSK210911SYK084</t>
  </si>
  <si>
    <t>GSK210911RGZ059</t>
  </si>
  <si>
    <t>GSK210911FPE765</t>
  </si>
  <si>
    <t>GSK210911YPO612</t>
  </si>
  <si>
    <t>GSK210911OBF036</t>
  </si>
  <si>
    <t>GSK210911WXK960</t>
  </si>
  <si>
    <t>GSK210911UTB415</t>
  </si>
  <si>
    <t>GSK210911LKF139</t>
  </si>
  <si>
    <t>GSK210911LYZ279</t>
  </si>
  <si>
    <t>GSK210911FDC153</t>
  </si>
  <si>
    <t>GSK210911GDW530</t>
  </si>
  <si>
    <t>GSK210911XUG543</t>
  </si>
  <si>
    <t>GSK210911AHX632</t>
  </si>
  <si>
    <t>GSK210911JOI156</t>
  </si>
  <si>
    <t>GSK210911WOH409</t>
  </si>
  <si>
    <t>GSK210911NFR641</t>
  </si>
  <si>
    <t>GSK210911YQH814</t>
  </si>
  <si>
    <t>GSK210911ULA472</t>
  </si>
  <si>
    <t>GSK210910DGF217</t>
  </si>
  <si>
    <t>GSK210910RQW809</t>
  </si>
  <si>
    <t>GSK210911FZV451</t>
  </si>
  <si>
    <t>GSK210910EOH427</t>
  </si>
  <si>
    <t>GSK210911BEJ368</t>
  </si>
  <si>
    <t>GSK210911NLE156</t>
  </si>
  <si>
    <t>GSK210911OWJ367</t>
  </si>
  <si>
    <t>GSK210911NQH864</t>
  </si>
  <si>
    <t>GSK210910PIB693</t>
  </si>
  <si>
    <t>GSK210910JAV643</t>
  </si>
  <si>
    <t>GSK210910AEI438</t>
  </si>
  <si>
    <t>GSK210910SXT634</t>
  </si>
  <si>
    <t>GSK210911REQ698</t>
  </si>
  <si>
    <t>GSK210911NOB439</t>
  </si>
  <si>
    <t>GSK210911FNH416</t>
  </si>
  <si>
    <t>GSK210910PTK569</t>
  </si>
  <si>
    <t>GSK210910DXW418</t>
  </si>
  <si>
    <t>GSK210910PNE745</t>
  </si>
  <si>
    <t>GSK210911QXO306</t>
  </si>
  <si>
    <t>GSK210910BIY950</t>
  </si>
  <si>
    <t>GSK210911EJX276</t>
  </si>
  <si>
    <t>GSK210910BPU846</t>
  </si>
  <si>
    <t>GSK210911UVE498</t>
  </si>
  <si>
    <t>GSK210911NBF638</t>
  </si>
  <si>
    <t>GSK210911UNK754</t>
  </si>
  <si>
    <t>GSK210911HEZ438</t>
  </si>
  <si>
    <t>GSK210911HAR406</t>
  </si>
  <si>
    <t>GSK210910XNG678</t>
  </si>
  <si>
    <t>GSK210911DFT068</t>
  </si>
  <si>
    <t>GSK210910RHP297</t>
  </si>
  <si>
    <t>GSK210910FOW134</t>
  </si>
  <si>
    <t>GSK210911CYL243</t>
  </si>
  <si>
    <t>GSK210910MGS310</t>
  </si>
  <si>
    <t>GSK210910WUI820</t>
  </si>
  <si>
    <t>GSK210911SJH957</t>
  </si>
  <si>
    <t>GSK210911FGS516</t>
  </si>
  <si>
    <t>GSK210911PHX496</t>
  </si>
  <si>
    <t>GSK210911DAV503</t>
  </si>
  <si>
    <t>GSK210910UBF071</t>
  </si>
  <si>
    <t>GSK210911ZWG241</t>
  </si>
  <si>
    <t>GSK210910FZR028</t>
  </si>
  <si>
    <t>GSK210911IGS428</t>
  </si>
  <si>
    <t>GSK210911NST738</t>
  </si>
  <si>
    <t>GSK210911GTY407</t>
  </si>
  <si>
    <t>GSK210910QIN469</t>
  </si>
  <si>
    <t>GSK210910CFX105</t>
  </si>
  <si>
    <t>GSK210911XFE091</t>
  </si>
  <si>
    <t>GSK210911CEW918</t>
  </si>
  <si>
    <t>GSK210911CVM514</t>
  </si>
  <si>
    <t>GSK210911QZW379</t>
  </si>
  <si>
    <t>GSK210911STB672</t>
  </si>
  <si>
    <t>GSK210911PKX874</t>
  </si>
  <si>
    <t>GSK210911XGB179</t>
  </si>
  <si>
    <t>GSK210911QPO672</t>
  </si>
  <si>
    <t>GSK210911VMF103</t>
  </si>
  <si>
    <t>GSK210911UFJ514</t>
  </si>
  <si>
    <t>GSK210911TYN906</t>
  </si>
  <si>
    <t>GSK210911WEX930</t>
  </si>
  <si>
    <t>GSK210911PEJ827</t>
  </si>
  <si>
    <t>GSK210911CPJ892</t>
  </si>
  <si>
    <t>GSK210911GPY081</t>
  </si>
  <si>
    <t>GSK210911XFG750</t>
  </si>
  <si>
    <t>GSK210911PFW562</t>
  </si>
  <si>
    <t>GSK210911HQT536</t>
  </si>
  <si>
    <t>GSK210911ASK702</t>
  </si>
  <si>
    <t>GSK210911MNY657</t>
  </si>
  <si>
    <t>GSK210911OPA861</t>
  </si>
  <si>
    <t>GSK210911GCX491</t>
  </si>
  <si>
    <t>GSK210911ERU173</t>
  </si>
  <si>
    <t>GSK210911SDY180</t>
  </si>
  <si>
    <t>GSK210911UNT026</t>
  </si>
  <si>
    <t>GSK210911AZO453</t>
  </si>
  <si>
    <t>GSK210911BDL315</t>
  </si>
  <si>
    <t>GSK210911GNV258</t>
  </si>
  <si>
    <t>GSK210911YKP013</t>
  </si>
  <si>
    <t>GSK210911WTV458</t>
  </si>
  <si>
    <t>GSK210911FKE316</t>
  </si>
  <si>
    <t>GSK210911FUS437</t>
  </si>
  <si>
    <t>GSK210911IDX910</t>
  </si>
  <si>
    <t>GSK210911MVP024</t>
  </si>
  <si>
    <t>GSK210911LTM093</t>
  </si>
  <si>
    <t>GSK210911TJM203</t>
  </si>
  <si>
    <t>GSK210911TYI623</t>
  </si>
  <si>
    <t>GSK210911KLQ859</t>
  </si>
  <si>
    <t>GSK210911YXI085</t>
  </si>
  <si>
    <t>GSK210911DRI382</t>
  </si>
  <si>
    <t>GSK210911XWB124</t>
  </si>
  <si>
    <t>GSK210911MCS430</t>
  </si>
  <si>
    <t>GSK210911IUV083</t>
  </si>
  <si>
    <t>GSK210911XCD579</t>
  </si>
  <si>
    <t>GSK210911DMY539</t>
  </si>
  <si>
    <t>GSK210911MDG475</t>
  </si>
  <si>
    <t>GSK210911ZRB748</t>
  </si>
  <si>
    <t>GSK210911KPF591</t>
  </si>
  <si>
    <t>GSK210911JHB037</t>
  </si>
  <si>
    <t>GSK210911JUC829</t>
  </si>
  <si>
    <t>GSK210911WFV450</t>
  </si>
  <si>
    <t>GSK210911ZIO517</t>
  </si>
  <si>
    <t>GSK210911JZE826</t>
  </si>
  <si>
    <t>GSK210911CVJ925</t>
  </si>
  <si>
    <t>GSK210911YLK520</t>
  </si>
  <si>
    <t>GSK210911AFX983</t>
  </si>
  <si>
    <t>GSK210911TWY621</t>
  </si>
  <si>
    <t>GSK210911RGW721</t>
  </si>
  <si>
    <t>GSK210911BOJ807</t>
  </si>
  <si>
    <t>GSK210911ZSK612</t>
  </si>
  <si>
    <t>GSK210911MAC935</t>
  </si>
  <si>
    <t>GSK210911FXB920</t>
  </si>
  <si>
    <t>GSK210911UJM524</t>
  </si>
  <si>
    <t>GSK210911HFN823</t>
  </si>
  <si>
    <t>GSK210911VKM328</t>
  </si>
  <si>
    <t>GSK210911USN290</t>
  </si>
  <si>
    <t>GSK210911GFX725</t>
  </si>
  <si>
    <t>GSK210911YWR850</t>
  </si>
  <si>
    <t>GSK210911LPX470</t>
  </si>
  <si>
    <t>GSK210911DCY190</t>
  </si>
  <si>
    <t>GSK210911MEU352</t>
  </si>
  <si>
    <t>GSK210911RCF934</t>
  </si>
  <si>
    <t>GSK210911OXL103</t>
  </si>
  <si>
    <t>GSK210911DWA572</t>
  </si>
  <si>
    <t>GSK210911BGM894</t>
  </si>
  <si>
    <t>GSK210911ZHI908</t>
  </si>
  <si>
    <t>GSK210911MST714</t>
  </si>
  <si>
    <t>GSK210911SVB741</t>
  </si>
  <si>
    <t>GSK210911CIJ701</t>
  </si>
  <si>
    <t>GSK210910ZPI472</t>
  </si>
  <si>
    <t>GSK210911LIE106</t>
  </si>
  <si>
    <t>GSK210911PZE581</t>
  </si>
  <si>
    <t>GSK210911LVT918</t>
  </si>
  <si>
    <t>GSK210910IMT249</t>
  </si>
  <si>
    <t>GSK210911JNL680</t>
  </si>
  <si>
    <t>GSK210911PBQ248</t>
  </si>
  <si>
    <t>GSK210911TQL908</t>
  </si>
  <si>
    <t>GSK210910NBG849</t>
  </si>
  <si>
    <t>DMD/2109/11/XOMN8649</t>
  </si>
  <si>
    <t>GSK210911ZGQ271</t>
  </si>
  <si>
    <t>GSK210910YZD214</t>
  </si>
  <si>
    <t>GSK210911STZ374</t>
  </si>
  <si>
    <t>GSK210910PEJ698</t>
  </si>
  <si>
    <t>GSK210911UXZ958</t>
  </si>
  <si>
    <t>GSK210911GIT758</t>
  </si>
  <si>
    <t>GSK210910ATZ750</t>
  </si>
  <si>
    <t>GSK210911DTY756</t>
  </si>
  <si>
    <t>GSK210911RDZ057</t>
  </si>
  <si>
    <t>GSK210910SAP684</t>
  </si>
  <si>
    <t>GSK210910YAB563</t>
  </si>
  <si>
    <t>GSK210910AYV862</t>
  </si>
  <si>
    <t>GSK210910LIX973</t>
  </si>
  <si>
    <t>GSK210911RAD326</t>
  </si>
  <si>
    <t>GSK210910BXV589</t>
  </si>
  <si>
    <t>GSK210910HMG940</t>
  </si>
  <si>
    <t>GSK210910RYF862</t>
  </si>
  <si>
    <t>GSK210911HLN492</t>
  </si>
  <si>
    <t>GSK210910KWP568</t>
  </si>
  <si>
    <t>GSK210910PMV512</t>
  </si>
  <si>
    <t>GSK210910TRZ358</t>
  </si>
  <si>
    <t>GSK210910ZVA794</t>
  </si>
  <si>
    <t>GSK210910VWR375</t>
  </si>
  <si>
    <t>GSK210910XAD769</t>
  </si>
  <si>
    <t>GSK210911OUN905</t>
  </si>
  <si>
    <t>GSK210911ATE792</t>
  </si>
  <si>
    <t>GSK210911QBI986</t>
  </si>
  <si>
    <t>GSK210910ELU106</t>
  </si>
  <si>
    <t>DMD/2109/11/RZBF7029</t>
  </si>
  <si>
    <t>GSK210911AOZ976</t>
  </si>
  <si>
    <t>GSK210911CXR685</t>
  </si>
  <si>
    <t>GSK210911UES413</t>
  </si>
  <si>
    <t>GSK210911ZCS357</t>
  </si>
  <si>
    <t>GSK210911OUJ715</t>
  </si>
  <si>
    <t>GSK210911LTM201</t>
  </si>
  <si>
    <t>DMD/2109/11/PNTR8540</t>
  </si>
  <si>
    <t>GSK210911DNQ456</t>
  </si>
  <si>
    <t>GSK210911TVJ521</t>
  </si>
  <si>
    <t>GSK210911BZP104</t>
  </si>
  <si>
    <t>GSK210911AFP924</t>
  </si>
  <si>
    <t>GSK210911VKS374</t>
  </si>
  <si>
    <t>GSK210911JUM973</t>
  </si>
  <si>
    <t>GSK210911WTP729</t>
  </si>
  <si>
    <t>GSK210911UGX084</t>
  </si>
  <si>
    <t>GSK210911LRU563</t>
  </si>
  <si>
    <t>GSK210911DKB076</t>
  </si>
  <si>
    <t>GSK210911CRG482</t>
  </si>
  <si>
    <t>GSK210911HTN704</t>
  </si>
  <si>
    <t>GSK210911JEA857</t>
  </si>
  <si>
    <t>GSK210911TLH610</t>
  </si>
  <si>
    <t>GSK210911VYB103</t>
  </si>
  <si>
    <t>GSK210911LUF549</t>
  </si>
  <si>
    <t>GSK210911IWC365</t>
  </si>
  <si>
    <t>GSK210911OMV128</t>
  </si>
  <si>
    <t>GSK210911CUQ750</t>
  </si>
  <si>
    <t>GSK210911NJQ401</t>
  </si>
  <si>
    <t>GSK210911LKX673</t>
  </si>
  <si>
    <t>GSK210911TGB980</t>
  </si>
  <si>
    <t>GSK210911RXN352</t>
  </si>
  <si>
    <t>GSK210911QGE769</t>
  </si>
  <si>
    <t>GSK210911BMG208</t>
  </si>
  <si>
    <t>GSK210911YUX973</t>
  </si>
  <si>
    <t>GSK210911MBP674</t>
  </si>
  <si>
    <t>GSK210911BSM732</t>
  </si>
  <si>
    <t>GSK210911CKJ371</t>
  </si>
  <si>
    <t>GSK210911QYR136</t>
  </si>
  <si>
    <t>GSK210911ZMH379</t>
  </si>
  <si>
    <t>GSK210911DMI148</t>
  </si>
  <si>
    <t>GSK210911HLG657</t>
  </si>
  <si>
    <t>GSK210911ADX082</t>
  </si>
  <si>
    <t>GSK210911MAO475</t>
  </si>
  <si>
    <t>GSK210911LAN597</t>
  </si>
  <si>
    <t>GSK210911ZFW129</t>
  </si>
  <si>
    <t>GSK210911WUE613</t>
  </si>
  <si>
    <t>GSK210911ESH317</t>
  </si>
  <si>
    <t>GSK210911SKM314</t>
  </si>
  <si>
    <t>GSK210911IED015</t>
  </si>
  <si>
    <t>GSK210911UEC308</t>
  </si>
  <si>
    <t>GSK210911RCQ963</t>
  </si>
  <si>
    <t>GSK210911VAP743</t>
  </si>
  <si>
    <t>GSK210911SFR245</t>
  </si>
  <si>
    <t>GSK210911ONS806</t>
  </si>
  <si>
    <t>GSK210911ZWJ406</t>
  </si>
  <si>
    <t>GSK210911QFN479</t>
  </si>
  <si>
    <t>GSK210911CFW391</t>
  </si>
  <si>
    <t>GSK210911ANT615</t>
  </si>
  <si>
    <t>GSK210911LEB482</t>
  </si>
  <si>
    <t>GSK210911RVL943</t>
  </si>
  <si>
    <t>GSK210911BUP017</t>
  </si>
  <si>
    <t>GSK210911HOS805</t>
  </si>
  <si>
    <t>GSK210911LMZ461</t>
  </si>
  <si>
    <t>GSK210911BEK043</t>
  </si>
  <si>
    <t>GSK210911TEW201</t>
  </si>
  <si>
    <t>GSK210911DXE067</t>
  </si>
  <si>
    <t>GSK210911BEN612</t>
  </si>
  <si>
    <t>GSK210911TEY105</t>
  </si>
  <si>
    <t>GSK210911SFR964</t>
  </si>
  <si>
    <t>GSK210911CAZ096</t>
  </si>
  <si>
    <t>GSK210911LFX645</t>
  </si>
  <si>
    <t>GSK210911JQN280</t>
  </si>
  <si>
    <t>GSK210911DXI674</t>
  </si>
  <si>
    <t>GSK210911ZHY531</t>
  </si>
  <si>
    <t>GSK210911ZCW853</t>
  </si>
  <si>
    <t>GSK210911OBT841</t>
  </si>
  <si>
    <t>GSK210911CQO546</t>
  </si>
  <si>
    <t>GSK210911YCJ126</t>
  </si>
  <si>
    <t>GSK210911JYB534</t>
  </si>
  <si>
    <t>GSK210911LAF460</t>
  </si>
  <si>
    <t>GSK210911PRW726</t>
  </si>
  <si>
    <t>GSK210911NKI374</t>
  </si>
  <si>
    <t>GSK210911HBD968</t>
  </si>
  <si>
    <t>GSK210911AFO547</t>
  </si>
  <si>
    <t>GSK210911MNG732</t>
  </si>
  <si>
    <t>GSK210911EFK859</t>
  </si>
  <si>
    <t>GSK210911GJN528</t>
  </si>
  <si>
    <t>GSK210911YWD618</t>
  </si>
  <si>
    <t>GSK210911BOC035</t>
  </si>
  <si>
    <t>GSK210911RIK457</t>
  </si>
  <si>
    <t>GSK210911IDM514</t>
  </si>
  <si>
    <t>GSK210911OFY416</t>
  </si>
  <si>
    <t>GSK210911DHI541</t>
  </si>
  <si>
    <t>GSK210911YCU518</t>
  </si>
  <si>
    <t>GSK210911KCT194</t>
  </si>
  <si>
    <t>GSK210910VSY931</t>
  </si>
  <si>
    <t>GSK210911VQX018</t>
  </si>
  <si>
    <t>GSK210911EHA681</t>
  </si>
  <si>
    <t>GSK210911SDO019</t>
  </si>
  <si>
    <t>GSK210911AGF192</t>
  </si>
  <si>
    <t>GSK210911MSF035</t>
  </si>
  <si>
    <t>GSK210911NVI097</t>
  </si>
  <si>
    <t>GSK210911LUI846</t>
  </si>
  <si>
    <t>GSK210911IOT869</t>
  </si>
  <si>
    <t>GSK210911EHI692</t>
  </si>
  <si>
    <t>GSK210911IWY128</t>
  </si>
  <si>
    <t>GSK210911BSO759</t>
  </si>
  <si>
    <t>GSK210911DFU024</t>
  </si>
  <si>
    <t>GSK210911HQS710</t>
  </si>
  <si>
    <t>GSK210911ZXH607</t>
  </si>
  <si>
    <t>GSK210910RGL603</t>
  </si>
  <si>
    <t>GSK210911PBM210</t>
  </si>
  <si>
    <t>GSK210911DQO947</t>
  </si>
  <si>
    <t>GSK210911NEB745</t>
  </si>
  <si>
    <t>GSK210911HQG643</t>
  </si>
  <si>
    <t>GSK210911EVC896</t>
  </si>
  <si>
    <t>GSK210911LUX496</t>
  </si>
  <si>
    <t>GSK210911SCV710</t>
  </si>
  <si>
    <t>GSK210911AIG401</t>
  </si>
  <si>
    <t>GSK210911FYH064</t>
  </si>
  <si>
    <t>GSK210911QTJ721</t>
  </si>
  <si>
    <t>GSK210911ZKW238</t>
  </si>
  <si>
    <t>GSK210911LFH461</t>
  </si>
  <si>
    <t>GSK210911CRD423</t>
  </si>
  <si>
    <t>GSK210911EVJ930</t>
  </si>
  <si>
    <t>GSK210911UFK681</t>
  </si>
  <si>
    <t>GSK210911IAR467</t>
  </si>
  <si>
    <t>GSK210911LUW089</t>
  </si>
  <si>
    <t>GSK210911EQG243</t>
  </si>
  <si>
    <t>GSK210911AJP076</t>
  </si>
  <si>
    <t>GSK210911UVJ541</t>
  </si>
  <si>
    <t>GSK210911LAN942</t>
  </si>
  <si>
    <t>GSK210911ABL794</t>
  </si>
  <si>
    <t>GSK210911LNF548</t>
  </si>
  <si>
    <t>GSK210911DRO813</t>
  </si>
  <si>
    <t>GSK210911SDK596</t>
  </si>
  <si>
    <t>GSK210911FYR047</t>
  </si>
  <si>
    <t>GSK210911GZU294</t>
  </si>
  <si>
    <t>GSK210911FIV304</t>
  </si>
  <si>
    <t>DMD/2109/11/LJTO0628</t>
  </si>
  <si>
    <t>GSK210911UEL845</t>
  </si>
  <si>
    <t>GSK210911RGU954</t>
  </si>
  <si>
    <t>GSK210911KTL624</t>
  </si>
  <si>
    <t>GSK210911TJR401</t>
  </si>
  <si>
    <t>GSK210911VHT956</t>
  </si>
  <si>
    <t>GSK210911WOY869</t>
  </si>
  <si>
    <t>GSK210911SGU129</t>
  </si>
  <si>
    <t>GSK210911FQI264</t>
  </si>
  <si>
    <t>DMD/2109/12/ORDG7349</t>
  </si>
  <si>
    <t>GSK210912UGT381</t>
  </si>
  <si>
    <t>GSK210912PYX049</t>
  </si>
  <si>
    <t>GSK210912YWV367</t>
  </si>
  <si>
    <t>GSK210912KEA987</t>
  </si>
  <si>
    <t>GSK210912APM816</t>
  </si>
  <si>
    <t>GSK210912AGM725</t>
  </si>
  <si>
    <t>GSK210912YXO190</t>
  </si>
  <si>
    <t>GSK210912TGA253</t>
  </si>
  <si>
    <t>GSK210912LQD421</t>
  </si>
  <si>
    <t>GSK210912SJF254</t>
  </si>
  <si>
    <t>GSK210912GOY246</t>
  </si>
  <si>
    <t>GSK210912YLO527</t>
  </si>
  <si>
    <t>GSK210911YLQ684</t>
  </si>
  <si>
    <t>GSK210912LBO830</t>
  </si>
  <si>
    <t>GSK210912ERL128</t>
  </si>
  <si>
    <t>GSK210912QRJ569</t>
  </si>
  <si>
    <t>GSK210912DBG172</t>
  </si>
  <si>
    <t>GSK210912CVH942</t>
  </si>
  <si>
    <t>GSK210912CHS168</t>
  </si>
  <si>
    <t>GSK210912ZLS681</t>
  </si>
  <si>
    <t>GSK210912CYR041</t>
  </si>
  <si>
    <t>GSK210912CMW157</t>
  </si>
  <si>
    <t>GSK210912EVO079</t>
  </si>
  <si>
    <t>GSK210912FPR162</t>
  </si>
  <si>
    <t>GSK210912RSU687</t>
  </si>
  <si>
    <t>GSK210912NBX175</t>
  </si>
  <si>
    <t>GSK210911JKB134</t>
  </si>
  <si>
    <t>GSK210912LMC724</t>
  </si>
  <si>
    <t>GSK210912JHW320</t>
  </si>
  <si>
    <t>GSK210912UCV816</t>
  </si>
  <si>
    <t>GSK210912IJP135</t>
  </si>
  <si>
    <t>GSK210912NPW675</t>
  </si>
  <si>
    <t>GSK210912NUC732</t>
  </si>
  <si>
    <t>GSK210912HQX321</t>
  </si>
  <si>
    <t>GSK210912ZST850</t>
  </si>
  <si>
    <t>GSK210912CJY729</t>
  </si>
  <si>
    <t>GSK210912DQS318</t>
  </si>
  <si>
    <t>GSK210912JDF827</t>
  </si>
  <si>
    <t>GSK210912XYA308</t>
  </si>
  <si>
    <t>GSK210912SBQ902</t>
  </si>
  <si>
    <t>GSK210912LPR529</t>
  </si>
  <si>
    <t>GSK210912BFC432</t>
  </si>
  <si>
    <t>GSK210912EWR769</t>
  </si>
  <si>
    <t>GSK210912SOR384</t>
  </si>
  <si>
    <t>GSK210912DGO467</t>
  </si>
  <si>
    <t>GSK210912MLY125</t>
  </si>
  <si>
    <t>GSK210912THG039</t>
  </si>
  <si>
    <t>GSK210912JSN869</t>
  </si>
  <si>
    <t>GSK210912MJO130</t>
  </si>
  <si>
    <t>GSK210912GVR365</t>
  </si>
  <si>
    <t>GSK210912KYL368</t>
  </si>
  <si>
    <t>GSK210912ZLB493</t>
  </si>
  <si>
    <t>GSK210912LOD740</t>
  </si>
  <si>
    <t>GSK210912FQT298</t>
  </si>
  <si>
    <t>GSK210912JQA890</t>
  </si>
  <si>
    <t>GSK210912NED013</t>
  </si>
  <si>
    <t>GSK210912CGL682</t>
  </si>
  <si>
    <t>GSK210912XLD239</t>
  </si>
  <si>
    <t>GSK210912UAL089</t>
  </si>
  <si>
    <t>GSK210912YDV932</t>
  </si>
  <si>
    <t>GSK210912LHS541</t>
  </si>
  <si>
    <t>GSK210912TMX924</t>
  </si>
  <si>
    <t>GSK210912OCK945</t>
  </si>
  <si>
    <t>GSK210912TGD298</t>
  </si>
  <si>
    <t>GSK210912URN823</t>
  </si>
  <si>
    <t>GSK210912IWC401</t>
  </si>
  <si>
    <t>GSK210912COK192</t>
  </si>
  <si>
    <t>GSK210912JDQ491</t>
  </si>
  <si>
    <t>GSK210912DBU374</t>
  </si>
  <si>
    <t>GSK210912WCY563</t>
  </si>
  <si>
    <t>GSK210912JTL324</t>
  </si>
  <si>
    <t>GSK210912BWV104</t>
  </si>
  <si>
    <t>GSK210912NOQ679</t>
  </si>
  <si>
    <t>GSK210912KCB376</t>
  </si>
  <si>
    <t>GSK210911RWH362</t>
  </si>
  <si>
    <t>GSK210912TSQ357</t>
  </si>
  <si>
    <t>GSK210912UNA790</t>
  </si>
  <si>
    <t>GSK210912UIO120</t>
  </si>
  <si>
    <t>GSK210912RLB763</t>
  </si>
  <si>
    <t>GSK210912ONF319</t>
  </si>
  <si>
    <t>GSK210912FLN706</t>
  </si>
  <si>
    <t>GSK210912KWY458</t>
  </si>
  <si>
    <t>GSK210912HMR783</t>
  </si>
  <si>
    <t>GSK210912QYI329</t>
  </si>
  <si>
    <t>GSK210912GLU743</t>
  </si>
  <si>
    <t>GSK210912WJX509</t>
  </si>
  <si>
    <t>GSK210912DPK409</t>
  </si>
  <si>
    <t>GSK210912CXZ865</t>
  </si>
  <si>
    <t>GSK210912XAH948</t>
  </si>
  <si>
    <t>GSK210912RVW045</t>
  </si>
  <si>
    <t>GSK210912OTH509</t>
  </si>
  <si>
    <t>GSK210912TZO395</t>
  </si>
  <si>
    <t>GSK210912DKJ514</t>
  </si>
  <si>
    <t>GSK210912FIW379</t>
  </si>
  <si>
    <t>GSK210912PDZ461</t>
  </si>
  <si>
    <t>GSK210912SQP064</t>
  </si>
  <si>
    <t>GSK210912PTV129</t>
  </si>
  <si>
    <t>GSK210912JKA894</t>
  </si>
  <si>
    <t>GSK210912AWT083</t>
  </si>
  <si>
    <t>GSK210912UWQ841</t>
  </si>
  <si>
    <t>GSK210912NZJ780</t>
  </si>
  <si>
    <t>GSK210912AEX219</t>
  </si>
  <si>
    <t>GSK210912VKY280</t>
  </si>
  <si>
    <t>GSK210912BIE501</t>
  </si>
  <si>
    <t>GSK210912JOG476</t>
  </si>
  <si>
    <t>GSK210912AIN762</t>
  </si>
  <si>
    <t>GSK210912QXR462</t>
  </si>
  <si>
    <t>GSK210912GLS029</t>
  </si>
  <si>
    <t>GSK210912JWH403</t>
  </si>
  <si>
    <t>GSK210912BCU240</t>
  </si>
  <si>
    <t>GSK210912CJA786</t>
  </si>
  <si>
    <t>GSK210912MCE539</t>
  </si>
  <si>
    <t>GSK210912EVD031</t>
  </si>
  <si>
    <t>GSK210912OUA245</t>
  </si>
  <si>
    <t>GSK210912CDJ569</t>
  </si>
  <si>
    <t>GSK210912UWN102</t>
  </si>
  <si>
    <t>GSK210912RVO457</t>
  </si>
  <si>
    <t>GSK210912JSM148</t>
  </si>
  <si>
    <t>GSK210912ESY673</t>
  </si>
  <si>
    <t>GSK210912VTL207</t>
  </si>
  <si>
    <t>GSK210912ZDE329</t>
  </si>
  <si>
    <t>GSK210912QTP294</t>
  </si>
  <si>
    <t>GSK210912GJL601</t>
  </si>
  <si>
    <t>GSK210912QUK895</t>
  </si>
  <si>
    <t>GSK210912PGN160</t>
  </si>
  <si>
    <t>GSK210912OCH064</t>
  </si>
  <si>
    <t>GSK210912LNP985</t>
  </si>
  <si>
    <t>GSK210912BDE439</t>
  </si>
  <si>
    <t>GSK210912JKP480</t>
  </si>
  <si>
    <t>GSK210912XWA152</t>
  </si>
  <si>
    <t>GSK210912CJN596</t>
  </si>
  <si>
    <t>GSK210912TIJ871</t>
  </si>
  <si>
    <t>GSK210912RWG618</t>
  </si>
  <si>
    <t>GSK210912XGZ258</t>
  </si>
  <si>
    <t>GSK210912THB312</t>
  </si>
  <si>
    <t>GSK210912FWP930</t>
  </si>
  <si>
    <t>GSK210912XYA894</t>
  </si>
  <si>
    <t>GSK210912GKU487</t>
  </si>
  <si>
    <t>GSK210912ETZ175</t>
  </si>
  <si>
    <t>GSK210912NOF481</t>
  </si>
  <si>
    <t>GSK210912HPZ381</t>
  </si>
  <si>
    <t>GSK210912XUH085</t>
  </si>
  <si>
    <t>GSK210912ARB106</t>
  </si>
  <si>
    <t>GSK210912XUA201</t>
  </si>
  <si>
    <t>GSK210912EVL654</t>
  </si>
  <si>
    <t>GSK210912XJV094</t>
  </si>
  <si>
    <t>GSK210912JEM618</t>
  </si>
  <si>
    <t>GSK210912ZJV345</t>
  </si>
  <si>
    <t>GSK210912XDO582</t>
  </si>
  <si>
    <t>GSK210912OCD902</t>
  </si>
  <si>
    <t>GSK210912KOT936</t>
  </si>
  <si>
    <t>GSK210912XOK436</t>
  </si>
  <si>
    <t>GSK210912ZQR685</t>
  </si>
  <si>
    <t>GSK210912GWC874</t>
  </si>
  <si>
    <t>GSK210912PXI476</t>
  </si>
  <si>
    <t>GSK210912WGX426</t>
  </si>
  <si>
    <t>GSK210912AVX763</t>
  </si>
  <si>
    <t>GSK210912WJG184</t>
  </si>
  <si>
    <t>GSK210912HDJ269</t>
  </si>
  <si>
    <t>GSK210912FLZ631</t>
  </si>
  <si>
    <t>GSK210912ZYW643</t>
  </si>
  <si>
    <t>GSK210912RUI703</t>
  </si>
  <si>
    <t>GSK210912YXM293</t>
  </si>
  <si>
    <t>GSK210912KQJ540</t>
  </si>
  <si>
    <t>GSK210912BMU526</t>
  </si>
  <si>
    <t>GSK210912QSV605</t>
  </si>
  <si>
    <t>GSK210912ZYK942</t>
  </si>
  <si>
    <t>GSK210912SUT740</t>
  </si>
  <si>
    <t>GSK210912OZT194</t>
  </si>
  <si>
    <t>GSK210912HTB463</t>
  </si>
  <si>
    <t>GSK210912ENJ329</t>
  </si>
  <si>
    <t>GSK210912WJG793</t>
  </si>
  <si>
    <t>GSK210912YID674</t>
  </si>
  <si>
    <t>GSK210912DJG053</t>
  </si>
  <si>
    <t>GSK210912YPR154</t>
  </si>
  <si>
    <t>GSK210912LCP731</t>
  </si>
  <si>
    <t>GSK210912OAL359</t>
  </si>
  <si>
    <t>GSK210912TVE751</t>
  </si>
  <si>
    <t>GSK210912PGL720</t>
  </si>
  <si>
    <t>GSK210912AOM702</t>
  </si>
  <si>
    <t>GSK210912QHJ385</t>
  </si>
  <si>
    <t>GSK210912GXK746</t>
  </si>
  <si>
    <t>GSK210912BZE930</t>
  </si>
  <si>
    <t>GSK210912LQP184</t>
  </si>
  <si>
    <t>GSK210912PKB159</t>
  </si>
  <si>
    <t>GSK210912QVE537</t>
  </si>
  <si>
    <t>GSK210912MHC380</t>
  </si>
  <si>
    <t>GSK210912EZC157</t>
  </si>
  <si>
    <t>GSK210912EFH189</t>
  </si>
  <si>
    <t>GSK210912MHJ812</t>
  </si>
  <si>
    <t>GSK210912OFU810</t>
  </si>
  <si>
    <t>GSK210912NOW850</t>
  </si>
  <si>
    <t>GSK210912XPF087</t>
  </si>
  <si>
    <t>GSK210912BUT976</t>
  </si>
  <si>
    <t>GSK210912HUL820</t>
  </si>
  <si>
    <t>GSK210912NML974</t>
  </si>
  <si>
    <t>GSK210912PON723</t>
  </si>
  <si>
    <t>GSK210912HJX480</t>
  </si>
  <si>
    <t>GSK210912ILC164</t>
  </si>
  <si>
    <t>GSK210912AXE584</t>
  </si>
  <si>
    <t>GSK210912VHG432</t>
  </si>
  <si>
    <t>GSK210912RBA413</t>
  </si>
  <si>
    <t>GSK210912JQI359</t>
  </si>
  <si>
    <t>GSK210912KWX047</t>
  </si>
  <si>
    <t>GSK210912ULM047</t>
  </si>
  <si>
    <t>GSK210912RZM263</t>
  </si>
  <si>
    <t>GSK210912TBF807</t>
  </si>
  <si>
    <t>GSK210912TLU823</t>
  </si>
  <si>
    <t>GSK210912FLA340</t>
  </si>
  <si>
    <t>GSK210912URD921</t>
  </si>
  <si>
    <t>GSK210912LSB523</t>
  </si>
  <si>
    <t>GSK210912WFA673</t>
  </si>
  <si>
    <t>GSK210912MZJ587</t>
  </si>
  <si>
    <t>GSK210912VIR746</t>
  </si>
  <si>
    <t>GSK210912NXI986</t>
  </si>
  <si>
    <t>GSK210912EGJ397</t>
  </si>
  <si>
    <t>GSK210912FBO539</t>
  </si>
  <si>
    <t>GSK210912XYD298</t>
  </si>
  <si>
    <t>GSK210912EPQ754</t>
  </si>
  <si>
    <t>GSK210912XFK054</t>
  </si>
  <si>
    <t>GSK210912SMD784</t>
  </si>
  <si>
    <t>GSK210912BQV135</t>
  </si>
  <si>
    <t>GSK210912KQZ627</t>
  </si>
  <si>
    <t>GSK210912LSO142</t>
  </si>
  <si>
    <t>GSK210912GHU342</t>
  </si>
  <si>
    <t>GSK210912RSV605</t>
  </si>
  <si>
    <t>GSK210912ZPU314</t>
  </si>
  <si>
    <t>GSK210912MWZ603</t>
  </si>
  <si>
    <t>GSK210912ADU687</t>
  </si>
  <si>
    <t>GSK210912TWI215</t>
  </si>
  <si>
    <t>GSK210912VEN694</t>
  </si>
  <si>
    <t>GSK210912VKU197</t>
  </si>
  <si>
    <t>GSK210912CVN742</t>
  </si>
  <si>
    <t>GSK210912LZC475</t>
  </si>
  <si>
    <t>GSK210912AXF576</t>
  </si>
  <si>
    <t>GSK210912HYR380</t>
  </si>
  <si>
    <t>GSK210912SGJ052</t>
  </si>
  <si>
    <t>GSK210912TLW423</t>
  </si>
  <si>
    <t>GSK210912LBU743</t>
  </si>
  <si>
    <t>GSK210912HDF645</t>
  </si>
  <si>
    <t>GSK210912EOX924</t>
  </si>
  <si>
    <t>GSK210912QKC950</t>
  </si>
  <si>
    <t>GSK210912GQJ874</t>
  </si>
  <si>
    <t>GSK210912EJM816</t>
  </si>
  <si>
    <t>GSK210912DIB085</t>
  </si>
  <si>
    <t>GSK210912BEN195</t>
  </si>
  <si>
    <t>GSK210912JWM340</t>
  </si>
  <si>
    <t>GSK210912BIL238</t>
  </si>
  <si>
    <t>GSK210912EYR806</t>
  </si>
  <si>
    <t>GSK210912TKC412</t>
  </si>
  <si>
    <t>GSK210912HJK042</t>
  </si>
  <si>
    <t>DMD/2109/12/VMDL2937</t>
  </si>
  <si>
    <t>GSK210912QCP185</t>
  </si>
  <si>
    <t>DMD/2109/12/ANKM2371</t>
  </si>
  <si>
    <t>GSK210912ZKY678</t>
  </si>
  <si>
    <t>GSK210911EPB358</t>
  </si>
  <si>
    <t>GSK210912HYF873</t>
  </si>
  <si>
    <t>GSK210912VPM195</t>
  </si>
  <si>
    <t>GSK210912SEJ816</t>
  </si>
  <si>
    <t>GSK210912CNT086</t>
  </si>
  <si>
    <t>GSK210912IAD647</t>
  </si>
  <si>
    <t>GSK210912UTV180</t>
  </si>
  <si>
    <t>GSK210912VIG789</t>
  </si>
  <si>
    <t>GSK210912PMZ063</t>
  </si>
  <si>
    <t>GSK210911WND128</t>
  </si>
  <si>
    <t>DMD/2109/12/KVNS1905</t>
  </si>
  <si>
    <t>GSK210912KVY398</t>
  </si>
  <si>
    <t>GSK210912DHY216</t>
  </si>
  <si>
    <t>GSK210912YME836</t>
  </si>
  <si>
    <t>GSK210912SLE276</t>
  </si>
  <si>
    <t>GSK210912FKH370</t>
  </si>
  <si>
    <t>GSK210912XJF627</t>
  </si>
  <si>
    <t>GSK210912XBD517</t>
  </si>
  <si>
    <t>GSK210912APW769</t>
  </si>
  <si>
    <t>GSK210912TJB201</t>
  </si>
  <si>
    <t>GSK210912QAV492</t>
  </si>
  <si>
    <t>GSK210912OYA597</t>
  </si>
  <si>
    <t>GSK210912BDU895</t>
  </si>
  <si>
    <t>GSK210912VAS271</t>
  </si>
  <si>
    <t>GSK210912QUR104</t>
  </si>
  <si>
    <t>GSK210912HBQ981</t>
  </si>
  <si>
    <t>GSK210912IUD547</t>
  </si>
  <si>
    <t>GSK210912VKP520</t>
  </si>
  <si>
    <t>GSK210912FEP479</t>
  </si>
  <si>
    <t>GSK210912GUV039</t>
  </si>
  <si>
    <t>GSK210912BNV485</t>
  </si>
  <si>
    <t>GSK210912FUK506</t>
  </si>
  <si>
    <t>GSK210912FTY738</t>
  </si>
  <si>
    <t>GSK210912KFC549</t>
  </si>
  <si>
    <t>GSK210912KMF269</t>
  </si>
  <si>
    <t>GSK210912MXG142</t>
  </si>
  <si>
    <t>GSK210912FLZ271</t>
  </si>
  <si>
    <t>GSK210912QIA089</t>
  </si>
  <si>
    <t>GSK210912FBJ670</t>
  </si>
  <si>
    <t>GSK210912RXQ480</t>
  </si>
  <si>
    <t>GSK210912QWZ170</t>
  </si>
  <si>
    <t>GSK210912IDB290</t>
  </si>
  <si>
    <t>GSK210912KZF378</t>
  </si>
  <si>
    <t>DMD/2109/13/JTCG4301</t>
  </si>
  <si>
    <t>GSK210913BEA370</t>
  </si>
  <si>
    <t>GSK210913SXM932</t>
  </si>
  <si>
    <t>GSK210913KRT851</t>
  </si>
  <si>
    <t>GSK210913NUM498</t>
  </si>
  <si>
    <t>GSK210912MBN923</t>
  </si>
  <si>
    <t>GSK210912PBJ907</t>
  </si>
  <si>
    <t>GSK210913VFM435</t>
  </si>
  <si>
    <t>GSK210913RXJ517</t>
  </si>
  <si>
    <t>GSK210913IDB102</t>
  </si>
  <si>
    <t>GSK210913OCR401</t>
  </si>
  <si>
    <t>DMD/2109/13/ACHI6031</t>
  </si>
  <si>
    <t>GSK210913FWK197</t>
  </si>
  <si>
    <t>GSK210913FLN675</t>
  </si>
  <si>
    <t>GSK210913MVC570</t>
  </si>
  <si>
    <t>GSK210913HLG932</t>
  </si>
  <si>
    <t>GSK210913RWX720</t>
  </si>
  <si>
    <t>GSK210913YWF842</t>
  </si>
  <si>
    <t>GSK210913XZF739</t>
  </si>
  <si>
    <t>GSK210913PCX682</t>
  </si>
  <si>
    <t>GSK210913QOM270</t>
  </si>
  <si>
    <t>GSK210913JWO517</t>
  </si>
  <si>
    <t>GSK210913TXG809</t>
  </si>
  <si>
    <t>GSK210913OZP905</t>
  </si>
  <si>
    <t>GSK210913POK198</t>
  </si>
  <si>
    <t>GSK210913OVK958</t>
  </si>
  <si>
    <t>GSK210913KNH439</t>
  </si>
  <si>
    <t>GSK210911TCD517</t>
  </si>
  <si>
    <t>GSK210911OXJ420</t>
  </si>
  <si>
    <t>GSK210913EUK602</t>
  </si>
  <si>
    <t>GSK210912YHQ374</t>
  </si>
  <si>
    <t>GSK210913SQI054</t>
  </si>
  <si>
    <t>GSK210913YGF710</t>
  </si>
  <si>
    <t>GSK210913QCF854</t>
  </si>
  <si>
    <t>GSK210911MFG265</t>
  </si>
  <si>
    <t>GSK210913IPN986</t>
  </si>
  <si>
    <t>GSK210913JKX018</t>
  </si>
  <si>
    <t>GSK210913TFA495</t>
  </si>
  <si>
    <t>GSK210913BMI867</t>
  </si>
  <si>
    <t>GSK210913EDI931</t>
  </si>
  <si>
    <t>GSK210913EJC681</t>
  </si>
  <si>
    <t>GSK210913MJO609</t>
  </si>
  <si>
    <t>GSK210913ULQ096</t>
  </si>
  <si>
    <t>GSK210912TLI840</t>
  </si>
  <si>
    <t>GSK210913JUV457</t>
  </si>
  <si>
    <t>GSK210913UJZ476</t>
  </si>
  <si>
    <t>GSK210913IRF160</t>
  </si>
  <si>
    <t>GSK210913VHT094</t>
  </si>
  <si>
    <t>GSK210913OJC429</t>
  </si>
  <si>
    <t>GSK210913UOJ478</t>
  </si>
  <si>
    <t>GSK210911JVA504</t>
  </si>
  <si>
    <t>GSK210913QIC367</t>
  </si>
  <si>
    <t>GSK210912ZRJ426</t>
  </si>
  <si>
    <t>GSK210913ZSM012</t>
  </si>
  <si>
    <t>GSK210913KXE896</t>
  </si>
  <si>
    <t>GSK210913FOI948</t>
  </si>
  <si>
    <t>GSK210913BCK703</t>
  </si>
  <si>
    <t>GSK210913JNH796</t>
  </si>
  <si>
    <t>GSK210913SVU650</t>
  </si>
  <si>
    <t>GSK210913IVA891</t>
  </si>
  <si>
    <t>GSK210913CFI426</t>
  </si>
  <si>
    <t>GSK210913GLZ812</t>
  </si>
  <si>
    <t>GSK210913JGQ051</t>
  </si>
  <si>
    <t>GSK210913JIB047</t>
  </si>
  <si>
    <t>GSK210913EVO679</t>
  </si>
  <si>
    <t>GSK210913DCX714</t>
  </si>
  <si>
    <t>GSK210913GTO784</t>
  </si>
  <si>
    <t>GSK210913PUX914</t>
  </si>
  <si>
    <t>GSK210912GBP981</t>
  </si>
  <si>
    <t>GSK210911EFC314</t>
  </si>
  <si>
    <t>GSK210913VTD654</t>
  </si>
  <si>
    <t>GSK210911VEI920</t>
  </si>
  <si>
    <t>GSK210913VDH470</t>
  </si>
  <si>
    <t>GSK210913VXK352</t>
  </si>
  <si>
    <t>GSK210913CKV201</t>
  </si>
  <si>
    <t>GSK210912SVH076</t>
  </si>
  <si>
    <t>GSK210913VSR064</t>
  </si>
  <si>
    <t>GSK210913BWD297</t>
  </si>
  <si>
    <t>GSK210911ZJL239</t>
  </si>
  <si>
    <t>GSK210911UJA534</t>
  </si>
  <si>
    <t>GSK210913MWL436</t>
  </si>
  <si>
    <t>GSK210911VRY037</t>
  </si>
  <si>
    <t>GSK210913JPW192</t>
  </si>
  <si>
    <t>GSK210913VYD263</t>
  </si>
  <si>
    <t>GSK210911ZGK109</t>
  </si>
  <si>
    <t>GSK210913UKI780</t>
  </si>
  <si>
    <t>GSK210911RGV376</t>
  </si>
  <si>
    <t>GSK210913ZOG190</t>
  </si>
  <si>
    <t>GSK210913UME923</t>
  </si>
  <si>
    <t>GSK210911KNW435</t>
  </si>
  <si>
    <t>GSK210911FJM617</t>
  </si>
  <si>
    <t>GSK210913EZD487</t>
  </si>
  <si>
    <t>GSK210911WUT834</t>
  </si>
  <si>
    <t>GSK210913DTP602</t>
  </si>
  <si>
    <t>GSK210911UBM721</t>
  </si>
  <si>
    <t>GSK210913CQP503</t>
  </si>
  <si>
    <t>GSK210913FPC678</t>
  </si>
  <si>
    <t>GSK210911QMJ938</t>
  </si>
  <si>
    <t>GSK210913HDR901</t>
  </si>
  <si>
    <t>GSK210911JLX216</t>
  </si>
  <si>
    <t>GSK210913LRF981</t>
  </si>
  <si>
    <t>GSK210913QHZ685</t>
  </si>
  <si>
    <t>GSK210911DBC286</t>
  </si>
  <si>
    <t>GSK210913DRX692</t>
  </si>
  <si>
    <t>GSK210911FGV873</t>
  </si>
  <si>
    <t>GSK210911AYC457</t>
  </si>
  <si>
    <t>GSK210913WMH961</t>
  </si>
  <si>
    <t>GSK210913HRQ257</t>
  </si>
  <si>
    <t>GSK210913YBT295</t>
  </si>
  <si>
    <t>GSK210913ZCJ398</t>
  </si>
  <si>
    <t>GSK210913ZFQ031</t>
  </si>
  <si>
    <t>GSK210911GOF436</t>
  </si>
  <si>
    <t>GSK210913VLU326</t>
  </si>
  <si>
    <t>GSK210913DQE791</t>
  </si>
  <si>
    <t>GSK210912MXR093</t>
  </si>
  <si>
    <t>GSK210913FST475</t>
  </si>
  <si>
    <t>GSK210913IPF385</t>
  </si>
  <si>
    <t>GSK210913XVS437</t>
  </si>
  <si>
    <t>GSK210913NSV428</t>
  </si>
  <si>
    <t>GSK210913KVQ752</t>
  </si>
  <si>
    <t>GSK210913VSL280</t>
  </si>
  <si>
    <t>GSK210912LUX720</t>
  </si>
  <si>
    <t>GSK210913KPJ804</t>
  </si>
  <si>
    <t>GSK210913RTF190</t>
  </si>
  <si>
    <t>GSK210911SXH784</t>
  </si>
  <si>
    <t>GSK210913IHL982</t>
  </si>
  <si>
    <t>GSK210913GLC049</t>
  </si>
  <si>
    <t>GSK210911TRZ962</t>
  </si>
  <si>
    <t>GSK210913IDA541</t>
  </si>
  <si>
    <t>GSK210913OHW381</t>
  </si>
  <si>
    <t>GSK210913SUQ536</t>
  </si>
  <si>
    <t>GSK210913XLT301</t>
  </si>
  <si>
    <t>GSK210913JFC017</t>
  </si>
  <si>
    <t>GSK210913IKD860</t>
  </si>
  <si>
    <t>GSK210913LDH539</t>
  </si>
  <si>
    <t>GSK210913UJZ804</t>
  </si>
  <si>
    <t>GSK210913PLS167</t>
  </si>
  <si>
    <t>GSK210913NJO950</t>
  </si>
  <si>
    <t>GSK210913EMJ830</t>
  </si>
  <si>
    <t>GSK210913EHS813</t>
  </si>
  <si>
    <t>GSK210913KMX316</t>
  </si>
  <si>
    <t>DMD/2109/14/GUVZ2930</t>
  </si>
  <si>
    <t>GSK210913QDP743</t>
  </si>
  <si>
    <t>DMD/2109/14/NYKQ4032</t>
  </si>
  <si>
    <t>GSK210913NQC216</t>
  </si>
  <si>
    <t>GSK210914YNR834</t>
  </si>
  <si>
    <t>GSK210914WLB219</t>
  </si>
  <si>
    <t>GSK210913VND478</t>
  </si>
  <si>
    <t>GSK210914UMG320</t>
  </si>
  <si>
    <t>GSK210914XZJ325</t>
  </si>
  <si>
    <t>GSK210914GQK654</t>
  </si>
  <si>
    <t>GSK210914LJB062</t>
  </si>
  <si>
    <t>DMD/2109/14/CDYX6319</t>
  </si>
  <si>
    <t>GSK210912QAY245</t>
  </si>
  <si>
    <t>GSK210914JHF724</t>
  </si>
  <si>
    <t>GSK210914CDU187</t>
  </si>
  <si>
    <t>GSK210914BXG230</t>
  </si>
  <si>
    <t>GSK210914MON186</t>
  </si>
  <si>
    <t>GSK210914OKW150</t>
  </si>
  <si>
    <t>GSK210914YQJ235</t>
  </si>
  <si>
    <t>GSK210914QUH894</t>
  </si>
  <si>
    <t>GSK210914PNZ015</t>
  </si>
  <si>
    <t>GSK210914ZFR930</t>
  </si>
  <si>
    <t>GSK210914PRM051</t>
  </si>
  <si>
    <t>GSK210912AJW910</t>
  </si>
  <si>
    <t>GSK210912YSL893</t>
  </si>
  <si>
    <t>GSK210914RCV479</t>
  </si>
  <si>
    <t>GSK210912CKU831</t>
  </si>
  <si>
    <t>GSK210913MEZ170</t>
  </si>
  <si>
    <t>GSK210913NXK928</t>
  </si>
  <si>
    <t>GSK210912ERA630</t>
  </si>
  <si>
    <t>GSK210913YCP132</t>
  </si>
  <si>
    <t>GSK210912GKH509</t>
  </si>
  <si>
    <t>GSK210912BOR869</t>
  </si>
  <si>
    <t>GSK210914IJB472</t>
  </si>
  <si>
    <t>GSK210914QVJ167</t>
  </si>
  <si>
    <t>GSK210914WNH701</t>
  </si>
  <si>
    <t>GSK210914YKJ495</t>
  </si>
  <si>
    <t>GSK210914KDI679</t>
  </si>
  <si>
    <t>GSK210914GWT501</t>
  </si>
  <si>
    <t>GSK210914ZEA027</t>
  </si>
  <si>
    <t>GSK210914ODP970</t>
  </si>
  <si>
    <t>GSK210914TMC897</t>
  </si>
  <si>
    <t>GSK210914FBR690</t>
  </si>
  <si>
    <t>GSK210914HRC219</t>
  </si>
  <si>
    <t>GSK210914PIO298</t>
  </si>
  <si>
    <t>GSK210914VOH248</t>
  </si>
  <si>
    <t>GSK210914OWJ423</t>
  </si>
  <si>
    <t>GSK210914JGH820</t>
  </si>
  <si>
    <t>GSK210914NWL302</t>
  </si>
  <si>
    <t>GSK210914NDP869</t>
  </si>
  <si>
    <t>GSK210914HZM162</t>
  </si>
  <si>
    <t>GSK210914REA172</t>
  </si>
  <si>
    <t>GSK210914LNR271</t>
  </si>
  <si>
    <t>GSK210914XTE750</t>
  </si>
  <si>
    <t>GSK210914VFG790</t>
  </si>
  <si>
    <t>GSK210914HEF678</t>
  </si>
  <si>
    <t>GSK210914HJU412</t>
  </si>
  <si>
    <t>GSK210914JAM620</t>
  </si>
  <si>
    <t>GSK210914QWR718</t>
  </si>
  <si>
    <t>GSK210914GEZ470</t>
  </si>
  <si>
    <t>GSK210914SMW976</t>
  </si>
  <si>
    <t>GSK210914UYS985</t>
  </si>
  <si>
    <t>GSK210914HIX019</t>
  </si>
  <si>
    <t>GSK210914HYV203</t>
  </si>
  <si>
    <t>GSK210913XVH453</t>
  </si>
  <si>
    <t>GSK210914DWU690</t>
  </si>
  <si>
    <t>GSK210914XCO684</t>
  </si>
  <si>
    <t>GSK210914FEQ469</t>
  </si>
  <si>
    <t>GSK210914HQU793</t>
  </si>
  <si>
    <t>GSK210914MPY106</t>
  </si>
  <si>
    <t>GSK210914VHS415</t>
  </si>
  <si>
    <t>GSK210914GSW485</t>
  </si>
  <si>
    <t>GSK210914RTK862</t>
  </si>
  <si>
    <t>GSK210914GLA057</t>
  </si>
  <si>
    <t>GSK210914GVX935</t>
  </si>
  <si>
    <t>GSK210914HKJ723</t>
  </si>
  <si>
    <t>GSK210914QNE582</t>
  </si>
  <si>
    <t>GSK210914OKH943</t>
  </si>
  <si>
    <t>GSK210914IOM048</t>
  </si>
  <si>
    <t>GSK210914QCY802</t>
  </si>
  <si>
    <t>GSK210914RPG364</t>
  </si>
  <si>
    <t>GSK210914LTO961</t>
  </si>
  <si>
    <t>GSK210914BXC615</t>
  </si>
  <si>
    <t>GSK210914IGM317</t>
  </si>
  <si>
    <t>GSK210914ULF695</t>
  </si>
  <si>
    <t>GSK210914GZH106</t>
  </si>
  <si>
    <t>GSK210914HPK302</t>
  </si>
  <si>
    <t>GSK210912YTI263</t>
  </si>
  <si>
    <t>GSK210914DCM403</t>
  </si>
  <si>
    <t>GSK210914DGJ901</t>
  </si>
  <si>
    <t>GSK210914ZPK046</t>
  </si>
  <si>
    <t>GSK210912CGX674</t>
  </si>
  <si>
    <t>GSK210914DTR496</t>
  </si>
  <si>
    <t>GSK210914ACV681</t>
  </si>
  <si>
    <t>GSK210914QEK076</t>
  </si>
  <si>
    <t>GSK210912JYN354</t>
  </si>
  <si>
    <t>GSK210914DLC705</t>
  </si>
  <si>
    <t>DMD/2109/14/YHUZ5049</t>
  </si>
  <si>
    <t>GSK210914WOK052</t>
  </si>
  <si>
    <t>GSK210914LYQ697</t>
  </si>
  <si>
    <t>GSK210914NEW461</t>
  </si>
  <si>
    <t>GSK210914LVK476</t>
  </si>
  <si>
    <t>GSK210912SEX756</t>
  </si>
  <si>
    <t>GSK210914CDZ623</t>
  </si>
  <si>
    <t>GSK210912LOA610</t>
  </si>
  <si>
    <t>GSK210914DMH281</t>
  </si>
  <si>
    <t>GSK210914UND897</t>
  </si>
  <si>
    <t>GSK210914DGH139</t>
  </si>
  <si>
    <t>GSK210914YRE086</t>
  </si>
  <si>
    <t>GSK210914NLO982</t>
  </si>
  <si>
    <t>GSK210914ELQ814</t>
  </si>
  <si>
    <t>GSK210914RUE759</t>
  </si>
  <si>
    <t>GSK210914HRZ793</t>
  </si>
  <si>
    <t>GSK210914RFX371</t>
  </si>
  <si>
    <t>GSK210914NQD695</t>
  </si>
  <si>
    <t>GSK210914OXY589</t>
  </si>
  <si>
    <t>GSK210914HSL940</t>
  </si>
  <si>
    <t>GSK210914HLI691</t>
  </si>
  <si>
    <t>GSK210914WHQ176</t>
  </si>
  <si>
    <t>GSK210914JCO109</t>
  </si>
  <si>
    <t>GSK210913XSQ725</t>
  </si>
  <si>
    <t>GSK210914JBW527</t>
  </si>
  <si>
    <t>GSK210914OJM326</t>
  </si>
  <si>
    <t>GSK210912QCJ823</t>
  </si>
  <si>
    <t>GSK210914QTV914</t>
  </si>
  <si>
    <t>GSK210914MVG945</t>
  </si>
  <si>
    <t>GSK210914GFI261</t>
  </si>
  <si>
    <t>GSK210914THI538</t>
  </si>
  <si>
    <t>GSK210914MHY523</t>
  </si>
  <si>
    <t>GSK210914ZOE912</t>
  </si>
  <si>
    <t>GSK210914AKM697</t>
  </si>
  <si>
    <t>GSK210913WHL674</t>
  </si>
  <si>
    <t>GSK210914VQO297</t>
  </si>
  <si>
    <t>GSK210913ITL071</t>
  </si>
  <si>
    <t>GSK210912LHS937</t>
  </si>
  <si>
    <t>GSK210913ZED716</t>
  </si>
  <si>
    <t>GSK210914DQC495</t>
  </si>
  <si>
    <t>GSK210914MNF078</t>
  </si>
  <si>
    <t>GSK210914LNW904</t>
  </si>
  <si>
    <t>GSK210912KXQ193</t>
  </si>
  <si>
    <t>GSK210914WRH874</t>
  </si>
  <si>
    <t>GSK210914DYV471</t>
  </si>
  <si>
    <t>GSK210914ITK519</t>
  </si>
  <si>
    <t>GSK210914GDN847</t>
  </si>
  <si>
    <t>GSK210914XQG194</t>
  </si>
  <si>
    <t>GSK210914EYN278</t>
  </si>
  <si>
    <t>GSK210914RMO418</t>
  </si>
  <si>
    <t>GSK210914ZUG813</t>
  </si>
  <si>
    <t>GSK210914GXH964</t>
  </si>
  <si>
    <t>GSK210914KOW196</t>
  </si>
  <si>
    <t>GSK210914SGH840</t>
  </si>
  <si>
    <t>GSK210914OYC873</t>
  </si>
  <si>
    <t>GSK210914DYN587</t>
  </si>
  <si>
    <t>GSK210914VIH890</t>
  </si>
  <si>
    <t>GSK210914NCP856</t>
  </si>
  <si>
    <t>GSK210914RAT729</t>
  </si>
  <si>
    <t>GSK210914XVI615</t>
  </si>
  <si>
    <t>GSK210914PSX643</t>
  </si>
  <si>
    <t>GSK210914LJX910</t>
  </si>
  <si>
    <t>GSK210914CFW605</t>
  </si>
  <si>
    <t>GSK210914BQG983</t>
  </si>
  <si>
    <t>GSK210914LYQ610</t>
  </si>
  <si>
    <t>GSK210914MUL690</t>
  </si>
  <si>
    <t>GSK210914EVQ894</t>
  </si>
  <si>
    <t>GSK210914RGS052</t>
  </si>
  <si>
    <t>GSK210914UDY136</t>
  </si>
  <si>
    <t>GSK210914CNW479</t>
  </si>
  <si>
    <t>GSK210914AOP163</t>
  </si>
  <si>
    <t>GSK210914PYJ987</t>
  </si>
  <si>
    <t>GSK210914EZH980</t>
  </si>
  <si>
    <t>GSK210914GMN725</t>
  </si>
  <si>
    <t>GSK210914VZG832</t>
  </si>
  <si>
    <t>GSK210914ZCY368</t>
  </si>
  <si>
    <t>GSK210914MIS576</t>
  </si>
  <si>
    <t>GSK210914XYQ257</t>
  </si>
  <si>
    <t>GSK210914OBQ507</t>
  </si>
  <si>
    <t>GSK210914SIL758</t>
  </si>
  <si>
    <t>GSK210914OCX827</t>
  </si>
  <si>
    <t>GSK210914XPK042</t>
  </si>
  <si>
    <t>GSK210914MYZ946</t>
  </si>
  <si>
    <t>GSK210914BFI405</t>
  </si>
  <si>
    <t>GSK210914DNW710</t>
  </si>
  <si>
    <t>GSK210914IWF138</t>
  </si>
  <si>
    <t>GSK210914TBC498</t>
  </si>
  <si>
    <t>GSK210913EMW913</t>
  </si>
  <si>
    <t>GSK210914ZRE581</t>
  </si>
  <si>
    <t>GSK210914SLB608</t>
  </si>
  <si>
    <t>GSK210914QZE386</t>
  </si>
  <si>
    <t>GSK210914EMZ371</t>
  </si>
  <si>
    <t>GSK210914FTU845</t>
  </si>
  <si>
    <t>GSK210914HUI957</t>
  </si>
  <si>
    <t>GSK210914XRD547</t>
  </si>
  <si>
    <t>GSK210914NGW459</t>
  </si>
  <si>
    <t>GSK210914ZRI259</t>
  </si>
  <si>
    <t>GSK210914LYX502</t>
  </si>
  <si>
    <t>GSK210914CNR938</t>
  </si>
  <si>
    <t>GSK210914QZO567</t>
  </si>
  <si>
    <t>GSK210914PAM179</t>
  </si>
  <si>
    <t>GSK210914XNW546</t>
  </si>
  <si>
    <t>GSK210914AGZ941</t>
  </si>
  <si>
    <t>GSK210914YNT651</t>
  </si>
  <si>
    <t>GSK210914VZL207</t>
  </si>
  <si>
    <t>GSK210914YEV389</t>
  </si>
  <si>
    <t>GSK210914LBZ746</t>
  </si>
  <si>
    <t>GSK210914AST712</t>
  </si>
  <si>
    <t>GSK210914ATV051</t>
  </si>
  <si>
    <t>GSK210914MDI871</t>
  </si>
  <si>
    <t>GSK210914JRP968</t>
  </si>
  <si>
    <t>GSK210913FEK258</t>
  </si>
  <si>
    <t>GSK210914HWE718</t>
  </si>
  <si>
    <t>GSK210914ARK624</t>
  </si>
  <si>
    <t>GSK210914VJR290</t>
  </si>
  <si>
    <t>GSK210914XBD836</t>
  </si>
  <si>
    <t>GSK210914KYU856</t>
  </si>
  <si>
    <t>GSK210914NGX862</t>
  </si>
  <si>
    <t>GSK210914DWU723</t>
  </si>
  <si>
    <t>GSK210914BTL257</t>
  </si>
  <si>
    <t>GSK210914QZM574</t>
  </si>
  <si>
    <t>GSK210914XAQ036</t>
  </si>
  <si>
    <t>GSK210913ACR360</t>
  </si>
  <si>
    <t>GSK210914BUH238</t>
  </si>
  <si>
    <t>GSK210914JCB629</t>
  </si>
  <si>
    <t>GSK210914QMN940</t>
  </si>
  <si>
    <t>GSK210914XNH943</t>
  </si>
  <si>
    <t>GSK210914QZT076</t>
  </si>
  <si>
    <t>GSK210914TJD075</t>
  </si>
  <si>
    <t>GSK210914WEL724</t>
  </si>
  <si>
    <t>GSK210914LQD549</t>
  </si>
  <si>
    <t>GSK210914XQP674</t>
  </si>
  <si>
    <t>GSK210914JIH192</t>
  </si>
  <si>
    <t>GSK210914AZK518</t>
  </si>
  <si>
    <t>GSK210914BRE051</t>
  </si>
  <si>
    <t>GSK210914GWZ402</t>
  </si>
  <si>
    <t>GSK210914VKT752</t>
  </si>
  <si>
    <t>GSK210914SQH082</t>
  </si>
  <si>
    <t>GSK210914QNO865</t>
  </si>
  <si>
    <t>GSK210914SUM832</t>
  </si>
  <si>
    <t>GSK210914CXM731</t>
  </si>
  <si>
    <t>GSK210914JDY892</t>
  </si>
  <si>
    <t>GSK210914OEZ608</t>
  </si>
  <si>
    <t>GSK210914EXM560</t>
  </si>
  <si>
    <t>GSK210914RGC045</t>
  </si>
  <si>
    <t>GSK210914VDR468</t>
  </si>
  <si>
    <t>GSK210914ART508</t>
  </si>
  <si>
    <t>GSK210914HBE038</t>
  </si>
  <si>
    <t>GSK210914ZFS879</t>
  </si>
  <si>
    <t>GSK210914WOR728</t>
  </si>
  <si>
    <t>GSK210914GNT143</t>
  </si>
  <si>
    <t>GSK210914OIA612</t>
  </si>
  <si>
    <t>GSK210914CHM693</t>
  </si>
  <si>
    <t>GSK210914LBD107</t>
  </si>
  <si>
    <t>GSK210914EKN984</t>
  </si>
  <si>
    <t>GSK210914XYU273</t>
  </si>
  <si>
    <t>GSK210914DNX683</t>
  </si>
  <si>
    <t>GSK210914BYA603</t>
  </si>
  <si>
    <t>GSK210914OJC720</t>
  </si>
  <si>
    <t>GSK210914XGV410</t>
  </si>
  <si>
    <t>GSK210914AQV196</t>
  </si>
  <si>
    <t>GSK210914QGT073</t>
  </si>
  <si>
    <t>GSK210914DCH156</t>
  </si>
  <si>
    <t>GSK210914UIL123</t>
  </si>
  <si>
    <t>GSK210914WKR629</t>
  </si>
  <si>
    <t>GSK210914LKV076</t>
  </si>
  <si>
    <t>GSK210914KRL214</t>
  </si>
  <si>
    <t>GSK210914JUW697</t>
  </si>
  <si>
    <t>GSK210914HLU709</t>
  </si>
  <si>
    <t>GSK210914WQE213</t>
  </si>
  <si>
    <t>GSK210914XJI762</t>
  </si>
  <si>
    <t>GSK210914IPE615</t>
  </si>
  <si>
    <t>GSK210914BYD971</t>
  </si>
  <si>
    <t>GSK210914PZV128</t>
  </si>
  <si>
    <t>GSK210914HLV420</t>
  </si>
  <si>
    <t>GSK210914KLI683</t>
  </si>
  <si>
    <t>GSK210914ZUK198</t>
  </si>
  <si>
    <t>GSK210913AMW538</t>
  </si>
  <si>
    <t>GSK210914CBF758</t>
  </si>
  <si>
    <t>GSK210914LXM307</t>
  </si>
  <si>
    <t>GSK210914BZM591</t>
  </si>
  <si>
    <t>GSK210914REW073</t>
  </si>
  <si>
    <t>GSK210914OXH825</t>
  </si>
  <si>
    <t>GSK210914CER903</t>
  </si>
  <si>
    <t>GSK210914CLF469</t>
  </si>
  <si>
    <t>GSK210914CSQ375</t>
  </si>
  <si>
    <t>GSK210914XVG137</t>
  </si>
  <si>
    <t>GSK210914TWF285</t>
  </si>
  <si>
    <t>GSK210914QCN734</t>
  </si>
  <si>
    <t>GSK210914BNX346</t>
  </si>
  <si>
    <t>GSK210914BCD210</t>
  </si>
  <si>
    <t>GSK210914QCD174</t>
  </si>
  <si>
    <t>GSK210914LWT816</t>
  </si>
  <si>
    <t>GSK210914KRH807</t>
  </si>
  <si>
    <t>GSK210914BFX705</t>
  </si>
  <si>
    <t>GSK210914UNK173</t>
  </si>
  <si>
    <t>GSK210914NGE351</t>
  </si>
  <si>
    <t>GSK210914CJL420</t>
  </si>
  <si>
    <t>GSK210914SEP815</t>
  </si>
  <si>
    <t>GSK210914HQW426</t>
  </si>
  <si>
    <t>GSK210914UCM398</t>
  </si>
  <si>
    <t>GSK210914PUV901</t>
  </si>
  <si>
    <t>GSK210914WIR459</t>
  </si>
  <si>
    <t>GSK210914GLX510</t>
  </si>
  <si>
    <t>GSK210914HUF130</t>
  </si>
  <si>
    <t>GSK210914KPM835</t>
  </si>
  <si>
    <t>GSK210914WNS238</t>
  </si>
  <si>
    <t>GSK210914HMV873</t>
  </si>
  <si>
    <t>GSK210914JQW673</t>
  </si>
  <si>
    <t>GSK210914XOY274</t>
  </si>
  <si>
    <t>GSK210914DMJ726</t>
  </si>
  <si>
    <t>GSK210914BMN915</t>
  </si>
  <si>
    <t>GSK210914PGS038</t>
  </si>
  <si>
    <t>GSK210914HSU173</t>
  </si>
  <si>
    <t>GSK210914CGB081</t>
  </si>
  <si>
    <t>GSK210914ZHQ796</t>
  </si>
  <si>
    <t>GSK210914LDJ450</t>
  </si>
  <si>
    <t>GSK210914AKU376</t>
  </si>
  <si>
    <t>GSK210914GAP812</t>
  </si>
  <si>
    <t>GSK210914FTN946</t>
  </si>
  <si>
    <t>GSK210914EHT758</t>
  </si>
  <si>
    <t>GSK210914UWJ491</t>
  </si>
  <si>
    <t>GSK210914LMI105</t>
  </si>
  <si>
    <t>GSK210914JIT130</t>
  </si>
  <si>
    <t>GSK210914HXW410</t>
  </si>
  <si>
    <t>GSK210914AIQ793</t>
  </si>
  <si>
    <t>GSK210914IPJ139</t>
  </si>
  <si>
    <t>GSK210914DLT703</t>
  </si>
  <si>
    <t>GSK210914ZSK405</t>
  </si>
  <si>
    <t>GSK210914ZHU285</t>
  </si>
  <si>
    <t>GSK210914PAY638</t>
  </si>
  <si>
    <t>GSK210914KEY942</t>
  </si>
  <si>
    <t>DMD/2109/14/BDHE4631</t>
  </si>
  <si>
    <t>GSK210912UHS107</t>
  </si>
  <si>
    <t>DMD/2109/15/YHFP4932</t>
  </si>
  <si>
    <t>GSK210914CGU632</t>
  </si>
  <si>
    <t>GSK210915RZE978</t>
  </si>
  <si>
    <t>GSK210915HQV213</t>
  </si>
  <si>
    <t>GSK210914WCG047</t>
  </si>
  <si>
    <t>GSK210914LKB573</t>
  </si>
  <si>
    <t>GSK210915RHB576</t>
  </si>
  <si>
    <t>GSK210915EOP098</t>
  </si>
  <si>
    <t>GSK210915AOM768</t>
  </si>
  <si>
    <t>GSK210915GIL350</t>
  </si>
  <si>
    <t>DMD/2109/15/TIYF1706</t>
  </si>
  <si>
    <t>GSK210915NIT672</t>
  </si>
  <si>
    <t>GSK210915ASY954</t>
  </si>
  <si>
    <t>GSK210915ZVP471</t>
  </si>
  <si>
    <t>GSK210915RTI246</t>
  </si>
  <si>
    <t>GSK210915EAV258</t>
  </si>
  <si>
    <t>GSK210915DKB528</t>
  </si>
  <si>
    <t>GSK210915WTD639</t>
  </si>
  <si>
    <t>GSK210915XVE768</t>
  </si>
  <si>
    <t>GSK210915XJE354</t>
  </si>
  <si>
    <t>GSK210915NLR863</t>
  </si>
  <si>
    <t>GSK210915SYP290</t>
  </si>
  <si>
    <t>GSK210915CFB853</t>
  </si>
  <si>
    <t>GSK210915NXV379</t>
  </si>
  <si>
    <t>GSK210915CZN156</t>
  </si>
  <si>
    <t>GSK210915PJY672</t>
  </si>
  <si>
    <t>GSK210915JXU159</t>
  </si>
  <si>
    <t>GSK210915KQN520</t>
  </si>
  <si>
    <t>GSK210914HIG487</t>
  </si>
  <si>
    <t>GSK210915UJN852</t>
  </si>
  <si>
    <t>GSK210915VDC342</t>
  </si>
  <si>
    <t>GSK210915UOA947</t>
  </si>
  <si>
    <t>GSK210915QGR740</t>
  </si>
  <si>
    <t>GSK210915UQE679</t>
  </si>
  <si>
    <t>GSK210915IFK531</t>
  </si>
  <si>
    <t>GSK210915KUD732</t>
  </si>
  <si>
    <t>GSK210915ZPW930</t>
  </si>
  <si>
    <t>GSK210915RHV750</t>
  </si>
  <si>
    <t>GSK210915VRH631</t>
  </si>
  <si>
    <t>GSK210915DNR912</t>
  </si>
  <si>
    <t>GSK210915FZT208</t>
  </si>
  <si>
    <t>GSK210915RMB452</t>
  </si>
  <si>
    <t>GSK210915IOX527</t>
  </si>
  <si>
    <t>GSK210915VDX517</t>
  </si>
  <si>
    <t>GSK210915RTK632</t>
  </si>
  <si>
    <t>GSK210915MYO468</t>
  </si>
  <si>
    <t>GSK210915XVK490</t>
  </si>
  <si>
    <t>GSK210915JHE074</t>
  </si>
  <si>
    <t>GSK210915TFW687</t>
  </si>
  <si>
    <t>GSK210915IHZ860</t>
  </si>
  <si>
    <t>GSK210915ELC278</t>
  </si>
  <si>
    <t>GSK210915AZQ964</t>
  </si>
  <si>
    <t>GSK210915CQL194</t>
  </si>
  <si>
    <t>GSK210915ZFR093</t>
  </si>
  <si>
    <t>GSK210914SOC089</t>
  </si>
  <si>
    <t>GSK210915CEA657</t>
  </si>
  <si>
    <t>GSK210915WEB517</t>
  </si>
  <si>
    <t>GSK210915MLU051</t>
  </si>
  <si>
    <t>GSK210915ALB751</t>
  </si>
  <si>
    <t>GSK210915WDS730</t>
  </si>
  <si>
    <t>GSK210915RJU194</t>
  </si>
  <si>
    <t>GSK210915ULR168</t>
  </si>
  <si>
    <t>GSK210915KMO730</t>
  </si>
  <si>
    <t>GSK210915UDZ148</t>
  </si>
  <si>
    <t>GSK210915LPT360</t>
  </si>
  <si>
    <t>GSK210912KTJ651</t>
  </si>
  <si>
    <t>GSK210915NMF035</t>
  </si>
  <si>
    <t>GSK210915AYJ613</t>
  </si>
  <si>
    <t>GSK210915SNH706</t>
  </si>
  <si>
    <t>GSK210915KTV962</t>
  </si>
  <si>
    <t>GSK210915NVL861</t>
  </si>
  <si>
    <t>GSK210915KWR834</t>
  </si>
  <si>
    <t>GSK210915SQT186</t>
  </si>
  <si>
    <t>GSK210915WVT075</t>
  </si>
  <si>
    <t>GSK210915MLC972</t>
  </si>
  <si>
    <t>GSK210915PNQ786</t>
  </si>
  <si>
    <t>GSK210915HQL062</t>
  </si>
  <si>
    <t>GSK210915YVW572</t>
  </si>
  <si>
    <t>GSK210915ABZ059</t>
  </si>
  <si>
    <t>GSK210915UNY502</t>
  </si>
  <si>
    <t>GSK210915FCL290</t>
  </si>
  <si>
    <t>GSK210915PWL397</t>
  </si>
  <si>
    <t>GSK210915OQJ123</t>
  </si>
  <si>
    <t>GSK210915CJI234</t>
  </si>
  <si>
    <t>GSK210915VNY635</t>
  </si>
  <si>
    <t>GSK210915WRP502</t>
  </si>
  <si>
    <t>GSK210915CVH869</t>
  </si>
  <si>
    <t>GSK210915GZJ580</t>
  </si>
  <si>
    <t>GSK210915IDK105</t>
  </si>
  <si>
    <t>GSK210915QWA835</t>
  </si>
  <si>
    <t>GSK210915JLX143</t>
  </si>
  <si>
    <t>GSK210915TLS529</t>
  </si>
  <si>
    <t>GSK210915XYI625</t>
  </si>
  <si>
    <t>GSK210915ZMR021</t>
  </si>
  <si>
    <t>GSK210915JWG839</t>
  </si>
  <si>
    <t>GSK210915BWM754</t>
  </si>
  <si>
    <t>GSK210915NDM127</t>
  </si>
  <si>
    <t>GSK210915ZPN604</t>
  </si>
  <si>
    <t>GSK210915FVT529</t>
  </si>
  <si>
    <t>GSK210915WFL071</t>
  </si>
  <si>
    <t>GSK210915BYJ607</t>
  </si>
  <si>
    <t>GSK210915ZON982</t>
  </si>
  <si>
    <t>GSK210915JXG102</t>
  </si>
  <si>
    <t>GSK210915BDK680</t>
  </si>
  <si>
    <t>GSK210915TZW520</t>
  </si>
  <si>
    <t>GSK210915HGZ593</t>
  </si>
  <si>
    <t>GSK210915GKS078</t>
  </si>
  <si>
    <t>GSK210915WQJ851</t>
  </si>
  <si>
    <t>GSK210915GAV396</t>
  </si>
  <si>
    <t>GSK210915SMX206</t>
  </si>
  <si>
    <t>GSK210915UEO751</t>
  </si>
  <si>
    <t>GSK210915OZB631</t>
  </si>
  <si>
    <t>GSK210915WCN203</t>
  </si>
  <si>
    <t>GSK210915DNK930</t>
  </si>
  <si>
    <t>GSK210915VKD094</t>
  </si>
  <si>
    <t>GSK210915QXG683</t>
  </si>
  <si>
    <t>GSK210915RZG714</t>
  </si>
  <si>
    <t>GSK210915DNL129</t>
  </si>
  <si>
    <t>GSK210915ZOV564</t>
  </si>
  <si>
    <t>GSK210914AIH215</t>
  </si>
  <si>
    <t>GSK210915TEZ891</t>
  </si>
  <si>
    <t>GSK210915XVC804</t>
  </si>
  <si>
    <t>GSK210915QUH416</t>
  </si>
  <si>
    <t>GSK210915YDW863</t>
  </si>
  <si>
    <t>GSK210915NBX071</t>
  </si>
  <si>
    <t>GSK210915NWQ013</t>
  </si>
  <si>
    <t>GSK210915MBU691</t>
  </si>
  <si>
    <t>GSK210915SKT871</t>
  </si>
  <si>
    <t>GSK210915NDX417</t>
  </si>
  <si>
    <t>GSK210915BZQ185</t>
  </si>
  <si>
    <t>GSK210915BXA935</t>
  </si>
  <si>
    <t>GSK210915UWY569</t>
  </si>
  <si>
    <t>GSK210915SCI835</t>
  </si>
  <si>
    <t>GSK210913BGL930</t>
  </si>
  <si>
    <t>GSK210915KVD739</t>
  </si>
  <si>
    <t>GSK210915RSZ895</t>
  </si>
  <si>
    <t>GSK210915HQR940</t>
  </si>
  <si>
    <t>GSK210915CZV376</t>
  </si>
  <si>
    <t>GSK210915GFP835</t>
  </si>
  <si>
    <t>GSK210915VWX219</t>
  </si>
  <si>
    <t>GSK210915DXC493</t>
  </si>
  <si>
    <t>GSK210915IQN829</t>
  </si>
  <si>
    <t>GSK210915NPH582</t>
  </si>
  <si>
    <t>GSK210915LJE978</t>
  </si>
  <si>
    <t>GSK210914ORH849</t>
  </si>
  <si>
    <t>GSK210915IPU342</t>
  </si>
  <si>
    <t>GSK210915VNH104</t>
  </si>
  <si>
    <t>GSK210915PFT415</t>
  </si>
  <si>
    <t>GSK210915VON854</t>
  </si>
  <si>
    <t>GSK210914BVA197</t>
  </si>
  <si>
    <t>GSK210915MZH593</t>
  </si>
  <si>
    <t>GSK210915ICY016</t>
  </si>
  <si>
    <t>GSK210915PDO621</t>
  </si>
  <si>
    <t>GSK210915GSZ630</t>
  </si>
  <si>
    <t>GSK210915ABQ924</t>
  </si>
  <si>
    <t>GSK210915SHC531</t>
  </si>
  <si>
    <t>GSK210915MUI231</t>
  </si>
  <si>
    <t>GSK210915ZAL293</t>
  </si>
  <si>
    <t>GSK210915ALS205</t>
  </si>
  <si>
    <t>GSK210915QRG562</t>
  </si>
  <si>
    <t>GSK210915UCF263</t>
  </si>
  <si>
    <t>GSK210915VLF703</t>
  </si>
  <si>
    <t>GSK210915ZIE317</t>
  </si>
  <si>
    <t>GSK210914IOP568</t>
  </si>
  <si>
    <t>GSK210915JRK845</t>
  </si>
  <si>
    <t>GSK210915IKA782</t>
  </si>
  <si>
    <t>GSK210914PEV967</t>
  </si>
  <si>
    <t>GSK210915BSF925</t>
  </si>
  <si>
    <t>GSK210915GXM451</t>
  </si>
  <si>
    <t>GSK210913XUP829</t>
  </si>
  <si>
    <t>GSK210915ICK516</t>
  </si>
  <si>
    <t>GSK210915WNQ814</t>
  </si>
  <si>
    <t>GSK210914UIK246</t>
  </si>
  <si>
    <t>GSK210915FOX945</t>
  </si>
  <si>
    <t>GSK210915LCJ436</t>
  </si>
  <si>
    <t>GSK210915LNS674</t>
  </si>
  <si>
    <t>GSK210915XLU791</t>
  </si>
  <si>
    <t>GSK210915FAK653</t>
  </si>
  <si>
    <t>GSK210914FPC058</t>
  </si>
  <si>
    <t>GSK210914BGE126</t>
  </si>
  <si>
    <t>GSK210915CHB358</t>
  </si>
  <si>
    <t>GSK210915GOP837</t>
  </si>
  <si>
    <t>GSK210915OFB691</t>
  </si>
  <si>
    <t>GSK210915VBT548</t>
  </si>
  <si>
    <t>GSK210915XGN023</t>
  </si>
  <si>
    <t>GSK210915QRA390</t>
  </si>
  <si>
    <t>GSK210915TNY491</t>
  </si>
  <si>
    <t>GSK210915ZXI197</t>
  </si>
  <si>
    <t>GSK210915FIE067</t>
  </si>
  <si>
    <t>GSK210915ACY472</t>
  </si>
  <si>
    <t>GSK210915TGP952</t>
  </si>
  <si>
    <t>GSK210915YJM139</t>
  </si>
  <si>
    <t>GSK210915QNP967</t>
  </si>
  <si>
    <t>GSK210915EPT178</t>
  </si>
  <si>
    <t>GSK210915FJU569</t>
  </si>
  <si>
    <t>GSK210915YUO296</t>
  </si>
  <si>
    <t>GSK210915JLW985</t>
  </si>
  <si>
    <t>GSK210915AJD852</t>
  </si>
  <si>
    <t>GSK210915MUT215</t>
  </si>
  <si>
    <t>GSK210915QPX075</t>
  </si>
  <si>
    <t>GSK210915KGI568</t>
  </si>
  <si>
    <t>GSK210915HKJ814</t>
  </si>
  <si>
    <t>GSK210915NOU067</t>
  </si>
  <si>
    <t>GSK210915TEM813</t>
  </si>
  <si>
    <t>GSK210915WQM209</t>
  </si>
  <si>
    <t>GSK210914POY792</t>
  </si>
  <si>
    <t>GSK210915KOR472</t>
  </si>
  <si>
    <t>GSK210913NAO972</t>
  </si>
  <si>
    <t>GSK210915GQL046</t>
  </si>
  <si>
    <t>GSK210915ANU569</t>
  </si>
  <si>
    <t>GSK210915CVM837</t>
  </si>
  <si>
    <t>GSK210914DNC419</t>
  </si>
  <si>
    <t>GSK210915IEB631</t>
  </si>
  <si>
    <t>GSK210914NTH815</t>
  </si>
  <si>
    <t>GSK210914AHS603</t>
  </si>
  <si>
    <t>GSK210915DRF632</t>
  </si>
  <si>
    <t>GSK210915PGI298</t>
  </si>
  <si>
    <t>GSK210915ROX890</t>
  </si>
  <si>
    <t>GSK210915VXY428</t>
  </si>
  <si>
    <t>GSK210915NDM630</t>
  </si>
  <si>
    <t>GSK210915NMU063</t>
  </si>
  <si>
    <t>GSK210915VDR394</t>
  </si>
  <si>
    <t>GSK210915BTM763</t>
  </si>
  <si>
    <t>GSK210915KBO178</t>
  </si>
  <si>
    <t>GSK210915ZOU826</t>
  </si>
  <si>
    <t>GSK210915DXZ270</t>
  </si>
  <si>
    <t>GSK210915WIL250</t>
  </si>
  <si>
    <t>GSK210915NFA523</t>
  </si>
  <si>
    <t>GSK210915LAJ104</t>
  </si>
  <si>
    <t>GSK210915WMB691</t>
  </si>
  <si>
    <t>GSK210915HKI215</t>
  </si>
  <si>
    <t>GSK210915RLT289</t>
  </si>
  <si>
    <t>GSK210915SLU526</t>
  </si>
  <si>
    <t>GSK210915EVB460</t>
  </si>
  <si>
    <t>GSK210915ENL028</t>
  </si>
  <si>
    <t>GSK210915GSK712</t>
  </si>
  <si>
    <t>GSK210915QVP725</t>
  </si>
  <si>
    <t>GSK210915CDW257</t>
  </si>
  <si>
    <t>GSK210915MLP398</t>
  </si>
  <si>
    <t>GSK210915UVN651</t>
  </si>
  <si>
    <t>GSK210915ZEX643</t>
  </si>
  <si>
    <t>GSK210915MIE679</t>
  </si>
  <si>
    <t>GSK210915QJD534</t>
  </si>
  <si>
    <t>GSK210915GPW453</t>
  </si>
  <si>
    <t>GSK210915AXJ436</t>
  </si>
  <si>
    <t>GSK210915UOB201</t>
  </si>
  <si>
    <t>GSK210915OIK286</t>
  </si>
  <si>
    <t>GSK210915IYJ128</t>
  </si>
  <si>
    <t>GSK210915FPZ537</t>
  </si>
  <si>
    <t>GSK210915ZNU791</t>
  </si>
  <si>
    <t>GSK210915PKF846</t>
  </si>
  <si>
    <t>GSK210915LIR803</t>
  </si>
  <si>
    <t>GSK210915VBR498</t>
  </si>
  <si>
    <t>GSK210915QAJ109</t>
  </si>
  <si>
    <t>GSK210915BYJ928</t>
  </si>
  <si>
    <t>GSK210915QNZ267</t>
  </si>
  <si>
    <t>GSK210915XWD958</t>
  </si>
  <si>
    <t>GSK210915UIF640</t>
  </si>
  <si>
    <t>GSK210915JEY950</t>
  </si>
  <si>
    <t>GSK210914ANG583</t>
  </si>
  <si>
    <t>GSK210915TUS294</t>
  </si>
  <si>
    <t>GSK210915DWI176</t>
  </si>
  <si>
    <t>GSK210915QDR074</t>
  </si>
  <si>
    <t>GSK210915SUL350</t>
  </si>
  <si>
    <t>GSK210915YLU205</t>
  </si>
  <si>
    <t>GSK210914LBQ792</t>
  </si>
  <si>
    <t>GSK210915TCS453</t>
  </si>
  <si>
    <t>GSK210915WZH805</t>
  </si>
  <si>
    <t>GSK210915MQE587</t>
  </si>
  <si>
    <t>GSK210914GFL270</t>
  </si>
  <si>
    <t>GSK210915MXS067</t>
  </si>
  <si>
    <t>GSK210915DNR729</t>
  </si>
  <si>
    <t>GSK210915XOH185</t>
  </si>
  <si>
    <t>GSK210915MAY941</t>
  </si>
  <si>
    <t>GSK210914USI410</t>
  </si>
  <si>
    <t>GSK210915ZHD384</t>
  </si>
  <si>
    <t>GSK210915BJO685</t>
  </si>
  <si>
    <t>DMD/2109/15/TMSU3897</t>
  </si>
  <si>
    <t>GSK210915DCT395</t>
  </si>
  <si>
    <t>GSK210912LUK103</t>
  </si>
  <si>
    <t>GSK210912GCI743</t>
  </si>
  <si>
    <t>GSK210915LQG194</t>
  </si>
  <si>
    <t>GSK210915BFG718</t>
  </si>
  <si>
    <t>GSK210915ZHP275</t>
  </si>
  <si>
    <t>GSK210915CUM579</t>
  </si>
  <si>
    <t>GSK210915WLG583</t>
  </si>
  <si>
    <t>GSK210915KRZ890</t>
  </si>
  <si>
    <t>GSK210915JCX496</t>
  </si>
  <si>
    <t>GSK210912BVR153</t>
  </si>
  <si>
    <t>KM MULYA SENTOSA 2</t>
  </si>
  <si>
    <t>9/21/2021 SYARIF MOHARDI</t>
  </si>
  <si>
    <t>DMD/2109/16/RQSM3457</t>
  </si>
  <si>
    <t>GSK210915BES074</t>
  </si>
  <si>
    <t>GSK210916JXE068</t>
  </si>
  <si>
    <t>GSK210915LHZ607</t>
  </si>
  <si>
    <t>GSK210916WYL954</t>
  </si>
  <si>
    <t>GSK210916XUL182</t>
  </si>
  <si>
    <t>GSK210916WJC809</t>
  </si>
  <si>
    <t>GSK210916CLV102</t>
  </si>
  <si>
    <t>GSK210916BPO548</t>
  </si>
  <si>
    <t>GSK210915OWB698</t>
  </si>
  <si>
    <t>GSK210916KZS358</t>
  </si>
  <si>
    <t>DMD/2109/16/MVHZ2809</t>
  </si>
  <si>
    <t>GSK210916BOE423</t>
  </si>
  <si>
    <t>GSK210916GFU419</t>
  </si>
  <si>
    <t>GSK210916QGB190</t>
  </si>
  <si>
    <t>GSK210916AEI503</t>
  </si>
  <si>
    <t>GSK210916FXM506</t>
  </si>
  <si>
    <t>GSK210916UED432</t>
  </si>
  <si>
    <t>GSK210916HGW590</t>
  </si>
  <si>
    <t>GSK210916ASJ732</t>
  </si>
  <si>
    <t>GSK210916VDE389</t>
  </si>
  <si>
    <t>GSK210916YAM870</t>
  </si>
  <si>
    <t>GSK210916XOT206</t>
  </si>
  <si>
    <t>GSK210916PCY385</t>
  </si>
  <si>
    <t>GSK210916GBN021</t>
  </si>
  <si>
    <t>GSK210916EGB427</t>
  </si>
  <si>
    <t>GSK210916CEJ416</t>
  </si>
  <si>
    <t>GSK210916PFU380</t>
  </si>
  <si>
    <t>GSK210916AFO710</t>
  </si>
  <si>
    <t>GSK210916UJM653</t>
  </si>
  <si>
    <t>GSK210916AXY915</t>
  </si>
  <si>
    <t>GSK210916SYV728</t>
  </si>
  <si>
    <t>GSK210916VEG583</t>
  </si>
  <si>
    <t>GSK210916RNB186</t>
  </si>
  <si>
    <t>DMD/2109/16/NEMZ1328</t>
  </si>
  <si>
    <t>GSK210916AVB023</t>
  </si>
  <si>
    <t>GSK210916WUF093</t>
  </si>
  <si>
    <t>GSK210916QOC280</t>
  </si>
  <si>
    <t>GSK210916BYP746</t>
  </si>
  <si>
    <t>GSK210916YXD058</t>
  </si>
  <si>
    <t>GSK210916CQG642</t>
  </si>
  <si>
    <t>GSK210916ZNQ321</t>
  </si>
  <si>
    <t>GSK210916ODL416</t>
  </si>
  <si>
    <t>GSK210916EWD136</t>
  </si>
  <si>
    <t>GSK210916BFP546</t>
  </si>
  <si>
    <t>GSK210914ZEP716</t>
  </si>
  <si>
    <t>GSK210916HUO170</t>
  </si>
  <si>
    <t>GSK210916QYU463</t>
  </si>
  <si>
    <t>GSK210916OBL531</t>
  </si>
  <si>
    <t>GSK210916OQW254</t>
  </si>
  <si>
    <t>GSK210916ICG137</t>
  </si>
  <si>
    <t>GSK210916LYG291</t>
  </si>
  <si>
    <t>GSK210916WPB716</t>
  </si>
  <si>
    <t>GSK210916ZEV943</t>
  </si>
  <si>
    <t>GSK210916MWE821</t>
  </si>
  <si>
    <t>GSK210916AMI608</t>
  </si>
  <si>
    <t>GSK210916TWL175</t>
  </si>
  <si>
    <t>GSK210916GJY061</t>
  </si>
  <si>
    <t>GSK210916MFL504</t>
  </si>
  <si>
    <t>GSK210916FVU986</t>
  </si>
  <si>
    <t>GSK210916DTW516</t>
  </si>
  <si>
    <t>GSK210916HVT125</t>
  </si>
  <si>
    <t>GSK210916BTV276</t>
  </si>
  <si>
    <t>GSK210916QNP780</t>
  </si>
  <si>
    <t>GSK210916LTD189</t>
  </si>
  <si>
    <t>GSK210916XSL487</t>
  </si>
  <si>
    <t>GSK210916DOT356</t>
  </si>
  <si>
    <t>GSK210916NWS453</t>
  </si>
  <si>
    <t>GSK210916KWI392</t>
  </si>
  <si>
    <t>GSK210916YTV430</t>
  </si>
  <si>
    <t>GSK210916CQY350</t>
  </si>
  <si>
    <t>GSK210916TBK172</t>
  </si>
  <si>
    <t>GSK210916MGD234</t>
  </si>
  <si>
    <t>GSK210916CLH397</t>
  </si>
  <si>
    <t>GSK210916UTQ486</t>
  </si>
  <si>
    <t>GSK210916UQI359</t>
  </si>
  <si>
    <t>GSK210916NRP738</t>
  </si>
  <si>
    <t>GSK210916OAP397</t>
  </si>
  <si>
    <t>GSK210916UDQ024</t>
  </si>
  <si>
    <t>GSK210916CHR978</t>
  </si>
  <si>
    <t>GSK210916RYL084</t>
  </si>
  <si>
    <t>GSK210916FGJ681</t>
  </si>
  <si>
    <t>GSK210916ZFV428</t>
  </si>
  <si>
    <t>GSK210916BGT417</t>
  </si>
  <si>
    <t>GSK210916DBR352</t>
  </si>
  <si>
    <t>GSK210916LAJ628</t>
  </si>
  <si>
    <t>GSK210916QJU789</t>
  </si>
  <si>
    <t>GSK210916SNW149</t>
  </si>
  <si>
    <t>GSK210916DFK091</t>
  </si>
  <si>
    <t>GSK210916GDS502</t>
  </si>
  <si>
    <t>GSK210916MPI850</t>
  </si>
  <si>
    <t>GSK210914EHL791</t>
  </si>
  <si>
    <t>GSK210916EAY728</t>
  </si>
  <si>
    <t>GSK210914LSP834</t>
  </si>
  <si>
    <t>GSK210916VNK459</t>
  </si>
  <si>
    <t>GSK210916NIU217</t>
  </si>
  <si>
    <t>GSK210916CVX465</t>
  </si>
  <si>
    <t>GSK210916ZRM239</t>
  </si>
  <si>
    <t>GSK210916AJV156</t>
  </si>
  <si>
    <t>GSK210915XDR983</t>
  </si>
  <si>
    <t>GSK210916HDJ864</t>
  </si>
  <si>
    <t>GSK210916OKD753</t>
  </si>
  <si>
    <t>GSK210916JRW623</t>
  </si>
  <si>
    <t>GSK210916PZE086</t>
  </si>
  <si>
    <t>GSK210916NKX763</t>
  </si>
  <si>
    <t>GSK210916KSU804</t>
  </si>
  <si>
    <t>GSK210916BNL867</t>
  </si>
  <si>
    <t>GSK210914GDP321</t>
  </si>
  <si>
    <t>GSK210916ZAO973</t>
  </si>
  <si>
    <t>GSK210916SDJ107</t>
  </si>
  <si>
    <t>GSK210916PZR152</t>
  </si>
  <si>
    <t>GSK210916QTU481</t>
  </si>
  <si>
    <t>GSK210914QHG675</t>
  </si>
  <si>
    <t>GSK210916HBW562</t>
  </si>
  <si>
    <t>GSK210916UIH169</t>
  </si>
  <si>
    <t>GSK210916EVU736</t>
  </si>
  <si>
    <t>GSK210916FJT065</t>
  </si>
  <si>
    <t>GSK210914NAK928</t>
  </si>
  <si>
    <t>GSK210914HAZ953</t>
  </si>
  <si>
    <t>GSK210914AWB126</t>
  </si>
  <si>
    <t>GSK210915SDV471</t>
  </si>
  <si>
    <t>GSK210915LFA061</t>
  </si>
  <si>
    <t>GSK210916ROM705</t>
  </si>
  <si>
    <t>GSK210914QVA269</t>
  </si>
  <si>
    <t>GSK210914LBZ968</t>
  </si>
  <si>
    <t>GSK210914IBL834</t>
  </si>
  <si>
    <t>GSK210914ZHP157</t>
  </si>
  <si>
    <t>GSK210913GMP450</t>
  </si>
  <si>
    <t>GSK210916YKJ408</t>
  </si>
  <si>
    <t>GSK210915XVF403</t>
  </si>
  <si>
    <t>GSK210914CYB928</t>
  </si>
  <si>
    <t>GSK210916VSH032</t>
  </si>
  <si>
    <t>GSK210916PBZ516</t>
  </si>
  <si>
    <t>GSK210916IOD982</t>
  </si>
  <si>
    <t>GSK210916TJD457</t>
  </si>
  <si>
    <t>GSK210914FDC795</t>
  </si>
  <si>
    <t>GSK210914VNC437</t>
  </si>
  <si>
    <t>GSK210916GZE086</t>
  </si>
  <si>
    <t>GSK210916FSY847</t>
  </si>
  <si>
    <t>GSK210916FHN283</t>
  </si>
  <si>
    <t>GSK210916XAQ275</t>
  </si>
  <si>
    <t>GSK210916MNE632</t>
  </si>
  <si>
    <t>GSK210915NCE576</t>
  </si>
  <si>
    <t>GSK210915MIU508</t>
  </si>
  <si>
    <t>GSK210916NQK721</t>
  </si>
  <si>
    <t>GSK210916XTQ270</t>
  </si>
  <si>
    <t>GSK210916WNB475</t>
  </si>
  <si>
    <t>GSK210916IOZ710</t>
  </si>
  <si>
    <t>GSK210916RDO825</t>
  </si>
  <si>
    <t>GSK210916DAI826</t>
  </si>
  <si>
    <t>GSK210916VAK724</t>
  </si>
  <si>
    <t>GSK210916KLG861</t>
  </si>
  <si>
    <t>GSK210916FZW049</t>
  </si>
  <si>
    <t>GSK210916SHX162</t>
  </si>
  <si>
    <t>GSK210916RZX957</t>
  </si>
  <si>
    <t>GSK210916HCD429</t>
  </si>
  <si>
    <t>GSK210916ADK927</t>
  </si>
  <si>
    <t>GSK210916PJR439</t>
  </si>
  <si>
    <t>GSK210916XEZ783</t>
  </si>
  <si>
    <t>GSK210916RAU349</t>
  </si>
  <si>
    <t>GSK210916WFU893</t>
  </si>
  <si>
    <t>GSK210916MWU541</t>
  </si>
  <si>
    <t>GSK210916VKJ317</t>
  </si>
  <si>
    <t>GSK210916WDS561</t>
  </si>
  <si>
    <t>GSK210916SBI108</t>
  </si>
  <si>
    <t>GSK210916HRW517</t>
  </si>
  <si>
    <t>GSK210916WUZ328</t>
  </si>
  <si>
    <t>GSK210916IEP791</t>
  </si>
  <si>
    <t>GSK210916JRL739</t>
  </si>
  <si>
    <t>GSK210916ZRP549</t>
  </si>
  <si>
    <t>GSK210916YLP091</t>
  </si>
  <si>
    <t>GSK210916ZYX854</t>
  </si>
  <si>
    <t>GSK210916AOB453</t>
  </si>
  <si>
    <t>GSK210916VXM134</t>
  </si>
  <si>
    <t>GSK210916HBX468</t>
  </si>
  <si>
    <t>GSK210916OYR052</t>
  </si>
  <si>
    <t>GSK210916IKO143</t>
  </si>
  <si>
    <t>GSK210916VJO542</t>
  </si>
  <si>
    <t>GSK210916UHC084</t>
  </si>
  <si>
    <t>GSK210916WAR680</t>
  </si>
  <si>
    <t>GSK210916GAN238</t>
  </si>
  <si>
    <t>GSK210916RWJ293</t>
  </si>
  <si>
    <t>GSK210916TYF735</t>
  </si>
  <si>
    <t>GSK210916PKO715</t>
  </si>
  <si>
    <t>GSK210916ZPD486</t>
  </si>
  <si>
    <t>GSK210916HWK210</t>
  </si>
  <si>
    <t>GSK210916PWD745</t>
  </si>
  <si>
    <t>GSK210916FTN278</t>
  </si>
  <si>
    <t>GSK210916NYU057</t>
  </si>
  <si>
    <t>GSK210916GTN391</t>
  </si>
  <si>
    <t>GSK210916XES173</t>
  </si>
  <si>
    <t>GSK210916MHD481</t>
  </si>
  <si>
    <t>GSK210916UCI150</t>
  </si>
  <si>
    <t>GSK210916IVN125</t>
  </si>
  <si>
    <t>GSK210916MGY120</t>
  </si>
  <si>
    <t>GSK210916DYO127</t>
  </si>
  <si>
    <t>GSK210916GRD708</t>
  </si>
  <si>
    <t>GSK210916NFC348</t>
  </si>
  <si>
    <t>GSK210916BFH592</t>
  </si>
  <si>
    <t>GSK210916SRD674</t>
  </si>
  <si>
    <t>GSK210916JUK481</t>
  </si>
  <si>
    <t>GSK210916SUC149</t>
  </si>
  <si>
    <t>GSK210916EUB162</t>
  </si>
  <si>
    <t>GSK210916IFQ267</t>
  </si>
  <si>
    <t>GSK210916WDT136</t>
  </si>
  <si>
    <t>GSK210916OSM721</t>
  </si>
  <si>
    <t>GSK210916EOS041</t>
  </si>
  <si>
    <t>GSK210916HMZ280</t>
  </si>
  <si>
    <t>GSK210916DMS839</t>
  </si>
  <si>
    <t>GSK210916FKT476</t>
  </si>
  <si>
    <t>GSK210916CIJ596</t>
  </si>
  <si>
    <t>GSK210916EJT216</t>
  </si>
  <si>
    <t>GSK210916XKN271</t>
  </si>
  <si>
    <t>GSK210916ZFI826</t>
  </si>
  <si>
    <t>GSK210916EBI352</t>
  </si>
  <si>
    <t>GSK210916VQW973</t>
  </si>
  <si>
    <t>GSK210916ZXY520</t>
  </si>
  <si>
    <t>GSK210916ZJE049</t>
  </si>
  <si>
    <t>GSK210916BKT834</t>
  </si>
  <si>
    <t>GSK210916JVF726</t>
  </si>
  <si>
    <t>GSK210916GVH269</t>
  </si>
  <si>
    <t>GSK210916WFM521</t>
  </si>
  <si>
    <t>GSK210916AQY856</t>
  </si>
  <si>
    <t>GSK210916YTG501</t>
  </si>
  <si>
    <t>GSK210916IXG921</t>
  </si>
  <si>
    <t>GSK210916LFO204</t>
  </si>
  <si>
    <t>GSK210916QTN210</t>
  </si>
  <si>
    <t>GSK210916QHO924</t>
  </si>
  <si>
    <t>GSK210916JGX705</t>
  </si>
  <si>
    <t>GSK210916EWA629</t>
  </si>
  <si>
    <t>GSK210916CEU673</t>
  </si>
  <si>
    <t>GSK210916SQY834</t>
  </si>
  <si>
    <t>GSK210916VEI390</t>
  </si>
  <si>
    <t>GSK210916LTJ058</t>
  </si>
  <si>
    <t>GSK210916RDB906</t>
  </si>
  <si>
    <t>GSK210916UTO829</t>
  </si>
  <si>
    <t>GSK210916XRA851</t>
  </si>
  <si>
    <t>GSK210916ZDY726</t>
  </si>
  <si>
    <t>GSK210916YGP847</t>
  </si>
  <si>
    <t>GSK210916RDL413</t>
  </si>
  <si>
    <t>GSK210916RUP952</t>
  </si>
  <si>
    <t>GSK210916RVM301</t>
  </si>
  <si>
    <t>GSK210916HWI837</t>
  </si>
  <si>
    <t>GSK210916HFP304</t>
  </si>
  <si>
    <t>GSK210916GIB157</t>
  </si>
  <si>
    <t>GSK210916TPD189</t>
  </si>
  <si>
    <t>GSK210916XBT583</t>
  </si>
  <si>
    <t>GSK210916WDJ429</t>
  </si>
  <si>
    <t>GSK210916SHP296</t>
  </si>
  <si>
    <t>GSK210916CEU534</t>
  </si>
  <si>
    <t>GSK210916TUJ516</t>
  </si>
  <si>
    <t>GSK210916KTE039</t>
  </si>
  <si>
    <t>GSK210916LWD067</t>
  </si>
  <si>
    <t>GSK210916IUS457</t>
  </si>
  <si>
    <t>GSK210916WJP259</t>
  </si>
  <si>
    <t>GSK210916DHG036</t>
  </si>
  <si>
    <t>GSK210916SML906</t>
  </si>
  <si>
    <t>GSK210916AOS182</t>
  </si>
  <si>
    <t>GSK210916WJX687</t>
  </si>
  <si>
    <t>GSK210916APM617</t>
  </si>
  <si>
    <t>GSK210916NIJ732</t>
  </si>
  <si>
    <t>GSK210916HUS674</t>
  </si>
  <si>
    <t>GSK210916MOG581</t>
  </si>
  <si>
    <t>GSK210916ZQG301</t>
  </si>
  <si>
    <t>GSK210914TWK923</t>
  </si>
  <si>
    <t>DMD/2109/17/YXKT7263</t>
  </si>
  <si>
    <t>GSK210916BWK264</t>
  </si>
  <si>
    <t>GSK210917IJY576</t>
  </si>
  <si>
    <t>GSK210916DUO508</t>
  </si>
  <si>
    <t>GSK210916XDY786</t>
  </si>
  <si>
    <t>GSK210916VHN643</t>
  </si>
  <si>
    <t>GSK210916LRF738</t>
  </si>
  <si>
    <t>GSK210916BGT724</t>
  </si>
  <si>
    <t>GSK210917BVE910</t>
  </si>
  <si>
    <t>GSK210917UPC279</t>
  </si>
  <si>
    <t>DMD/2109/17/YPEL4379</t>
  </si>
  <si>
    <t>GSK210917VCP697</t>
  </si>
  <si>
    <t>GSK210917KHC948</t>
  </si>
  <si>
    <t>GSK210917DJU489</t>
  </si>
  <si>
    <t>GSK210916BNJ724</t>
  </si>
  <si>
    <t>GSK210916MRW192</t>
  </si>
  <si>
    <t>GSK210917ZLH604</t>
  </si>
  <si>
    <t>GSK210916GQU368</t>
  </si>
  <si>
    <t>GSK210917DVG124</t>
  </si>
  <si>
    <t>GSK210917KPF385</t>
  </si>
  <si>
    <t>GSK210917YJS930</t>
  </si>
  <si>
    <t>GSK210916WPD530</t>
  </si>
  <si>
    <t>GSK210917RGM975</t>
  </si>
  <si>
    <t>GSK210916JVR548</t>
  </si>
  <si>
    <t>GSK210916JSE580</t>
  </si>
  <si>
    <t>GSK210917QDJ234</t>
  </si>
  <si>
    <t>DMD/2109/17/SWZR9168</t>
  </si>
  <si>
    <t>GSK210917AIC456</t>
  </si>
  <si>
    <t>GSK210917LSP285</t>
  </si>
  <si>
    <t>GSK210917IHM394</t>
  </si>
  <si>
    <t>GSK210917TXU753</t>
  </si>
  <si>
    <t>GSK210917AEC610</t>
  </si>
  <si>
    <t>GSK210917ISN028</t>
  </si>
  <si>
    <t>GSK210917YIE326</t>
  </si>
  <si>
    <t>GSK210917WNB471</t>
  </si>
  <si>
    <t>GSK210917WNG159</t>
  </si>
  <si>
    <t>GSK210917DGZ834</t>
  </si>
  <si>
    <t>GSK210917MHV159</t>
  </si>
  <si>
    <t>GSK210917KGQ913</t>
  </si>
  <si>
    <t>GSK210917LND297</t>
  </si>
  <si>
    <t>GSK210917NTZ736</t>
  </si>
  <si>
    <t>GSK210917ZAY452</t>
  </si>
  <si>
    <t>GSK210917ZKV432</t>
  </si>
  <si>
    <t>GSK210917KNQ324</t>
  </si>
  <si>
    <t>GSK210917TBE506</t>
  </si>
  <si>
    <t>GSK210917XBP092</t>
  </si>
  <si>
    <t>GSK210917QCP932</t>
  </si>
  <si>
    <t>GSK210917HQM052</t>
  </si>
  <si>
    <t>GSK210917CFP384</t>
  </si>
  <si>
    <t>GSK210917JAW047</t>
  </si>
  <si>
    <t>GSK210917XZJ125</t>
  </si>
  <si>
    <t>GSK210917POH547</t>
  </si>
  <si>
    <t>GSK210917OJG308</t>
  </si>
  <si>
    <t>GSK210917PBL148</t>
  </si>
  <si>
    <t>gsk210917rce256</t>
  </si>
  <si>
    <t>GSK210917SAH827</t>
  </si>
  <si>
    <t>GSK210917NKY916</t>
  </si>
  <si>
    <t>GSK210917FWI569</t>
  </si>
  <si>
    <t>GSK210917STG370</t>
  </si>
  <si>
    <t>GSK210917JIL710</t>
  </si>
  <si>
    <t>GSK210917WQA801</t>
  </si>
  <si>
    <t>GSK210917IVF017</t>
  </si>
  <si>
    <t>GSK210917FZR341</t>
  </si>
  <si>
    <t>GSK210917ZMD167</t>
  </si>
  <si>
    <t>GSK210917LXT802</t>
  </si>
  <si>
    <t>GSK210917WZJ725</t>
  </si>
  <si>
    <t>GSK210915MUB538</t>
  </si>
  <si>
    <t>GSK210915PWG412</t>
  </si>
  <si>
    <t>GSK210917SVD256</t>
  </si>
  <si>
    <t>GSK210917EWD902</t>
  </si>
  <si>
    <t>GSK210917BUD342</t>
  </si>
  <si>
    <t>GSK210916UWM026</t>
  </si>
  <si>
    <t>GSK210917KHY327</t>
  </si>
  <si>
    <t>GSK210917FOY981</t>
  </si>
  <si>
    <t>GSK210917TRM378</t>
  </si>
  <si>
    <t>GSK210917QFZ532</t>
  </si>
  <si>
    <t>GSK210917JCM052</t>
  </si>
  <si>
    <t>GSK210917HIJ278</t>
  </si>
  <si>
    <t>GSK210917PKQ489</t>
  </si>
  <si>
    <t>GSK210915ZXL837</t>
  </si>
  <si>
    <t>GSK210917CZM581</t>
  </si>
  <si>
    <t>GSK210915KFC064</t>
  </si>
  <si>
    <t>GSK210917BSF948</t>
  </si>
  <si>
    <t>GSK210915YDU915</t>
  </si>
  <si>
    <t>GSK210917XFM410</t>
  </si>
  <si>
    <t>GSK210915SVC986</t>
  </si>
  <si>
    <t>gsk210917zav970</t>
  </si>
  <si>
    <t>GSK210917ALD602</t>
  </si>
  <si>
    <t>GSK210917SYX039</t>
  </si>
  <si>
    <t>GSK210917LSU641</t>
  </si>
  <si>
    <t>GSK210917HDX952</t>
  </si>
  <si>
    <t>GSK210917NMH428</t>
  </si>
  <si>
    <t>GSK210917PTG918</t>
  </si>
  <si>
    <t>GSK210917LOI358</t>
  </si>
  <si>
    <t>GSK210917YXC376</t>
  </si>
  <si>
    <t>GSK210917GVY219</t>
  </si>
  <si>
    <t>GSK210915UOV920</t>
  </si>
  <si>
    <t>GSK210917RCU803</t>
  </si>
  <si>
    <t>GSK210917VNJ759</t>
  </si>
  <si>
    <t>GSK210917UNQ962</t>
  </si>
  <si>
    <t>GSK210917OUF782</t>
  </si>
  <si>
    <t>GSK210917FKR012</t>
  </si>
  <si>
    <t>GSK210917BMR873</t>
  </si>
  <si>
    <t>GSK210917BVQ946</t>
  </si>
  <si>
    <t>GSK210917VSO192</t>
  </si>
  <si>
    <t>GSK210917BXG158</t>
  </si>
  <si>
    <t>GSK210917FBZ341</t>
  </si>
  <si>
    <t>GSK210917ZTE598</t>
  </si>
  <si>
    <t>GSK210917NPO680</t>
  </si>
  <si>
    <t>GSK210917RKG942</t>
  </si>
  <si>
    <t>GSK210916BTK754</t>
  </si>
  <si>
    <t>GSK210917UXH281</t>
  </si>
  <si>
    <t>GSK210917SMH678</t>
  </si>
  <si>
    <t>GSK210916WJT615</t>
  </si>
  <si>
    <t>GSK210915VQZ123</t>
  </si>
  <si>
    <t>GSK210916DIN124</t>
  </si>
  <si>
    <t>GSK210917NIT186</t>
  </si>
  <si>
    <t>GSK210917MGL510</t>
  </si>
  <si>
    <t>GSK210917UKJ486</t>
  </si>
  <si>
    <t>GSK210917FMV034</t>
  </si>
  <si>
    <t>GSK210917DHX063</t>
  </si>
  <si>
    <t>GSK210917OMY954</t>
  </si>
  <si>
    <t>GSK210917QSO924</t>
  </si>
  <si>
    <t>GSK210917XEO398</t>
  </si>
  <si>
    <t>GSK210917NGC927</t>
  </si>
  <si>
    <t>GSK210917RUC835</t>
  </si>
  <si>
    <t>GSK210916XZO589</t>
  </si>
  <si>
    <t>GSK210917GSL653</t>
  </si>
  <si>
    <t>GSK210917IUK413</t>
  </si>
  <si>
    <t>GSK210917ZRH872</t>
  </si>
  <si>
    <t>GSK210915JWY635</t>
  </si>
  <si>
    <t>GSK210915DVC302</t>
  </si>
  <si>
    <t>GSK210916PAH329</t>
  </si>
  <si>
    <t>GSK210917ONP395</t>
  </si>
  <si>
    <t>GSK210917KPV392</t>
  </si>
  <si>
    <t>GSK210917CPA583</t>
  </si>
  <si>
    <t>GSK210917SKA932</t>
  </si>
  <si>
    <t>GSK210917HBG547</t>
  </si>
  <si>
    <t>GSK210917EXA765</t>
  </si>
  <si>
    <t>GSK210917UTH204</t>
  </si>
  <si>
    <t>GSK210917JGL671</t>
  </si>
  <si>
    <t>GSK210917OCB230</t>
  </si>
  <si>
    <t>GSK210917ZQB019</t>
  </si>
  <si>
    <t>GSK210917DCI597</t>
  </si>
  <si>
    <t>GSK210917JWO241</t>
  </si>
  <si>
    <t>GSK210917CNB836</t>
  </si>
  <si>
    <t>GSK210917KZP758</t>
  </si>
  <si>
    <t>GSK210917LNU609</t>
  </si>
  <si>
    <t>GSK210917CZW765</t>
  </si>
  <si>
    <t>GSK210915CNW810</t>
  </si>
  <si>
    <t>GSK210917OIZ063</t>
  </si>
  <si>
    <t>GSK210917LGA019</t>
  </si>
  <si>
    <t>GSK210917UHM495</t>
  </si>
  <si>
    <t>GSK210917ARI897</t>
  </si>
  <si>
    <t>GSK210917UOZ309</t>
  </si>
  <si>
    <t>GSK210917VWU297</t>
  </si>
  <si>
    <t>GSK210917PTC520</t>
  </si>
  <si>
    <t>GSK210917NOV607</t>
  </si>
  <si>
    <t>GSK210917QRX024</t>
  </si>
  <si>
    <t>GSK210917IDL731</t>
  </si>
  <si>
    <t>GSK210917YUP481</t>
  </si>
  <si>
    <t>GSK210917QPR395</t>
  </si>
  <si>
    <t>GSK210915MXR169</t>
  </si>
  <si>
    <t>GSK210917TOK301</t>
  </si>
  <si>
    <t>GSK210917LFY730</t>
  </si>
  <si>
    <t>GSK210917NGK748</t>
  </si>
  <si>
    <t>GSK210917PSU953</t>
  </si>
  <si>
    <t>GSK210917JXW578</t>
  </si>
  <si>
    <t>GSK210917CKS132</t>
  </si>
  <si>
    <t>GSK210917EUX974</t>
  </si>
  <si>
    <t>GSK210916OUA421</t>
  </si>
  <si>
    <t>GSK210917QVR564</t>
  </si>
  <si>
    <t>GSK210917CBS629</t>
  </si>
  <si>
    <t>GSK210917MCW537</t>
  </si>
  <si>
    <t>GSK210917OBI306</t>
  </si>
  <si>
    <t>GSK210917TRK341</t>
  </si>
  <si>
    <t>GSK210917OCB813</t>
  </si>
  <si>
    <t>GSK210916EHD910</t>
  </si>
  <si>
    <t>GSK210917QGB851</t>
  </si>
  <si>
    <t>GSK210917VNE982</t>
  </si>
  <si>
    <t>GSK210915ZDJ078</t>
  </si>
  <si>
    <t>GSK210917LGK483</t>
  </si>
  <si>
    <t>GSK210917FTM194</t>
  </si>
  <si>
    <t>GSK210917ZYL637</t>
  </si>
  <si>
    <t>GSK210917GHP157</t>
  </si>
  <si>
    <t>GSK210917BHU735</t>
  </si>
  <si>
    <t>GSK210917SWH498</t>
  </si>
  <si>
    <t>GSK210917QOI643</t>
  </si>
  <si>
    <t>GSK210917QKW948</t>
  </si>
  <si>
    <t>GSK210917TAE468</t>
  </si>
  <si>
    <t>GSK210917HWN473</t>
  </si>
  <si>
    <t>GSK210917HBN873</t>
  </si>
  <si>
    <t>GSK210917OHP038</t>
  </si>
  <si>
    <t>GSK210917MDC152</t>
  </si>
  <si>
    <t>GSK210917XTO762</t>
  </si>
  <si>
    <t>GSK210917VEZ420</t>
  </si>
  <si>
    <t>GSK210917RZF835</t>
  </si>
  <si>
    <t>GSK210917BUE780</t>
  </si>
  <si>
    <t>GSK210917VEA423</t>
  </si>
  <si>
    <t>GSK210917SCE481</t>
  </si>
  <si>
    <t>GSK210917ETH879</t>
  </si>
  <si>
    <t>GSK210917SUM569</t>
  </si>
  <si>
    <t>GSK210917AXL294</t>
  </si>
  <si>
    <t>GSK210917HVX690</t>
  </si>
  <si>
    <t>GSK210917VZY524</t>
  </si>
  <si>
    <t>GSK210917BGX903</t>
  </si>
  <si>
    <t>GSK210917KRE641</t>
  </si>
  <si>
    <t>GSK210917BRA431</t>
  </si>
  <si>
    <t>GSK210917OTZ260</t>
  </si>
  <si>
    <t>GSK210917RGQ125</t>
  </si>
  <si>
    <t>GSK210917XRH942</t>
  </si>
  <si>
    <t>GSK210917TOA831</t>
  </si>
  <si>
    <t>GSK210917AFU826</t>
  </si>
  <si>
    <t>GSK210917UWH263</t>
  </si>
  <si>
    <t>GSK210916FLW432</t>
  </si>
  <si>
    <t>GSK210917BEY573</t>
  </si>
  <si>
    <t>GSK210917AMG643</t>
  </si>
  <si>
    <t>GSK210917WFK910</t>
  </si>
  <si>
    <t>GSK210917VDR769</t>
  </si>
  <si>
    <t>GSK210917AZL479</t>
  </si>
  <si>
    <t>GSK210917NWI249</t>
  </si>
  <si>
    <t>GSK210917RZF901</t>
  </si>
  <si>
    <t>GSK210917IOT587</t>
  </si>
  <si>
    <t>GSK210917ADM168</t>
  </si>
  <si>
    <t>GSK210917HXK314</t>
  </si>
  <si>
    <t>GSK210917SNB096</t>
  </si>
  <si>
    <t>GSK210917RDE014</t>
  </si>
  <si>
    <t>GSK210917OJU092</t>
  </si>
  <si>
    <t>GSK210917DAC071</t>
  </si>
  <si>
    <t>GSK210917UYD652</t>
  </si>
  <si>
    <t>GSK210917CPS745</t>
  </si>
  <si>
    <t>GSK210917MPI764</t>
  </si>
  <si>
    <t>GSK210917SGI061</t>
  </si>
  <si>
    <t>GSK210917UMA314</t>
  </si>
  <si>
    <t>GSK210917UFE948</t>
  </si>
  <si>
    <t>GSK210917MWQ206</t>
  </si>
  <si>
    <t>GSK210917SIT240</t>
  </si>
  <si>
    <t>GSK210917GDU835</t>
  </si>
  <si>
    <t>GSK210917DOH268</t>
  </si>
  <si>
    <t>GSK210915AEY425</t>
  </si>
  <si>
    <t>KM SATRIA PRATAMA</t>
  </si>
  <si>
    <t>DMD/2109/18/MIRV7209</t>
  </si>
  <si>
    <t>GSK210918ZPV689</t>
  </si>
  <si>
    <t>GSK210918ZRQ058</t>
  </si>
  <si>
    <t>GSK210918JPT783</t>
  </si>
  <si>
    <t>GSK210917GRA875</t>
  </si>
  <si>
    <t>GSK210918PFU830</t>
  </si>
  <si>
    <t>GSK210918OPA173</t>
  </si>
  <si>
    <t>GSK210917FVM548</t>
  </si>
  <si>
    <t>GSK210918OLI695</t>
  </si>
  <si>
    <t>GSK210918USG392</t>
  </si>
  <si>
    <t>GSK210918CZQ624</t>
  </si>
  <si>
    <t>GSK210918FZY290</t>
  </si>
  <si>
    <t>DMD/2109/18/OUKN4279</t>
  </si>
  <si>
    <t>GSK210918XOR957</t>
  </si>
  <si>
    <t>GSK210918AHZ918</t>
  </si>
  <si>
    <t>GSK210918HQO048</t>
  </si>
  <si>
    <t>GSK210916EJL430</t>
  </si>
  <si>
    <t>GSK210918BWH036</t>
  </si>
  <si>
    <t>GSK210918QJX319</t>
  </si>
  <si>
    <t>GSK210917OYV425</t>
  </si>
  <si>
    <t>GSK210916YCV785</t>
  </si>
  <si>
    <t>GSK210918NRH640</t>
  </si>
  <si>
    <t>GSK210918ZYO178</t>
  </si>
  <si>
    <t>GSK210918KJR952</t>
  </si>
  <si>
    <t>GSK210918AMK679</t>
  </si>
  <si>
    <t>GSK210918DVA739</t>
  </si>
  <si>
    <t>GSK210918UJQ079</t>
  </si>
  <si>
    <t>GSK210916BQY682</t>
  </si>
  <si>
    <t>GSK210918CWO042</t>
  </si>
  <si>
    <t>GSK210918ZLS510</t>
  </si>
  <si>
    <t>GSK210918TFG657</t>
  </si>
  <si>
    <t>GSK210918QPC791</t>
  </si>
  <si>
    <t>GSK210918FIE290</t>
  </si>
  <si>
    <t>GSK210918NPK051</t>
  </si>
  <si>
    <t>GSK210918ECS012</t>
  </si>
  <si>
    <t>GSK210918JNQ175</t>
  </si>
  <si>
    <t>GSK210918JGX418</t>
  </si>
  <si>
    <t>GSK210918PVT417</t>
  </si>
  <si>
    <t>GSK210918JKD490</t>
  </si>
  <si>
    <t>GSK210918FMO529</t>
  </si>
  <si>
    <t>GSK210918CLZ281</t>
  </si>
  <si>
    <t>GSK210918LZJ365</t>
  </si>
  <si>
    <t>GSK210918TMJ630</t>
  </si>
  <si>
    <t>GSK210918NHL548</t>
  </si>
  <si>
    <t>GSK210916RQK643</t>
  </si>
  <si>
    <t>GSK210918EBR857</t>
  </si>
  <si>
    <t>GSK210918ZTS307</t>
  </si>
  <si>
    <t>GSK210918XLS372</t>
  </si>
  <si>
    <t>GSK210918GDB206</t>
  </si>
  <si>
    <t>GSK210918JEG951</t>
  </si>
  <si>
    <t>GSK210917CYK814</t>
  </si>
  <si>
    <t>GSK210918ZNF410</t>
  </si>
  <si>
    <t>GSK210918YRE749</t>
  </si>
  <si>
    <t>GSK210918SJC036</t>
  </si>
  <si>
    <t>GSK210918UTE042</t>
  </si>
  <si>
    <t>GSK210918MJC420</t>
  </si>
  <si>
    <t>GSK210918LEM801</t>
  </si>
  <si>
    <t>GSK210918GKR978</t>
  </si>
  <si>
    <t>GSK210918LGU021</t>
  </si>
  <si>
    <t>GSK210918XNL963</t>
  </si>
  <si>
    <t>GSK210918SLH062</t>
  </si>
  <si>
    <t>GSK210918JKI219</t>
  </si>
  <si>
    <t>GSK210916DPE145</t>
  </si>
  <si>
    <t>GSK210918DUA683</t>
  </si>
  <si>
    <t>GSK210918IQB761</t>
  </si>
  <si>
    <t>GSK210918IGM057</t>
  </si>
  <si>
    <t>GSK210918KGH723</t>
  </si>
  <si>
    <t>GSK210918ARF725</t>
  </si>
  <si>
    <t>GSK210918TWC765</t>
  </si>
  <si>
    <t>GSK210918OFK541</t>
  </si>
  <si>
    <t>GSK210916PKA678</t>
  </si>
  <si>
    <t>GSK210918IXM573</t>
  </si>
  <si>
    <t xml:space="preserve"> GSK210918APT951</t>
  </si>
  <si>
    <t>GSK210918TBM754</t>
  </si>
  <si>
    <t>GSK210918SET761</t>
  </si>
  <si>
    <t>GSK210918RSD203</t>
  </si>
  <si>
    <t>GSK210918VYB485</t>
  </si>
  <si>
    <t>GSK210918LSH372</t>
  </si>
  <si>
    <t>GSK210918QHB038</t>
  </si>
  <si>
    <t>GSK210918RXC092</t>
  </si>
  <si>
    <t>GSK210918IEO548</t>
  </si>
  <si>
    <t>GSK210918YUK394</t>
  </si>
  <si>
    <t>GSK210918RNC951</t>
  </si>
  <si>
    <t>GSK210918EKJ248</t>
  </si>
  <si>
    <t>GSK210918MDB836</t>
  </si>
  <si>
    <t>GSK210918VSC638</t>
  </si>
  <si>
    <t>GSK210916OXH934</t>
  </si>
  <si>
    <t>GSK210918YHN950</t>
  </si>
  <si>
    <t>GSK210918SGF450</t>
  </si>
  <si>
    <t>GSK210918WGJ546</t>
  </si>
  <si>
    <t>GSK210918UIC306</t>
  </si>
  <si>
    <t>GSK210918LGB826</t>
  </si>
  <si>
    <t>GSK210918BHP834</t>
  </si>
  <si>
    <t>GSK210918MUL293</t>
  </si>
  <si>
    <t>GSK210918USX851</t>
  </si>
  <si>
    <t>GSK210918SCA507</t>
  </si>
  <si>
    <t>GSK210918JIE631</t>
  </si>
  <si>
    <t>GSK210917VPK795</t>
  </si>
  <si>
    <t>GSK210918VZO590</t>
  </si>
  <si>
    <t>GSK210918RFD561</t>
  </si>
  <si>
    <t>GSK210918OSM254</t>
  </si>
  <si>
    <t>GSK210918ENT563</t>
  </si>
  <si>
    <t>GSK210918JHR592</t>
  </si>
  <si>
    <t>GSK210918XCW234</t>
  </si>
  <si>
    <t>GSK210918DQT061</t>
  </si>
  <si>
    <t>GSK210916RSA293</t>
  </si>
  <si>
    <t>GSK210918ETM635</t>
  </si>
  <si>
    <t>GSK210918HFL796</t>
  </si>
  <si>
    <t>GSK210918IPG927</t>
  </si>
  <si>
    <t>GSK210917QRJ274</t>
  </si>
  <si>
    <t>GSK210918TIP184</t>
  </si>
  <si>
    <t>GSK210918WHE846</t>
  </si>
  <si>
    <t>GSK210917RFJ934</t>
  </si>
  <si>
    <t>GSK210918KRL460</t>
  </si>
  <si>
    <t>GSK210918JUY287</t>
  </si>
  <si>
    <t>GSK210918NKH958</t>
  </si>
  <si>
    <t>GSK210918JTC921</t>
  </si>
  <si>
    <t>GSK210918SHK013</t>
  </si>
  <si>
    <t>GSK210918XEC637</t>
  </si>
  <si>
    <t>GSK210918RUQ921</t>
  </si>
  <si>
    <t>GSK210918PCB159</t>
  </si>
  <si>
    <t>GSK210918GAV451</t>
  </si>
  <si>
    <t>GSK210918GDA032</t>
  </si>
  <si>
    <t>GSK210918SCX948</t>
  </si>
  <si>
    <t>GSK210918ALR087</t>
  </si>
  <si>
    <t>GSK210918BZW724</t>
  </si>
  <si>
    <t>GSK210918IMR246</t>
  </si>
  <si>
    <t>GSK210918UMI453</t>
  </si>
  <si>
    <t>GSK210918XOV241</t>
  </si>
  <si>
    <t>GSK210918PVY437</t>
  </si>
  <si>
    <t>GSK210918TKM896</t>
  </si>
  <si>
    <t>GSK210918LMV938</t>
  </si>
  <si>
    <t>GSK210918TNE984</t>
  </si>
  <si>
    <t>GSK210918LDQ046</t>
  </si>
  <si>
    <t>GSK210918ZWN852</t>
  </si>
  <si>
    <t>GSK210918GTJ130</t>
  </si>
  <si>
    <t>GSK210918BJE895</t>
  </si>
  <si>
    <t>GSK210918EPK735</t>
  </si>
  <si>
    <t>GSK210918LQT893</t>
  </si>
  <si>
    <t>GSK210918QXY374</t>
  </si>
  <si>
    <t>GSK210918CZU492</t>
  </si>
  <si>
    <t>GSK210918CNJ195</t>
  </si>
  <si>
    <t>GSK210918HOR927</t>
  </si>
  <si>
    <t>GSK210918KNL973</t>
  </si>
  <si>
    <t>GSK210918WTS069</t>
  </si>
  <si>
    <t>GSK210918ZWL583</t>
  </si>
  <si>
    <t>GSK210917PRG276</t>
  </si>
  <si>
    <t>GSK210918XSI348</t>
  </si>
  <si>
    <t>GSK210918CUS925</t>
  </si>
  <si>
    <t>GSK210918BPC217</t>
  </si>
  <si>
    <t>GSK210918HRO805</t>
  </si>
  <si>
    <t>GSK210918YUR534</t>
  </si>
  <si>
    <t>GSK210918DKU541</t>
  </si>
  <si>
    <t>GSK210918EJI281</t>
  </si>
  <si>
    <t>GSK210918QRM268</t>
  </si>
  <si>
    <t>GSK210918VIJ648</t>
  </si>
  <si>
    <t>GSK210918MKS784</t>
  </si>
  <si>
    <t>GSK210918XDL784</t>
  </si>
  <si>
    <t>GSK210918YNG897</t>
  </si>
  <si>
    <t>GSK210918ZAX987</t>
  </si>
  <si>
    <t>GSK210918MTE956</t>
  </si>
  <si>
    <t>GSK210918XPV078</t>
  </si>
  <si>
    <t>GSK210918NIT490</t>
  </si>
  <si>
    <t>GSK210918NTD197</t>
  </si>
  <si>
    <t>GSK210918RWM732</t>
  </si>
  <si>
    <t>GSK210918OCY067</t>
  </si>
  <si>
    <t>GSK210918RGY168</t>
  </si>
  <si>
    <t>GSK210918FQJ593</t>
  </si>
  <si>
    <t>GSK210918OAK260</t>
  </si>
  <si>
    <t>GSK210918DKW704</t>
  </si>
  <si>
    <t>GSK210918UTX673</t>
  </si>
  <si>
    <t>GSK210918JZT679</t>
  </si>
  <si>
    <t>GSK210918GXV271</t>
  </si>
  <si>
    <t>GSK210918LEK785</t>
  </si>
  <si>
    <t>GSK210918UBT456</t>
  </si>
  <si>
    <t>GSK210918FAR854</t>
  </si>
  <si>
    <t>GSK210918UQE702</t>
  </si>
  <si>
    <t>GSK210918MUY913</t>
  </si>
  <si>
    <t>GSK210918HBI821</t>
  </si>
  <si>
    <t>GSK210918MJD085</t>
  </si>
  <si>
    <t>GSK210918RFO529</t>
  </si>
  <si>
    <t>GSK210918VKN821</t>
  </si>
  <si>
    <t>GSK210918JEG794</t>
  </si>
  <si>
    <t>DMD/2109/18/LFVA2597</t>
  </si>
  <si>
    <t>GSK210918YQM580</t>
  </si>
  <si>
    <t>GSK210917AGM784</t>
  </si>
  <si>
    <t>DMD/2109/19/MZEA9403</t>
  </si>
  <si>
    <t>GSK210919EWY721</t>
  </si>
  <si>
    <t>GSK210918GDO029</t>
  </si>
  <si>
    <t>GSK210918SZP950</t>
  </si>
  <si>
    <t>GSK210919HNB106</t>
  </si>
  <si>
    <t>GSK210919KSF975</t>
  </si>
  <si>
    <t>GSK210918CSW136</t>
  </si>
  <si>
    <t>GSK210919CBO792</t>
  </si>
  <si>
    <t>GSK210919ZXH513</t>
  </si>
  <si>
    <t>DMD/2109/19/NYPV4728</t>
  </si>
  <si>
    <t>GSK210919KFQ358</t>
  </si>
  <si>
    <t>DMD/2109/19/NBFH0594</t>
  </si>
  <si>
    <t>GSK210919HBE317</t>
  </si>
  <si>
    <t>GSK210919QOX869</t>
  </si>
  <si>
    <t>GSK210919NOF713</t>
  </si>
  <si>
    <t>GSK210919JIH349</t>
  </si>
  <si>
    <t>GSK210919MFI239</t>
  </si>
  <si>
    <t>GSK210919QTX981</t>
  </si>
  <si>
    <t>GSK210919WPX398</t>
  </si>
  <si>
    <t>GSK210919CAT562</t>
  </si>
  <si>
    <t>GSK210919GKJ719</t>
  </si>
  <si>
    <t>GSK210919VHB621</t>
  </si>
  <si>
    <t>GSK210919UXI721</t>
  </si>
  <si>
    <t>GSK210919UZL265</t>
  </si>
  <si>
    <t>GSK210919YWG362</t>
  </si>
  <si>
    <t>GSK210919TRB870</t>
  </si>
  <si>
    <t>GSK210919AOB738</t>
  </si>
  <si>
    <t>GSK210919TZB752</t>
  </si>
  <si>
    <t>GSK210919DEL069</t>
  </si>
  <si>
    <t>GSK210919FUN175</t>
  </si>
  <si>
    <t>GSK210919CIT528</t>
  </si>
  <si>
    <t>GSK210919YNT702</t>
  </si>
  <si>
    <t>GSK210919EVT167</t>
  </si>
  <si>
    <t>GSK210919OQC507</t>
  </si>
  <si>
    <t>DMD/2109/19/DPCB5123</t>
  </si>
  <si>
    <t>GSK210917DWK327</t>
  </si>
  <si>
    <t>GSK210919HLQ240</t>
  </si>
  <si>
    <t>GSK210918YWH830</t>
  </si>
  <si>
    <t>GSK210919RNE930</t>
  </si>
  <si>
    <t>GSK210919XTH904</t>
  </si>
  <si>
    <t>GSK210919EZR730</t>
  </si>
  <si>
    <t>GSK210919SZL743</t>
  </si>
  <si>
    <t>GSK210917CVX012</t>
  </si>
  <si>
    <t>GSK210919IJH698</t>
  </si>
  <si>
    <t>GSK210919TJH759</t>
  </si>
  <si>
    <t>GSK210917EKI692</t>
  </si>
  <si>
    <t>GSK210918PQL482</t>
  </si>
  <si>
    <t>GSK210919PDC762</t>
  </si>
  <si>
    <t>GSK210919OQK413</t>
  </si>
  <si>
    <t>GSK210917RNF789</t>
  </si>
  <si>
    <t>GSK210919LIR703</t>
  </si>
  <si>
    <t>GSK210918FWA761</t>
  </si>
  <si>
    <t>GSK210919RIF280</t>
  </si>
  <si>
    <t>GSK210919OPB435</t>
  </si>
  <si>
    <t>GSK210919VRS054</t>
  </si>
  <si>
    <t>GSK210919MNT748</t>
  </si>
  <si>
    <t>GSK210919CPJ493</t>
  </si>
  <si>
    <t>GSK210918DWO507</t>
  </si>
  <si>
    <t>GSK210919XNU304</t>
  </si>
  <si>
    <t>GSK210919ZMP769</t>
  </si>
  <si>
    <t>GSK210919ODU594</t>
  </si>
  <si>
    <t>GSK210919SGV401</t>
  </si>
  <si>
    <t>GSK210919UTC790</t>
  </si>
  <si>
    <t>GSK210918CAO598</t>
  </si>
  <si>
    <t>GSK210919ESW451</t>
  </si>
  <si>
    <t>GSK210919THI643</t>
  </si>
  <si>
    <t>GSK210919KWN025</t>
  </si>
  <si>
    <t>GSK210919XPV351</t>
  </si>
  <si>
    <t>GSK210919UDV657</t>
  </si>
  <si>
    <t>GSK210919OZM271</t>
  </si>
  <si>
    <t>GSK210919EMG560</t>
  </si>
  <si>
    <t>GSK210919SWN045</t>
  </si>
  <si>
    <t>GSK210918QYX401</t>
  </si>
  <si>
    <t>GSK210917IOT045</t>
  </si>
  <si>
    <t>GSK210919KRJ951</t>
  </si>
  <si>
    <t>GSK210919NPH816</t>
  </si>
  <si>
    <t>GSK210919CTO436</t>
  </si>
  <si>
    <t>GSK210918GFT031</t>
  </si>
  <si>
    <t>GSK210919OEV659</t>
  </si>
  <si>
    <t>GSK210919IWA976</t>
  </si>
  <si>
    <t>GSK210918HYA167</t>
  </si>
  <si>
    <t>GSK210919LUE467</t>
  </si>
  <si>
    <t>GSK210918UAX980</t>
  </si>
  <si>
    <t>GSK210919CFV849</t>
  </si>
  <si>
    <t>GSK210919QUB082</t>
  </si>
  <si>
    <t>GSK210919ELH684</t>
  </si>
  <si>
    <t>GSK210919RCD970</t>
  </si>
  <si>
    <t>GSK210919GSI496</t>
  </si>
  <si>
    <t>GSK210919UKX856</t>
  </si>
  <si>
    <t>GSK210919OPL643</t>
  </si>
  <si>
    <t>GSK210919QME041</t>
  </si>
  <si>
    <t>GSK210919NFS168</t>
  </si>
  <si>
    <t>GSK210917LUW149</t>
  </si>
  <si>
    <t>GSK210919BRX072</t>
  </si>
  <si>
    <t>GSK210919LSO047</t>
  </si>
  <si>
    <t>GSK210919NPE548</t>
  </si>
  <si>
    <t>GSK210919FVO389</t>
  </si>
  <si>
    <t>GSK210919QEF736</t>
  </si>
  <si>
    <t>GSK210919MCN467</t>
  </si>
  <si>
    <t>GSK210917PBI708</t>
  </si>
  <si>
    <t>GSK210919NAO517</t>
  </si>
  <si>
    <t>GSK210919GLB349</t>
  </si>
  <si>
    <t>GSK210919BWA510</t>
  </si>
  <si>
    <t>GSK210919SDI298</t>
  </si>
  <si>
    <t>GSK210919SZX985</t>
  </si>
  <si>
    <t>GSK210919LIQ762</t>
  </si>
  <si>
    <t>GSK210919UOQ094</t>
  </si>
  <si>
    <t>GSK210919VNW958</t>
  </si>
  <si>
    <t>GSK210919ESP817</t>
  </si>
  <si>
    <t>GSK210917INS530</t>
  </si>
  <si>
    <t>GSK210918LFR738</t>
  </si>
  <si>
    <t>GSK210919PBZ084</t>
  </si>
  <si>
    <t>GSK210919ZIB204</t>
  </si>
  <si>
    <t>GSK210919CKS031</t>
  </si>
  <si>
    <t>GSK210919FNC302</t>
  </si>
  <si>
    <t>GSK210919XJP153</t>
  </si>
  <si>
    <t>GSK210919JDB792</t>
  </si>
  <si>
    <t>GSK210919DOI654</t>
  </si>
  <si>
    <t>GSK210919BPV907</t>
  </si>
  <si>
    <t>GSK210919KYW074</t>
  </si>
  <si>
    <t>GSK210919MRN092</t>
  </si>
  <si>
    <t>GSK210919LNK541</t>
  </si>
  <si>
    <t>GSK210919MNR493</t>
  </si>
  <si>
    <t>GSK210919GWH647</t>
  </si>
  <si>
    <t>GSK210919CYK604</t>
  </si>
  <si>
    <t>GSK210919IFC182</t>
  </si>
  <si>
    <t>GSK210919VFH048</t>
  </si>
  <si>
    <t>GSK210919PYE495</t>
  </si>
  <si>
    <t>GSK210919MDN251</t>
  </si>
  <si>
    <t>GSK210919SVD059</t>
  </si>
  <si>
    <t>GSK210919QZR128</t>
  </si>
  <si>
    <t>GSK210919VEK058</t>
  </si>
  <si>
    <t>GSK210919IKP260</t>
  </si>
  <si>
    <t>GSK210919UJC649</t>
  </si>
  <si>
    <t>GSK210919VIC810</t>
  </si>
  <si>
    <t>GSK210919VJL304</t>
  </si>
  <si>
    <t>GSK210919JVE039</t>
  </si>
  <si>
    <t>GSK210919ANP934</t>
  </si>
  <si>
    <t>GSK210919RFO701</t>
  </si>
  <si>
    <t>GSK210919PYF069</t>
  </si>
  <si>
    <t>GSK210919HFA375</t>
  </si>
  <si>
    <t>GSK210919GJX630</t>
  </si>
  <si>
    <t>GSK210919NWV430</t>
  </si>
  <si>
    <t>GSK210919ITC108</t>
  </si>
  <si>
    <t>GSK210919IKZ924</t>
  </si>
  <si>
    <t>GSK210919RXA345</t>
  </si>
  <si>
    <t>GSK210919PEV342</t>
  </si>
  <si>
    <t>GSK210919WTJ290</t>
  </si>
  <si>
    <t>GSK210919LYC302</t>
  </si>
  <si>
    <t>GSK210919QJO051</t>
  </si>
  <si>
    <t>GSK210919KDW682</t>
  </si>
  <si>
    <t>GSK210919BSM971</t>
  </si>
  <si>
    <t>GSK210919EQG109</t>
  </si>
  <si>
    <t>GSK210919HQC624</t>
  </si>
  <si>
    <t>GSK210919KVP087</t>
  </si>
  <si>
    <t>GSK210919UFW457</t>
  </si>
  <si>
    <t>GSK210919FYA894</t>
  </si>
  <si>
    <t>GSK210919QLD839</t>
  </si>
  <si>
    <t>GSK210919AOG392</t>
  </si>
  <si>
    <t>GSK210919RIE620</t>
  </si>
  <si>
    <t>GSK210919QHG752</t>
  </si>
  <si>
    <t>GSK210919UIM052</t>
  </si>
  <si>
    <t>GSK210919JYD526</t>
  </si>
  <si>
    <t>GSK210919LWK391</t>
  </si>
  <si>
    <t>GSK210919ZJC472</t>
  </si>
  <si>
    <t>GSK210919QDA184</t>
  </si>
  <si>
    <t>GSK210919MKH907</t>
  </si>
  <si>
    <t>GSK210919IND918</t>
  </si>
  <si>
    <t>GSK210919RSL839</t>
  </si>
  <si>
    <t>GSK210919XCG830</t>
  </si>
  <si>
    <t>GSK210919RLK158</t>
  </si>
  <si>
    <t>GSK210919NWQ197</t>
  </si>
  <si>
    <t>GSK210919NPH412</t>
  </si>
  <si>
    <t>GSK210919FNM192</t>
  </si>
  <si>
    <t>GSK210919XSM280</t>
  </si>
  <si>
    <t>GSK210919ODQ415</t>
  </si>
  <si>
    <t>GSK210919TJS201</t>
  </si>
  <si>
    <t>GSK210919VKR094</t>
  </si>
  <si>
    <t>DMD/2109/19/KCBN6083</t>
  </si>
  <si>
    <t>GSK210919HCP560</t>
  </si>
  <si>
    <t>GSK210919IJZ508</t>
  </si>
  <si>
    <t>GSK210919SFV349</t>
  </si>
  <si>
    <t>GSK210919HIA362</t>
  </si>
  <si>
    <t>GSK210917CYH913</t>
  </si>
  <si>
    <t>GSK210917THF275</t>
  </si>
  <si>
    <t>GSK210917YNT106</t>
  </si>
  <si>
    <t xml:space="preserve">KM FAJAR BAHARI II
</t>
  </si>
  <si>
    <t>9/23/2021 FARHAN</t>
  </si>
  <si>
    <t>DMD/2109/20/VTAM0827</t>
  </si>
  <si>
    <t>GSK210920YXH621</t>
  </si>
  <si>
    <t>GSK210920GSJ145</t>
  </si>
  <si>
    <t>GSK210920WDJ437</t>
  </si>
  <si>
    <t>GSK210920JQS078</t>
  </si>
  <si>
    <t>GSK210920MHK029</t>
  </si>
  <si>
    <t>GSK210919LHQ814</t>
  </si>
  <si>
    <t>GSK210918INM536</t>
  </si>
  <si>
    <t>GSK210920DVF804</t>
  </si>
  <si>
    <t>GSK210920WEU962</t>
  </si>
  <si>
    <t>GSK210919UKA986</t>
  </si>
  <si>
    <t>GSK210919GDU098</t>
  </si>
  <si>
    <t>GSK210920WAZ312</t>
  </si>
  <si>
    <t>GSK210920LZH259</t>
  </si>
  <si>
    <t>GSK210919KGT640</t>
  </si>
  <si>
    <t>GSK210920MFD267</t>
  </si>
  <si>
    <t>GSK210920BVT214</t>
  </si>
  <si>
    <t>GSK210919HPO831</t>
  </si>
  <si>
    <t>GSK210920MKG870</t>
  </si>
  <si>
    <t>GSK210918YKB704</t>
  </si>
  <si>
    <t>GSK210920HXE618</t>
  </si>
  <si>
    <t>GSK210919JYH691</t>
  </si>
  <si>
    <t>GSK210920ZMD632</t>
  </si>
  <si>
    <t>GSK210920VDC698</t>
  </si>
  <si>
    <t>GSK210918XLD108</t>
  </si>
  <si>
    <t>GSK210920SVH754</t>
  </si>
  <si>
    <t>GSK210920BSR264</t>
  </si>
  <si>
    <t>GSK210920KEJ926</t>
  </si>
  <si>
    <t>GSK210920DPK432</t>
  </si>
  <si>
    <t>GSK210920VRU746</t>
  </si>
  <si>
    <t>GSK210920DST701</t>
  </si>
  <si>
    <t>GSK210920BMK192</t>
  </si>
  <si>
    <t>GSK210920CDY930</t>
  </si>
  <si>
    <t>GSK210920MCP243</t>
  </si>
  <si>
    <t>GSK210920FKY932</t>
  </si>
  <si>
    <t>GSK210920IQR392</t>
  </si>
  <si>
    <t>GSK210920ZIL489</t>
  </si>
  <si>
    <t>GSK210918GCA590</t>
  </si>
  <si>
    <t>GSK210920YIA258</t>
  </si>
  <si>
    <t>GSK210919SVT362</t>
  </si>
  <si>
    <t>GSK210918ZVS168</t>
  </si>
  <si>
    <t>GSK210920DNW423</t>
  </si>
  <si>
    <t>GSK210920CFT347</t>
  </si>
  <si>
    <t>GSK210920GVP791</t>
  </si>
  <si>
    <t>GSK210920OHV716</t>
  </si>
  <si>
    <t>GSK210920EIL063</t>
  </si>
  <si>
    <t>GSK210920PYQ562</t>
  </si>
  <si>
    <t>GSK210920YDO641</t>
  </si>
  <si>
    <t>GSK210920RQP130</t>
  </si>
  <si>
    <t>GSK210920VTX609</t>
  </si>
  <si>
    <t>GSK210920IEQ476</t>
  </si>
  <si>
    <t>GSK210920XAO827</t>
  </si>
  <si>
    <t>GSK210920XIG162</t>
  </si>
  <si>
    <t>GSK210920VGT864</t>
  </si>
  <si>
    <t>GSK210920SZH423</t>
  </si>
  <si>
    <t>GSK210920BOR280</t>
  </si>
  <si>
    <t>GSK210920SPO592</t>
  </si>
  <si>
    <t>GSK210920BEY730</t>
  </si>
  <si>
    <t>GSK210920OLK325</t>
  </si>
  <si>
    <t>GSK210919ETF460</t>
  </si>
  <si>
    <t>GSK210920UGK824</t>
  </si>
  <si>
    <t>GSK210918TEA480</t>
  </si>
  <si>
    <t>DMD/2109/20/HSXR4923</t>
  </si>
  <si>
    <t>GSK210920GRE375</t>
  </si>
  <si>
    <t>GSK210919ZHU571</t>
  </si>
  <si>
    <t>GSK210919TZN859</t>
  </si>
  <si>
    <t>GSK210919SYR268</t>
  </si>
  <si>
    <t>GSK210920MSJ452</t>
  </si>
  <si>
    <t>GSK210920EJB608</t>
  </si>
  <si>
    <t>DMD/2109/20/CRVZ8912</t>
  </si>
  <si>
    <t>GSK210915MFI425</t>
  </si>
  <si>
    <t>GSK210920LCK475</t>
  </si>
  <si>
    <t>DMD/2109/21/KTHP8742</t>
  </si>
  <si>
    <t>GSK210921EBW714</t>
  </si>
  <si>
    <t>GSK210920TMS572</t>
  </si>
  <si>
    <t>GSK210921QBA894</t>
  </si>
  <si>
    <t>GSK210919XBJ692</t>
  </si>
  <si>
    <t>GSK210921BSZ731</t>
  </si>
  <si>
    <t>GSK210921YRW694</t>
  </si>
  <si>
    <t>GSK210921HOP712</t>
  </si>
  <si>
    <t>GSK210921WHS351</t>
  </si>
  <si>
    <t>DMD/2109/21/KRAO3784</t>
  </si>
  <si>
    <t>GSK210921OGQ392</t>
  </si>
  <si>
    <t>GSK210921MHC362</t>
  </si>
  <si>
    <t>GSK210921YJF385</t>
  </si>
  <si>
    <t>GSK210921FIQ381</t>
  </si>
  <si>
    <t>GSK210921SCJ386</t>
  </si>
  <si>
    <t>GSK210921ZLI051</t>
  </si>
  <si>
    <t>GSK210921DZQ043</t>
  </si>
  <si>
    <t>GSK210921BAZ274</t>
  </si>
  <si>
    <t>GSK210921YTB643</t>
  </si>
  <si>
    <t>GSK210921LKH619</t>
  </si>
  <si>
    <t>GSK210921NOE960</t>
  </si>
  <si>
    <t>GSK210921VXF145</t>
  </si>
  <si>
    <t>GSK210921MOA430</t>
  </si>
  <si>
    <t>GSK210921VLN379</t>
  </si>
  <si>
    <t>GSK210919IVC715</t>
  </si>
  <si>
    <t>GSK210921VWL425</t>
  </si>
  <si>
    <t>GSK210921JZU091</t>
  </si>
  <si>
    <t>GSK210921VKY571</t>
  </si>
  <si>
    <t>GSK210921XRB254</t>
  </si>
  <si>
    <t>GSK210921RJD541</t>
  </si>
  <si>
    <t>GSK210921KZJ137</t>
  </si>
  <si>
    <t>GSK210921GTJ290</t>
  </si>
  <si>
    <t>GSK210921TAC085</t>
  </si>
  <si>
    <t>GSK210921YMP754</t>
  </si>
  <si>
    <t>GSK210921VUE652</t>
  </si>
  <si>
    <t>GSK210921SGO256</t>
  </si>
  <si>
    <t>GSK210921BLT068</t>
  </si>
  <si>
    <t>GSK210921KVL415</t>
  </si>
  <si>
    <t>GSK210921ODC375</t>
  </si>
  <si>
    <t>GSK210920NGE294</t>
  </si>
  <si>
    <t>GSK210921UNM819</t>
  </si>
  <si>
    <t>GSK210921LZC598</t>
  </si>
  <si>
    <t>GSK210919ALD457</t>
  </si>
  <si>
    <t>GSK210921YFW672</t>
  </si>
  <si>
    <t>GSK210921YCN692</t>
  </si>
  <si>
    <t>GSK210921PNY639</t>
  </si>
  <si>
    <t>GSK210921GQM645</t>
  </si>
  <si>
    <t>GSK210921GJO901</t>
  </si>
  <si>
    <t>GSK210921NIL194</t>
  </si>
  <si>
    <t>GSK210920AGX704</t>
  </si>
  <si>
    <t>GSK210921HEQ736</t>
  </si>
  <si>
    <t>GSK210921SGH527</t>
  </si>
  <si>
    <t>GSK210921WTL810</t>
  </si>
  <si>
    <t>GSK210921JOZ035</t>
  </si>
  <si>
    <t>GSK210921VJW507</t>
  </si>
  <si>
    <t>GSK210921UEF265</t>
  </si>
  <si>
    <t>GSK210921LRV516</t>
  </si>
  <si>
    <t>GSK210921PVW039</t>
  </si>
  <si>
    <t>GSK210921YGX751</t>
  </si>
  <si>
    <t>GSK210919BGR749</t>
  </si>
  <si>
    <t>GSK210920NPY734</t>
  </si>
  <si>
    <t>GSK210921ISA871</t>
  </si>
  <si>
    <t>GSK210921IBF916</t>
  </si>
  <si>
    <t>GSK210921ZMO059</t>
  </si>
  <si>
    <t>GSK210921LTC685</t>
  </si>
  <si>
    <t>GSK210921LUZ016</t>
  </si>
  <si>
    <t>GSK210921GIC791</t>
  </si>
  <si>
    <t>GSK210921COW648</t>
  </si>
  <si>
    <t>GSK210921VKD049</t>
  </si>
  <si>
    <t>GSK210921QNX364</t>
  </si>
  <si>
    <t>GSK210921KPU175</t>
  </si>
  <si>
    <t>GSK210921LEN238</t>
  </si>
  <si>
    <t>GSK210921AQS072</t>
  </si>
  <si>
    <t>GSK210921ZXT627</t>
  </si>
  <si>
    <t>GSK210921YFP709</t>
  </si>
  <si>
    <t>GSK210921WNV351</t>
  </si>
  <si>
    <t>GSK210919FYG052</t>
  </si>
  <si>
    <t>GSK210921PAL185</t>
  </si>
  <si>
    <t>GSK210921PQK019</t>
  </si>
  <si>
    <t>GSK210921XYH805</t>
  </si>
  <si>
    <t>GSK210921VBE807</t>
  </si>
  <si>
    <t>GSK210921VCR279</t>
  </si>
  <si>
    <t>GSK210921PDM784</t>
  </si>
  <si>
    <t>GSK210921RXM971</t>
  </si>
  <si>
    <t>GSK210919LBF083</t>
  </si>
  <si>
    <t>GSK210921LKB758</t>
  </si>
  <si>
    <t>GSK210921UWG950</t>
  </si>
  <si>
    <t>GSK210921CJE894</t>
  </si>
  <si>
    <t>GSK210921DOQ635</t>
  </si>
  <si>
    <t>GSK210921RBZ869</t>
  </si>
  <si>
    <t>GSK210921GZS286</t>
  </si>
  <si>
    <t>GSK210921VOA521</t>
  </si>
  <si>
    <t>GSK210921YVW581</t>
  </si>
  <si>
    <t>GSK210921BDR603</t>
  </si>
  <si>
    <t>GSK210921IAP482</t>
  </si>
  <si>
    <t>GSK210921EBJ482</t>
  </si>
  <si>
    <t>GSK210921ONH037</t>
  </si>
  <si>
    <t>GSK210921QAO498</t>
  </si>
  <si>
    <t>GSK210921XEA597</t>
  </si>
  <si>
    <t>GSK210921AZH418</t>
  </si>
  <si>
    <t>GSK210921WRD786</t>
  </si>
  <si>
    <t>GSK210921FML942</t>
  </si>
  <si>
    <t>GSK210921XWH685</t>
  </si>
  <si>
    <t>GSK210921ENJ794</t>
  </si>
  <si>
    <t>GSK210921EPF069</t>
  </si>
  <si>
    <t>GSK210921SZY879</t>
  </si>
  <si>
    <t>GSK210921TNB153</t>
  </si>
  <si>
    <t>GSK210921FMQ290</t>
  </si>
  <si>
    <t>GSK210921XRK795</t>
  </si>
  <si>
    <t>GSK210921FMY257</t>
  </si>
  <si>
    <t>GSK210919WRU758</t>
  </si>
  <si>
    <t>GSK210921MWR914</t>
  </si>
  <si>
    <t>GSK210921TVP142</t>
  </si>
  <si>
    <t>GSK210921MJN058</t>
  </si>
  <si>
    <t>GSK210919PYW728</t>
  </si>
  <si>
    <t>GSK210921YHS790</t>
  </si>
  <si>
    <t>GSK210921PWT405</t>
  </si>
  <si>
    <t>GSK210919CES954</t>
  </si>
  <si>
    <t>GSK210921VMY907</t>
  </si>
  <si>
    <t>GSK210921QMU438</t>
  </si>
  <si>
    <t>GSK210921RSE481</t>
  </si>
  <si>
    <t>GSK210919YBX985</t>
  </si>
  <si>
    <t>GSK210921AMD789</t>
  </si>
  <si>
    <t>GSK210921LOP351</t>
  </si>
  <si>
    <t>GSK210921VUI283</t>
  </si>
  <si>
    <t>GSK210921TYC307</t>
  </si>
  <si>
    <t>GSK210921YGB637</t>
  </si>
  <si>
    <t>GSK210921OME964</t>
  </si>
  <si>
    <t>GSK210921XZD721</t>
  </si>
  <si>
    <t>GSK210921IOX297</t>
  </si>
  <si>
    <t>GSK210921TOJ165</t>
  </si>
  <si>
    <t>GSK210921JUP683</t>
  </si>
  <si>
    <t>GSK210921YEV678</t>
  </si>
  <si>
    <t>GSK210921IVJ642</t>
  </si>
  <si>
    <t>GSK210921VGK213</t>
  </si>
  <si>
    <t>GSK210921EUA235</t>
  </si>
  <si>
    <t>GSK210921ZUR198</t>
  </si>
  <si>
    <t>GSK210921FWL681</t>
  </si>
  <si>
    <t>GSK210921SEZ298</t>
  </si>
  <si>
    <t>GSK210921GWD674</t>
  </si>
  <si>
    <t>GSK210921FDP048</t>
  </si>
  <si>
    <t>GSK210921YBO721</t>
  </si>
  <si>
    <t>GSK210921DBP512</t>
  </si>
  <si>
    <t>GSK210921XRL031</t>
  </si>
  <si>
    <t>GSK210921VAQ076</t>
  </si>
  <si>
    <t>GSK210921XYM138</t>
  </si>
  <si>
    <t>GSK210921UCT805</t>
  </si>
  <si>
    <t>GSK210921KIR239</t>
  </si>
  <si>
    <t>GSK210921OBW709</t>
  </si>
  <si>
    <t>GSK210921MFK980</t>
  </si>
  <si>
    <t>GSK210921YKM386</t>
  </si>
  <si>
    <t>GSK210921EZV287</t>
  </si>
  <si>
    <t>GSK210921XQD586</t>
  </si>
  <si>
    <t>GSK210921KST435</t>
  </si>
  <si>
    <t>GSK210921EXM169</t>
  </si>
  <si>
    <t>GSK210921OHQ215</t>
  </si>
  <si>
    <t>GSK210921VOT146</t>
  </si>
  <si>
    <t>GSK210921XYF432</t>
  </si>
  <si>
    <t>GSK210921MDK641</t>
  </si>
  <si>
    <t>GSK210921VQL978</t>
  </si>
  <si>
    <t>GSK210921UBQ876</t>
  </si>
  <si>
    <t>GSK210921ZYQ825</t>
  </si>
  <si>
    <t>GSK210921WJH204</t>
  </si>
  <si>
    <t>GSK210921JDY915</t>
  </si>
  <si>
    <t>GSK210921RAJ036</t>
  </si>
  <si>
    <t>GSK210921QIF204</t>
  </si>
  <si>
    <t>GSK210921ZHN846</t>
  </si>
  <si>
    <t>GSK210921AST680</t>
  </si>
  <si>
    <t>GSK210921RBO267</t>
  </si>
  <si>
    <t>GSK210921EGB362</t>
  </si>
  <si>
    <t>GSK210921LVE278</t>
  </si>
  <si>
    <t>GSK210921GQU973</t>
  </si>
  <si>
    <t>GSK210921BLH423</t>
  </si>
  <si>
    <t>GSK210921HRU634</t>
  </si>
  <si>
    <t>GSK210921XZL314</t>
  </si>
  <si>
    <t>GSK210921LMO186</t>
  </si>
  <si>
    <t>GSK210921UQF520</t>
  </si>
  <si>
    <t>GSK210920XQS250</t>
  </si>
  <si>
    <t>GSK210921VTQ349</t>
  </si>
  <si>
    <t>GSK210921QDN879</t>
  </si>
  <si>
    <t>GSK210921ZML016</t>
  </si>
  <si>
    <t>GSK210921XAO186</t>
  </si>
  <si>
    <t>GSK210921UZX732</t>
  </si>
  <si>
    <t>GSK210921JRS432</t>
  </si>
  <si>
    <t>GSK210921ZBV457</t>
  </si>
  <si>
    <t>GSK210921OVR984</t>
  </si>
  <si>
    <t>GSK210921PAU042</t>
  </si>
  <si>
    <t>GSK210921HPA326</t>
  </si>
  <si>
    <t>GSK210921GHM145</t>
  </si>
  <si>
    <t>GSK210921HZW807</t>
  </si>
  <si>
    <t>GSK210921VMB673</t>
  </si>
  <si>
    <t>GSK210921HLO385</t>
  </si>
  <si>
    <t>GSK210921VQH138</t>
  </si>
  <si>
    <t>GSK210921ENV684</t>
  </si>
  <si>
    <t>GSK210921IRJ658</t>
  </si>
  <si>
    <t>GSK210921HIN946</t>
  </si>
  <si>
    <t>GSK210921BEH476</t>
  </si>
  <si>
    <t>GSK210921JRE537</t>
  </si>
  <si>
    <t>GSK210921AHY652</t>
  </si>
  <si>
    <t>GSK210921JWI573</t>
  </si>
  <si>
    <t>GSK210921VJT623</t>
  </si>
  <si>
    <t>GSK210921NVX671</t>
  </si>
  <si>
    <t>GSK210921ZKD892</t>
  </si>
  <si>
    <t>GSK210921PUY469</t>
  </si>
  <si>
    <t>GSK210921MVF162</t>
  </si>
  <si>
    <t>GSK210919SBD708</t>
  </si>
  <si>
    <t>GSK210919TMS853</t>
  </si>
  <si>
    <t>GSK210921QTI906</t>
  </si>
  <si>
    <t>GSK210921QNX031</t>
  </si>
  <si>
    <t>GSK210921MKJ615</t>
  </si>
  <si>
    <t>GSK210921ASH819</t>
  </si>
  <si>
    <t>GSK210921SPL420</t>
  </si>
  <si>
    <t>GSK210921LXY461</t>
  </si>
  <si>
    <t>GSK210921SLB052</t>
  </si>
  <si>
    <t>GSK210921YJD489</t>
  </si>
  <si>
    <t>GSK210921RKI769</t>
  </si>
  <si>
    <t>DMD/2109/21/TJBO8095</t>
  </si>
  <si>
    <t>GSK210921VPM960</t>
  </si>
  <si>
    <t>GSK210921UZI534</t>
  </si>
  <si>
    <t>GSK210921IOR675</t>
  </si>
  <si>
    <t>GSK210921HSM539</t>
  </si>
  <si>
    <t>GSK210921DQP097</t>
  </si>
  <si>
    <t>GSK210921FCN814</t>
  </si>
  <si>
    <t>GSK210921LKP832</t>
  </si>
  <si>
    <t>9/27/2021 SYARIF MOHARDI</t>
  </si>
  <si>
    <t>DMD/2109/22/CJVA6394</t>
  </si>
  <si>
    <t>GSK210922SLQ267</t>
  </si>
  <si>
    <t>GSK210922FYT278</t>
  </si>
  <si>
    <t>GSK210922TON942</t>
  </si>
  <si>
    <t>GSK210922LKJ298</t>
  </si>
  <si>
    <t>GSK210921IJF921</t>
  </si>
  <si>
    <t>GSK210920KNT825</t>
  </si>
  <si>
    <t>GSK210920JGA192</t>
  </si>
  <si>
    <t>GSK210922KRE529</t>
  </si>
  <si>
    <t>GSK210922XQB053</t>
  </si>
  <si>
    <t>GSK210922ADU509</t>
  </si>
  <si>
    <t>GSK210922DWA170</t>
  </si>
  <si>
    <t>GSK210922AOP972</t>
  </si>
  <si>
    <t>GSK210922SJB439</t>
  </si>
  <si>
    <t>GSK210922FAL842</t>
  </si>
  <si>
    <t>GSK210922FOB176</t>
  </si>
  <si>
    <t>GSK210922FKO278</t>
  </si>
  <si>
    <t>GSK210922LXV730</t>
  </si>
  <si>
    <t>GSK210922JBE612</t>
  </si>
  <si>
    <t>GSK210922YTA143</t>
  </si>
  <si>
    <t>GSK210921JXZ387</t>
  </si>
  <si>
    <t>GSK210922XBI435</t>
  </si>
  <si>
    <t>GSK210922DCP583</t>
  </si>
  <si>
    <t>GSK210921AVL385</t>
  </si>
  <si>
    <t>GSK210922FOZ298</t>
  </si>
  <si>
    <t>GSK210922NEX981</t>
  </si>
  <si>
    <t>GSK210922CHS253</t>
  </si>
  <si>
    <t>GSK210922SIN753</t>
  </si>
  <si>
    <t>GSK210922QAU168</t>
  </si>
  <si>
    <t>GSK210922BRA385</t>
  </si>
  <si>
    <t>GSK210922GQP156</t>
  </si>
  <si>
    <t>GSK210922BRV513</t>
  </si>
  <si>
    <t>GSK210922XSE051</t>
  </si>
  <si>
    <t>GSK210921FKL574</t>
  </si>
  <si>
    <t>GSK210921VPW507</t>
  </si>
  <si>
    <t>GSK210922THK172</t>
  </si>
  <si>
    <t>GSK210922NVM482</t>
  </si>
  <si>
    <t>GSK210922HDL309</t>
  </si>
  <si>
    <t>GSK210920ZWD908</t>
  </si>
  <si>
    <t>GSK210921SLF523</t>
  </si>
  <si>
    <t>GSK210922IJH586</t>
  </si>
  <si>
    <t>GSK210922MXP796</t>
  </si>
  <si>
    <t>GSK210922VNC572</t>
  </si>
  <si>
    <t>GSK210922GJL412</t>
  </si>
  <si>
    <t>GSK210922ZTO582</t>
  </si>
  <si>
    <t>GSK210922DIK621</t>
  </si>
  <si>
    <t>GSK210922JBK502</t>
  </si>
  <si>
    <t>GSK210922PQB328</t>
  </si>
  <si>
    <t>GSK210922NWR128</t>
  </si>
  <si>
    <t>GSK210922LNE295</t>
  </si>
  <si>
    <t>GSK210922ERW907</t>
  </si>
  <si>
    <t>GSK210922YJE935</t>
  </si>
  <si>
    <t>GSK210922SWE843</t>
  </si>
  <si>
    <t>GSK210922YEW871</t>
  </si>
  <si>
    <t>GSK210922CNR314</t>
  </si>
  <si>
    <t>GSK210922JIF716</t>
  </si>
  <si>
    <t>GSK210922OEU021</t>
  </si>
  <si>
    <t>GSK210922ORU015</t>
  </si>
  <si>
    <t>GSK210922PBT702</t>
  </si>
  <si>
    <t>GSK210922LSZ785</t>
  </si>
  <si>
    <t>GSK210922DOR159</t>
  </si>
  <si>
    <t>GSK210922WOJ597</t>
  </si>
  <si>
    <t>GSK210922ITS187</t>
  </si>
  <si>
    <t>GSK210922MBQ305</t>
  </si>
  <si>
    <t>GSK210922GSQ589</t>
  </si>
  <si>
    <t>GSK210922LPW152</t>
  </si>
  <si>
    <t>GSK210921ZYW058</t>
  </si>
  <si>
    <t>GSK210922QZP038</t>
  </si>
  <si>
    <t>GSK210922UGK064</t>
  </si>
  <si>
    <t>GSK210922MAJ259</t>
  </si>
  <si>
    <t>GSK210922LCE821</t>
  </si>
  <si>
    <t>GSK210922DSL783</t>
  </si>
  <si>
    <t>GSK210922RXY071</t>
  </si>
  <si>
    <t>GSK210922JPR217</t>
  </si>
  <si>
    <t>GSK210922ZAS098</t>
  </si>
  <si>
    <t>GSK210922GFV745</t>
  </si>
  <si>
    <t>GSK210922HTD938</t>
  </si>
  <si>
    <t>GSK210922RVX529</t>
  </si>
  <si>
    <t>GSK210922USV623</t>
  </si>
  <si>
    <t>GSK210922YWS413</t>
  </si>
  <si>
    <t>GSK210922DYK642</t>
  </si>
  <si>
    <t>GSK210922DPC045</t>
  </si>
  <si>
    <t>GSK210922VTA485</t>
  </si>
  <si>
    <t>GSK210922CNB537</t>
  </si>
  <si>
    <t>GSK210922ATV730</t>
  </si>
  <si>
    <t>GSK210922WSE914</t>
  </si>
  <si>
    <t>GSK210922ULI521</t>
  </si>
  <si>
    <t>GSK210922WHC961</t>
  </si>
  <si>
    <t>GSK210922YIP368</t>
  </si>
  <si>
    <t>GSK210922GPK605</t>
  </si>
  <si>
    <t>GSK210922LZQ806</t>
  </si>
  <si>
    <t>GSK210922HPM346</t>
  </si>
  <si>
    <t>GSK210922KUR143</t>
  </si>
  <si>
    <t>GSK210922HNI324</t>
  </si>
  <si>
    <t>GSK210922AYQ683</t>
  </si>
  <si>
    <t>GSK210922UTS470</t>
  </si>
  <si>
    <t>GSK210922RIS629</t>
  </si>
  <si>
    <t>GSK210922JFU310</t>
  </si>
  <si>
    <t>GSK210922BKV304</t>
  </si>
  <si>
    <t>GSK210922EDR637</t>
  </si>
  <si>
    <t>GSK210922GNJ213</t>
  </si>
  <si>
    <t>GSK210922STX953</t>
  </si>
  <si>
    <t>GSK210922SDK164</t>
  </si>
  <si>
    <t>GSK210922VND069</t>
  </si>
  <si>
    <t>GSK210922FKH063</t>
  </si>
  <si>
    <t>GSK210922LPI129</t>
  </si>
  <si>
    <t>GSK210922OMQ530</t>
  </si>
  <si>
    <t>GSK210922CTI567</t>
  </si>
  <si>
    <t>GSK210922MEH734</t>
  </si>
  <si>
    <t>GSK210922IYL704</t>
  </si>
  <si>
    <t>GSK210922TAV837</t>
  </si>
  <si>
    <t>GSK210922ZBV417</t>
  </si>
  <si>
    <t>GSK210922GCY841</t>
  </si>
  <si>
    <t>GSK210922TSU782</t>
  </si>
  <si>
    <t>GSK210922QMX045</t>
  </si>
  <si>
    <t>GSK210922HIU267</t>
  </si>
  <si>
    <t>GSK210922CNA405</t>
  </si>
  <si>
    <t>GSK210922MVL314</t>
  </si>
  <si>
    <t>GSK210922JWR375</t>
  </si>
  <si>
    <t>GSK210922DLB613</t>
  </si>
  <si>
    <t>GSK210922CDT530</t>
  </si>
  <si>
    <t>GSK210922BWG908</t>
  </si>
  <si>
    <t>GSK210922NHC143</t>
  </si>
  <si>
    <t>GSK210922ZPS917</t>
  </si>
  <si>
    <t>GSK210922ROA758</t>
  </si>
  <si>
    <t>GSK210922DFQ892</t>
  </si>
  <si>
    <t>GSK210922LKP673</t>
  </si>
  <si>
    <t>GSK210922VSY385</t>
  </si>
  <si>
    <t>GSK210922ZOP291</t>
  </si>
  <si>
    <t>GSK210922MHS943</t>
  </si>
  <si>
    <t>GSK210922PQV015</t>
  </si>
  <si>
    <t>GSK210922XME963</t>
  </si>
  <si>
    <t>GSK210922QKD605</t>
  </si>
  <si>
    <t>GSK210922HXU075</t>
  </si>
  <si>
    <t>GSK210922AGJ763</t>
  </si>
  <si>
    <t>GSK210922IOR275</t>
  </si>
  <si>
    <t>GSK210922QAP123</t>
  </si>
  <si>
    <t>GSK210922KFQ137</t>
  </si>
  <si>
    <t>GSK210922IXM852</t>
  </si>
  <si>
    <t>GSK210922SQK359</t>
  </si>
  <si>
    <t>GSK210922WOT591</t>
  </si>
  <si>
    <t>GSK210922DPU175</t>
  </si>
  <si>
    <t>GSK210922VDW054</t>
  </si>
  <si>
    <t>GSK210922TRW072</t>
  </si>
  <si>
    <t>GSK210922EKX271</t>
  </si>
  <si>
    <t>GSK210922VAF153</t>
  </si>
  <si>
    <t>GSK210922ITQ041</t>
  </si>
  <si>
    <t>GSK210922ZLG748</t>
  </si>
  <si>
    <t>GSK210922XTU127</t>
  </si>
  <si>
    <t>GSK210922EXI619</t>
  </si>
  <si>
    <t>GSK210922FNC385</t>
  </si>
  <si>
    <t>GSK210922KOX042</t>
  </si>
  <si>
    <t>GSK210922TDY903</t>
  </si>
  <si>
    <t>GSK210922XVP087</t>
  </si>
  <si>
    <t>GSK210922EHG624</t>
  </si>
  <si>
    <t>GSK210922OFI560</t>
  </si>
  <si>
    <t>GSK210922RMO895</t>
  </si>
  <si>
    <t>GSK210922CKB370</t>
  </si>
  <si>
    <t>GSK210922OMU361</t>
  </si>
  <si>
    <t>GSK210922VXS361</t>
  </si>
  <si>
    <t>GSK210922KAD502</t>
  </si>
  <si>
    <t>GSK210922GXF941</t>
  </si>
  <si>
    <t>GSK210922LYD943</t>
  </si>
  <si>
    <t>GSK210922TGQ821</t>
  </si>
  <si>
    <t>GSK210922QIG926</t>
  </si>
  <si>
    <t>GSK210922DIN241</t>
  </si>
  <si>
    <t>GSK210922YTN520</t>
  </si>
  <si>
    <t>GSK210922AJM736</t>
  </si>
  <si>
    <t>GSK210922GUQ569</t>
  </si>
  <si>
    <t>GSK210922VIC502</t>
  </si>
  <si>
    <t>GSK210922GIK057</t>
  </si>
  <si>
    <t>GSK210922VJI047</t>
  </si>
  <si>
    <t>DMD/2109/22/CWYE0174</t>
  </si>
  <si>
    <t>GSK210921NIX815</t>
  </si>
  <si>
    <t>GSK210922WRA043</t>
  </si>
  <si>
    <t>GSK210921VIG051</t>
  </si>
  <si>
    <t>GSK210922ACL652</t>
  </si>
  <si>
    <t>GSK210922JUR183</t>
  </si>
  <si>
    <t>GSK210922NMI391</t>
  </si>
  <si>
    <t>GSK210922QVS397</t>
  </si>
  <si>
    <t>DMD/2109/22/DJMX7418</t>
  </si>
  <si>
    <t>GSK210922TYK956</t>
  </si>
  <si>
    <t>GSK210922CVF968</t>
  </si>
  <si>
    <t>GSK210922NED708</t>
  </si>
  <si>
    <t>GSK210922JOL793</t>
  </si>
  <si>
    <t>GSK210922LPR428</t>
  </si>
  <si>
    <t>GSK210922THD381</t>
  </si>
  <si>
    <t>GSK210922DRL879</t>
  </si>
  <si>
    <t>GSK210922AKU394</t>
  </si>
  <si>
    <t>GSK210922GPV594</t>
  </si>
  <si>
    <t>GSK210922VCZ713</t>
  </si>
  <si>
    <t>GSK210922FLZ567</t>
  </si>
  <si>
    <t>GSK210922XDB917</t>
  </si>
  <si>
    <t>GSK210922XIQ946</t>
  </si>
  <si>
    <t>GSK210922YCH518</t>
  </si>
  <si>
    <t>GSK210922AZQ738</t>
  </si>
  <si>
    <t>DMD/2109/22/URFY0257</t>
  </si>
  <si>
    <t>GSK210922OGD637</t>
  </si>
  <si>
    <t>GSK210922EYS439</t>
  </si>
  <si>
    <t>GSK210922QIU396</t>
  </si>
  <si>
    <t>DMD/2109/23/YKMQ5987</t>
  </si>
  <si>
    <t>GSK210922YUF139</t>
  </si>
  <si>
    <t>GSK210923ZXQ480</t>
  </si>
  <si>
    <t>GSK210921MHP873</t>
  </si>
  <si>
    <t>GSK210922BSI092</t>
  </si>
  <si>
    <t>GSK210922DMY128</t>
  </si>
  <si>
    <t>GSK210922HEC153</t>
  </si>
  <si>
    <t>GSK210923ZBK054</t>
  </si>
  <si>
    <t>GSK210923ZDA861</t>
  </si>
  <si>
    <t>GSK210922LTI825</t>
  </si>
  <si>
    <t>GSK210923MET085</t>
  </si>
  <si>
    <t>GSK210921MVB042</t>
  </si>
  <si>
    <t>GSK210923YEF635</t>
  </si>
  <si>
    <t>GSK210921ZSX189</t>
  </si>
  <si>
    <t>GSK210921EOM064</t>
  </si>
  <si>
    <t>GSK210921ULY038</t>
  </si>
  <si>
    <t>GSK210923KGX764</t>
  </si>
  <si>
    <t>GSK210923FNJ985</t>
  </si>
  <si>
    <t>GSK210923STP904</t>
  </si>
  <si>
    <t>GSK210923DAB586</t>
  </si>
  <si>
    <t>GSK210922ELR946</t>
  </si>
  <si>
    <t>GSK210923FRE018</t>
  </si>
  <si>
    <t>GSK210923VAM841</t>
  </si>
  <si>
    <t>GSK210923DEO942</t>
  </si>
  <si>
    <t>GSK210922CYF915</t>
  </si>
  <si>
    <t>GSK210921AWX279</t>
  </si>
  <si>
    <t>GSK210922GOH531</t>
  </si>
  <si>
    <t>GSK210923LUK956</t>
  </si>
  <si>
    <t>GSK210921WFZ210</t>
  </si>
  <si>
    <t>GSK210921GBX640</t>
  </si>
  <si>
    <t>GSK210923GTS359</t>
  </si>
  <si>
    <t>GSK210923CLI207</t>
  </si>
  <si>
    <t>GSK210922YOV176</t>
  </si>
  <si>
    <t>GSK210923PMT048</t>
  </si>
  <si>
    <t>GSK210923RQV492</t>
  </si>
  <si>
    <t>GSK210923XWD241</t>
  </si>
  <si>
    <t>GSK210923NVI851</t>
  </si>
  <si>
    <t>GSK210922KEI813</t>
  </si>
  <si>
    <t>GSK210923BDQ859</t>
  </si>
  <si>
    <t>GSK210921KVR841</t>
  </si>
  <si>
    <t>GSK210923ZOK728</t>
  </si>
  <si>
    <t>GSK210922NGM702</t>
  </si>
  <si>
    <t>GSK210923CKP760</t>
  </si>
  <si>
    <t>GSK210923OJD124</t>
  </si>
  <si>
    <t>GSK210923QCF719</t>
  </si>
  <si>
    <t>GSK210923NOX468</t>
  </si>
  <si>
    <t>GSK210923QBK518</t>
  </si>
  <si>
    <t>GSK210923PLH172</t>
  </si>
  <si>
    <t>GSK210923PJB189</t>
  </si>
  <si>
    <t>GSK210923MJD806</t>
  </si>
  <si>
    <t>GSK210923KNE563</t>
  </si>
  <si>
    <t>GSK210923PWA894</t>
  </si>
  <si>
    <t>GSK210923MHS721</t>
  </si>
  <si>
    <t>GSK210923XLT632</t>
  </si>
  <si>
    <t>GSK210923ZQO907</t>
  </si>
  <si>
    <t>GSK210923NWK023</t>
  </si>
  <si>
    <t>GSK210923SAV845</t>
  </si>
  <si>
    <t>GSK210923DTR682</t>
  </si>
  <si>
    <t>GSK210923OMA061</t>
  </si>
  <si>
    <t>GSK210923IBJ804</t>
  </si>
  <si>
    <t>GSK210923NOI428</t>
  </si>
  <si>
    <t>GSK210922VSM274</t>
  </si>
  <si>
    <t>GSK210923CQG057</t>
  </si>
  <si>
    <t>GSK210923KCA843</t>
  </si>
  <si>
    <t>GSK210923QIA905</t>
  </si>
  <si>
    <t>GSK210923EUO208</t>
  </si>
  <si>
    <t>GSK210923QVI148</t>
  </si>
  <si>
    <t>GSK210923RUI407</t>
  </si>
  <si>
    <t>GSK210923TYU864</t>
  </si>
  <si>
    <t>GSK210923BLZ658</t>
  </si>
  <si>
    <t>GSK210923LVT765</t>
  </si>
  <si>
    <t>GSK210923IED793</t>
  </si>
  <si>
    <t>GSK210923QXM612</t>
  </si>
  <si>
    <t>GSK210923XGW923</t>
  </si>
  <si>
    <t>GSK210923YPA603</t>
  </si>
  <si>
    <t>GSK210923XNR958</t>
  </si>
  <si>
    <t>GSK210923PTH284</t>
  </si>
  <si>
    <t>GSK210923DKJ748</t>
  </si>
  <si>
    <t>GSK210923ZJC408</t>
  </si>
  <si>
    <t>GSK210923AUD216</t>
  </si>
  <si>
    <t>GSK210922NSA705</t>
  </si>
  <si>
    <t>GSK210923KLD017</t>
  </si>
  <si>
    <t>GSK210923MKI584</t>
  </si>
  <si>
    <t>GSK210923JWO094</t>
  </si>
  <si>
    <t>GSK210923CWF237</t>
  </si>
  <si>
    <t>GSK210923DVS581</t>
  </si>
  <si>
    <t>GSK210923CVY728</t>
  </si>
  <si>
    <t>GSK210923CPG140</t>
  </si>
  <si>
    <t>GSK210923IXO759</t>
  </si>
  <si>
    <t>GSK210923ATG402</t>
  </si>
  <si>
    <t>GSK210923BFI573</t>
  </si>
  <si>
    <t>GSK210923RDS038</t>
  </si>
  <si>
    <t>GSK210923BZH672</t>
  </si>
  <si>
    <t>GSK210923KPB365</t>
  </si>
  <si>
    <t>GSK210923VRW076</t>
  </si>
  <si>
    <t>GSK210923TSK352</t>
  </si>
  <si>
    <t>GSK210923IZY103</t>
  </si>
  <si>
    <t>GSK210923QTU865</t>
  </si>
  <si>
    <t>GSK210923HEO962</t>
  </si>
  <si>
    <t>GSK210923TXZ903</t>
  </si>
  <si>
    <t>GSK210923OJI049</t>
  </si>
  <si>
    <t>GSK210923KZF384</t>
  </si>
  <si>
    <t>GSK210923QAK140</t>
  </si>
  <si>
    <t>GSK210923OYH742</t>
  </si>
  <si>
    <t>GSK210923SML037</t>
  </si>
  <si>
    <t>GSK210923NMA489</t>
  </si>
  <si>
    <t>GSK210923NXS508</t>
  </si>
  <si>
    <t>GSK210922MBC492</t>
  </si>
  <si>
    <t>GSK210923MTD217</t>
  </si>
  <si>
    <t>GSK210923JWA526</t>
  </si>
  <si>
    <t>GSK210923HZV890</t>
  </si>
  <si>
    <t>GSK210923YMI198</t>
  </si>
  <si>
    <t>GSK210923ITU165</t>
  </si>
  <si>
    <t>GSK210923SAL584</t>
  </si>
  <si>
    <t>GSK210923OEX970</t>
  </si>
  <si>
    <t>GSK210923OKA871</t>
  </si>
  <si>
    <t>GSK210923QFA016</t>
  </si>
  <si>
    <t>GSK210923OVF728</t>
  </si>
  <si>
    <t>GSK210923ZQV819</t>
  </si>
  <si>
    <t>GSK210923ERA907</t>
  </si>
  <si>
    <t>GSK210923LXA912</t>
  </si>
  <si>
    <t>GSK210923NFX563</t>
  </si>
  <si>
    <t>GSK210923RWH875</t>
  </si>
  <si>
    <t>GSK210923YEC415</t>
  </si>
  <si>
    <t>GSK210923DHR713</t>
  </si>
  <si>
    <t>GSK210923TMB869</t>
  </si>
  <si>
    <t>GSK210923KQG341</t>
  </si>
  <si>
    <t>GSK210923QXB124</t>
  </si>
  <si>
    <t>GSK210923FVT286</t>
  </si>
  <si>
    <t>GSK210923KPD190</t>
  </si>
  <si>
    <t>GSK210923GKP321</t>
  </si>
  <si>
    <t>GSK210923KXH187</t>
  </si>
  <si>
    <t>GSK210923QJY182</t>
  </si>
  <si>
    <t>GSK210923UPO150</t>
  </si>
  <si>
    <t>GSK210923LEO291</t>
  </si>
  <si>
    <t>GSK210923XCE812</t>
  </si>
  <si>
    <t>GSK210923TOJ560</t>
  </si>
  <si>
    <t>GSK210923VNZ920</t>
  </si>
  <si>
    <t>GSK210923FMR234</t>
  </si>
  <si>
    <t>GSK210923LEB279</t>
  </si>
  <si>
    <t>GSK210922ELX985</t>
  </si>
  <si>
    <t>GSK210922ZSU840</t>
  </si>
  <si>
    <t>GSK210923ZEI803</t>
  </si>
  <si>
    <t>GSK210922AZU210</t>
  </si>
  <si>
    <t>GSK210922PNB623</t>
  </si>
  <si>
    <t>GSK210923CTQ805</t>
  </si>
  <si>
    <t>GSK210923MTO041</t>
  </si>
  <si>
    <t>GSK210922JPQ231</t>
  </si>
  <si>
    <t>GSK210923KPS623</t>
  </si>
  <si>
    <t>GSK210923BQC835</t>
  </si>
  <si>
    <t>GSK210923UKV402</t>
  </si>
  <si>
    <t>GSK210922ERC316</t>
  </si>
  <si>
    <t>GSK210923VNT296</t>
  </si>
  <si>
    <t>GSK210922CSH164</t>
  </si>
  <si>
    <t>GSK210923HYD738</t>
  </si>
  <si>
    <t>GSK210923UNZ934</t>
  </si>
  <si>
    <t>GSK210922KZB731</t>
  </si>
  <si>
    <t>GSK210923JXE942</t>
  </si>
  <si>
    <t>GSK210923NRZ978</t>
  </si>
  <si>
    <t>GSK210923JNV570</t>
  </si>
  <si>
    <t>GSK210922MKR983</t>
  </si>
  <si>
    <t>GSK210922NXY748</t>
  </si>
  <si>
    <t>GSK210922AFD472</t>
  </si>
  <si>
    <t>GSK210922WRA124</t>
  </si>
  <si>
    <t>GSK210922YBK410</t>
  </si>
  <si>
    <t>GSK210923JVU174</t>
  </si>
  <si>
    <t>GSK210923ZLM893</t>
  </si>
  <si>
    <t>GSK210923HFK325</t>
  </si>
  <si>
    <t>GSK210923ZXP691</t>
  </si>
  <si>
    <t>GSK210923KMI019</t>
  </si>
  <si>
    <t>GSK210923WHT210</t>
  </si>
  <si>
    <t>GSK210922ITZ495</t>
  </si>
  <si>
    <t>GSK210923UCA613</t>
  </si>
  <si>
    <t>GSK210923IFR692</t>
  </si>
  <si>
    <t>GSK210923QPI190</t>
  </si>
  <si>
    <t>GSK210922FOE946</t>
  </si>
  <si>
    <t>GSK210923AXM957</t>
  </si>
  <si>
    <t>GSK210923UJL538</t>
  </si>
  <si>
    <t>GSK210922FQK156</t>
  </si>
  <si>
    <t>GSK210922HEU425</t>
  </si>
  <si>
    <t>GSK210922VMA896</t>
  </si>
  <si>
    <t>DMD/2109/23/CAKY6074</t>
  </si>
  <si>
    <t>GSK210923MHA427</t>
  </si>
  <si>
    <t>GSK210923UJY816</t>
  </si>
  <si>
    <t>GSK210923CZT135</t>
  </si>
  <si>
    <t>GSK210921UXK576</t>
  </si>
  <si>
    <t>GSK210923GSU123</t>
  </si>
  <si>
    <t>GSK210923JHY956</t>
  </si>
  <si>
    <t>GSK210922QFM784</t>
  </si>
  <si>
    <t>DMD/2109/23/YMXD2869</t>
  </si>
  <si>
    <t>GSK210923HFZ879</t>
  </si>
  <si>
    <t>GSK210923TCO765</t>
  </si>
  <si>
    <t>GSK210923SHM457</t>
  </si>
  <si>
    <t>GSK210923EHT723</t>
  </si>
  <si>
    <t>GSK210923BWO953</t>
  </si>
  <si>
    <t>GSK210923KJX092</t>
  </si>
  <si>
    <t>GSK210923UWJ073</t>
  </si>
  <si>
    <t>GSK210923YLI425</t>
  </si>
  <si>
    <t>GSK210923ALV639</t>
  </si>
  <si>
    <t>GSK210923RPX374</t>
  </si>
  <si>
    <t>GSK210923WGU297</t>
  </si>
  <si>
    <t>GSK210923JYG621</t>
  </si>
  <si>
    <t>GSK210923NXV932</t>
  </si>
  <si>
    <t>GSK210923UGC076</t>
  </si>
  <si>
    <t>GSK210923SXV029</t>
  </si>
  <si>
    <t>GSK210923CUM098</t>
  </si>
  <si>
    <t>GSK210923YIE598</t>
  </si>
  <si>
    <t>MULYA SENTOSA</t>
  </si>
  <si>
    <t>9/28/2021 SYARIF MOHARDI</t>
  </si>
  <si>
    <t>DMD/2109/24/RJQD5308</t>
  </si>
  <si>
    <t>GSK210924TVE318</t>
  </si>
  <si>
    <t>GSK210924WTR728</t>
  </si>
  <si>
    <t>GSK210924PYW395</t>
  </si>
  <si>
    <t>GSK210922DZF107</t>
  </si>
  <si>
    <t>GSK210923JXY701</t>
  </si>
  <si>
    <t>GSK210924SAP402</t>
  </si>
  <si>
    <t>GSK210923SBW356</t>
  </si>
  <si>
    <t>GSK210924OZQ317</t>
  </si>
  <si>
    <t>GSK210924BYL610</t>
  </si>
  <si>
    <t>GSK210924IKM260</t>
  </si>
  <si>
    <t>GSK210924LHG048</t>
  </si>
  <si>
    <t>GSK210924OGS690</t>
  </si>
  <si>
    <t>GSK210922YOZ715</t>
  </si>
  <si>
    <t>GSK210924OLN182</t>
  </si>
  <si>
    <t>GSK210923DGN793</t>
  </si>
  <si>
    <t>GSK210924AEM579</t>
  </si>
  <si>
    <t>GSK210924OXP143</t>
  </si>
  <si>
    <t>GSK210924NBV756</t>
  </si>
  <si>
    <t>GSK210924LXO704</t>
  </si>
  <si>
    <t>GSK210923UIT738</t>
  </si>
  <si>
    <t>GSK210924LDT125</t>
  </si>
  <si>
    <t>GSK210924PDS268</t>
  </si>
  <si>
    <t>GSK210922ILJ085</t>
  </si>
  <si>
    <t>GSK210924HNL065</t>
  </si>
  <si>
    <t>GSK210924JHX742</t>
  </si>
  <si>
    <t>GSK210924YGB438</t>
  </si>
  <si>
    <t>GSK210924INA746</t>
  </si>
  <si>
    <t>GSK210924MVO749</t>
  </si>
  <si>
    <t>GSK210923EOI540</t>
  </si>
  <si>
    <t>GSK210924WCA581</t>
  </si>
  <si>
    <t>GSK210924GCW970</t>
  </si>
  <si>
    <t>GSK210924ZCP298</t>
  </si>
  <si>
    <t>GSK210924CGV284</t>
  </si>
  <si>
    <t>GSK210924ELM269</t>
  </si>
  <si>
    <t>GSK210924PMD985</t>
  </si>
  <si>
    <t>GSK210924IHF976</t>
  </si>
  <si>
    <t>GSK210924KRS376</t>
  </si>
  <si>
    <t>GSK210924UTG183</t>
  </si>
  <si>
    <t>GSK210924RXS491</t>
  </si>
  <si>
    <t>GSK210924GCT325</t>
  </si>
  <si>
    <t>GSK210924GON792</t>
  </si>
  <si>
    <t>GSK210924UOW420</t>
  </si>
  <si>
    <t>GSK210924RHS370</t>
  </si>
  <si>
    <t>GSK210924KWN209</t>
  </si>
  <si>
    <t>GSK210924TZM450</t>
  </si>
  <si>
    <t>GSK210924UOS571</t>
  </si>
  <si>
    <t>GSK210924KJC106</t>
  </si>
  <si>
    <t>GSK210924RTB863</t>
  </si>
  <si>
    <t>GSK210924HGT014</t>
  </si>
  <si>
    <t>GSK210924DEJ623</t>
  </si>
  <si>
    <t>GSK210924HCA436</t>
  </si>
  <si>
    <t>GSK210924PGK342</t>
  </si>
  <si>
    <t>GSK210924CRP476</t>
  </si>
  <si>
    <t>GSK210924JIR865</t>
  </si>
  <si>
    <t>GSK210924NQX357</t>
  </si>
  <si>
    <t>GSK210924LSK815</t>
  </si>
  <si>
    <t>GSK210924JWU317</t>
  </si>
  <si>
    <t>GSK210924GXR047</t>
  </si>
  <si>
    <t>GSK210924FJK908</t>
  </si>
  <si>
    <t>GSK210924HVB370</t>
  </si>
  <si>
    <t>GSK210924TVE046</t>
  </si>
  <si>
    <t>GSK210924GPB842</t>
  </si>
  <si>
    <t>GSK210924BVY875</t>
  </si>
  <si>
    <t>GSK210924RQN516</t>
  </si>
  <si>
    <t>GSK210924UEI657</t>
  </si>
  <si>
    <t>GSK210923NUL019</t>
  </si>
  <si>
    <t>GSK210924MYW796</t>
  </si>
  <si>
    <t>GSK210924QXW281</t>
  </si>
  <si>
    <t>GSK210924SPF245</t>
  </si>
  <si>
    <t>GSK210924NUV320</t>
  </si>
  <si>
    <t>GSK210924TSA748</t>
  </si>
  <si>
    <t>GSK210924DVL073</t>
  </si>
  <si>
    <t>GSK210924TNK341</t>
  </si>
  <si>
    <t>GSK210924WHJ105</t>
  </si>
  <si>
    <t>GSK210924YUF365</t>
  </si>
  <si>
    <t>GSK210924TUB198</t>
  </si>
  <si>
    <t>GSK210924PKR645</t>
  </si>
  <si>
    <t>GSK210924SKP813</t>
  </si>
  <si>
    <t>GSK210924NTD052</t>
  </si>
  <si>
    <t>GSK210924YID017</t>
  </si>
  <si>
    <t>GSK210924KQC852</t>
  </si>
  <si>
    <t>GSK210924GIE319</t>
  </si>
  <si>
    <t>GSK210924VUD097</t>
  </si>
  <si>
    <t>GSK210924AXC560</t>
  </si>
  <si>
    <t>GSK210924LTW275</t>
  </si>
  <si>
    <t>GSK210924ZXQ135</t>
  </si>
  <si>
    <t>GSK210924OPB857</t>
  </si>
  <si>
    <t>GSK210924OJY432</t>
  </si>
  <si>
    <t>GSK210924TKU835</t>
  </si>
  <si>
    <t>GSK210924JCT524</t>
  </si>
  <si>
    <t>GSK210924HCZ143</t>
  </si>
  <si>
    <t>GSK210924EON438</t>
  </si>
  <si>
    <t>GSK210924RYX264</t>
  </si>
  <si>
    <t>GSK210924GAE685</t>
  </si>
  <si>
    <t>GSK210924CRD062</t>
  </si>
  <si>
    <t>GSK210924WJB076</t>
  </si>
  <si>
    <t>GSK210924PKW439</t>
  </si>
  <si>
    <t>GSK210924MQR508</t>
  </si>
  <si>
    <t>GSK210924SPO498</t>
  </si>
  <si>
    <t>GSK210922AHX569</t>
  </si>
  <si>
    <t>GSK210924LTW654</t>
  </si>
  <si>
    <t>GSK210924QZH097</t>
  </si>
  <si>
    <t>GSK210924DGK803</t>
  </si>
  <si>
    <t>GSK210924SXE386</t>
  </si>
  <si>
    <t>GSK210923YZA160</t>
  </si>
  <si>
    <t>GSK210924CKB257</t>
  </si>
  <si>
    <t>GSK210924ZUL478</t>
  </si>
  <si>
    <t>GSK210924FQC152</t>
  </si>
  <si>
    <t>GSK210923MVU327</t>
  </si>
  <si>
    <t>GSK210924ZQM460</t>
  </si>
  <si>
    <t>GSK210924KRZ384</t>
  </si>
  <si>
    <t>GSK210924RCT264</t>
  </si>
  <si>
    <t>GSK210924HLR476</t>
  </si>
  <si>
    <t>GSK210924TOV695</t>
  </si>
  <si>
    <t>GSK210924MPH301</t>
  </si>
  <si>
    <t>GSK210924MQG910</t>
  </si>
  <si>
    <t>GSK210923APR063</t>
  </si>
  <si>
    <t>GSK210924MCQ879</t>
  </si>
  <si>
    <t>GSK210924HYQ278</t>
  </si>
  <si>
    <t>GSK210924AZW091</t>
  </si>
  <si>
    <t>GSK210924BHT745</t>
  </si>
  <si>
    <t>GSK210924WIS482</t>
  </si>
  <si>
    <t>GSK210924MBQ907</t>
  </si>
  <si>
    <t>GSK210924IAG638</t>
  </si>
  <si>
    <t>GSK210924KBA589</t>
  </si>
  <si>
    <t>GSK210924BFD638</t>
  </si>
  <si>
    <t>GSK210924OMK871</t>
  </si>
  <si>
    <t>GSK210922TFG120</t>
  </si>
  <si>
    <t>GSK210924WKH632</t>
  </si>
  <si>
    <t>GSK210924UEV901</t>
  </si>
  <si>
    <t>GSK210924SQD653</t>
  </si>
  <si>
    <t>GSK210924OTP679</t>
  </si>
  <si>
    <t>GSK210924QYT610</t>
  </si>
  <si>
    <t>GSK210924UOL897</t>
  </si>
  <si>
    <t>GSK210924NVQ306</t>
  </si>
  <si>
    <t>GSK210924QXT785</t>
  </si>
  <si>
    <t>GSK210924OTI271</t>
  </si>
  <si>
    <t>GSK210924QSY823</t>
  </si>
  <si>
    <t>GSK210924KFW314</t>
  </si>
  <si>
    <t>GSK210924VEM014</t>
  </si>
  <si>
    <t>GSK210924ZCX916</t>
  </si>
  <si>
    <t>GSK210924ROK209</t>
  </si>
  <si>
    <t>GSK210924SPL375</t>
  </si>
  <si>
    <t>GSK210924SWP214</t>
  </si>
  <si>
    <t>GSK210924PLM834</t>
  </si>
  <si>
    <t>GSK210924XSH697</t>
  </si>
  <si>
    <t>GSK210924CYQ263</t>
  </si>
  <si>
    <t>GSK210924VDP784</t>
  </si>
  <si>
    <t>GSK210924BRY163</t>
  </si>
  <si>
    <t>GSK210924TUO583</t>
  </si>
  <si>
    <t>GSK210924OQC406</t>
  </si>
  <si>
    <t>GSK210924FIB301</t>
  </si>
  <si>
    <t>GSK210924HZF063</t>
  </si>
  <si>
    <t>GSK210924QIY520</t>
  </si>
  <si>
    <t>GSK210924OGZ013</t>
  </si>
  <si>
    <t>GSK210924LBO546</t>
  </si>
  <si>
    <t>GSK210924DEJ861</t>
  </si>
  <si>
    <t>GSK210924QGM547</t>
  </si>
  <si>
    <t>GSK210924BMI345</t>
  </si>
  <si>
    <t>GSK210924VHD372</t>
  </si>
  <si>
    <t>GSK210924KLY127</t>
  </si>
  <si>
    <t>GSK210924SPK902</t>
  </si>
  <si>
    <t>GSK210924MLF783</t>
  </si>
  <si>
    <t>GSK210924LAC814</t>
  </si>
  <si>
    <t>GSK210924PRN103</t>
  </si>
  <si>
    <t>GSK210924ONH340</t>
  </si>
  <si>
    <t>DMD/2109/24/GQHZ2163</t>
  </si>
  <si>
    <t>GSK210924GTD891</t>
  </si>
  <si>
    <t>GSK210924NQM087</t>
  </si>
  <si>
    <t>GSK210924CTE278</t>
  </si>
  <si>
    <t>GSK210924QMP049</t>
  </si>
  <si>
    <t>GSK210924AXI269</t>
  </si>
  <si>
    <t>GSK210924UNM082</t>
  </si>
  <si>
    <t>GSK210923ADX654</t>
  </si>
  <si>
    <t>DMD/2109/24/CHUB8531</t>
  </si>
  <si>
    <t>GSK210924RNZ326</t>
  </si>
  <si>
    <t>GSK210924MNG245</t>
  </si>
  <si>
    <t>DMD/2109/25/NICM6482</t>
  </si>
  <si>
    <t>GSK210923VHR028</t>
  </si>
  <si>
    <t>GSK210924UBK360</t>
  </si>
  <si>
    <t>GSK210925CDT796</t>
  </si>
  <si>
    <t>GSK210925EFT873</t>
  </si>
  <si>
    <t>GSK210925MSV679</t>
  </si>
  <si>
    <t>GSK210924YAW728</t>
  </si>
  <si>
    <t>GSK210925DXW609</t>
  </si>
  <si>
    <t>GSK210925FIT691</t>
  </si>
  <si>
    <t>GSK210925API563</t>
  </si>
  <si>
    <t>GSK210925DGC256</t>
  </si>
  <si>
    <t>GSK210925NXI047</t>
  </si>
  <si>
    <t>GSK210925XIG538</t>
  </si>
  <si>
    <t>GSK210925SNO640</t>
  </si>
  <si>
    <t>GSK210923XLB035</t>
  </si>
  <si>
    <t>GSK210925CKV037</t>
  </si>
  <si>
    <t>GSK210925UNM321</t>
  </si>
  <si>
    <t>GSK210925CPU278</t>
  </si>
  <si>
    <t>GSK210925VLP718</t>
  </si>
  <si>
    <t>GSK210925CID409</t>
  </si>
  <si>
    <t>GSK210925OBY295</t>
  </si>
  <si>
    <t>GSK210925XRO657</t>
  </si>
  <si>
    <t>GSK210925IXO065</t>
  </si>
  <si>
    <t>GSK210925QMX523</t>
  </si>
  <si>
    <t>GSK210925LYW206</t>
  </si>
  <si>
    <t>GSK210924LTI069</t>
  </si>
  <si>
    <t>GSK210925CXL389</t>
  </si>
  <si>
    <t>GSK210925NHE892</t>
  </si>
  <si>
    <t>GSK210925LOM918</t>
  </si>
  <si>
    <t>GSK210925YBP536</t>
  </si>
  <si>
    <t>GSK210925DNI923</t>
  </si>
  <si>
    <t>GSK210925ANS495</t>
  </si>
  <si>
    <t>GSK210925UGX792</t>
  </si>
  <si>
    <t>GSK210925RDV167</t>
  </si>
  <si>
    <t>GSK210925MPI042</t>
  </si>
  <si>
    <t>GSK210925AZC376</t>
  </si>
  <si>
    <t>GSK210925KLF609</t>
  </si>
  <si>
    <t>GSK210925WUP042</t>
  </si>
  <si>
    <t>GSK210923XAY850</t>
  </si>
  <si>
    <t>GSK210925TFL427</t>
  </si>
  <si>
    <t>GSK210925EPV318</t>
  </si>
  <si>
    <t>GSK210925SQF093</t>
  </si>
  <si>
    <t>GSK210925NRL981</t>
  </si>
  <si>
    <t>GSK210925YVB318</t>
  </si>
  <si>
    <t>GSK210925XLG854</t>
  </si>
  <si>
    <t>GSK210925KZI647</t>
  </si>
  <si>
    <t>GSK210925XDG089</t>
  </si>
  <si>
    <t>GSK210924CYX729</t>
  </si>
  <si>
    <t>GSK210925LGK076</t>
  </si>
  <si>
    <t>GSK210925ZOA327</t>
  </si>
  <si>
    <t>GSK210925CEN635</t>
  </si>
  <si>
    <t>GSK210925MTH452</t>
  </si>
  <si>
    <t>GSK210925UCK638</t>
  </si>
  <si>
    <t>GSK210925OTJ301</t>
  </si>
  <si>
    <t>GSK210925WUM350</t>
  </si>
  <si>
    <t>GSK210925TVB196</t>
  </si>
  <si>
    <t>GSK210925DFR594</t>
  </si>
  <si>
    <t>GSK210925NGP953</t>
  </si>
  <si>
    <t>GSK210925GDF784</t>
  </si>
  <si>
    <t>GSK210924VTW124</t>
  </si>
  <si>
    <t>GSK210925HOM154</t>
  </si>
  <si>
    <t>GSK210925YEV801</t>
  </si>
  <si>
    <t>GSK210925PWY614</t>
  </si>
  <si>
    <t>GSK210925HIZ576</t>
  </si>
  <si>
    <t>GSK210925CRP946</t>
  </si>
  <si>
    <t>GSK210925XBZ623</t>
  </si>
  <si>
    <t>GSK210925MSP978</t>
  </si>
  <si>
    <t>GSK210925HWF764</t>
  </si>
  <si>
    <t>GSK210925IJQ257</t>
  </si>
  <si>
    <t>GSK210925CZX265</t>
  </si>
  <si>
    <t>GSK210925RHB671</t>
  </si>
  <si>
    <t>GSK210925PMD130</t>
  </si>
  <si>
    <t>GSK210925NYT478</t>
  </si>
  <si>
    <t>GSK210925JGD427</t>
  </si>
  <si>
    <t>GSK210925KRA682</t>
  </si>
  <si>
    <t>GSK210925XLY375</t>
  </si>
  <si>
    <t>GSK210925CJD918</t>
  </si>
  <si>
    <t>GSK210925OUL637</t>
  </si>
  <si>
    <t>GSK210925LXT940</t>
  </si>
  <si>
    <t>GSK210925BMR378</t>
  </si>
  <si>
    <t>GSK210925GCY589</t>
  </si>
  <si>
    <t>GSK210925SDK023</t>
  </si>
  <si>
    <t>GSK210925JWC530</t>
  </si>
  <si>
    <t>GSK210925YLK457</t>
  </si>
  <si>
    <t>GSK210925LYB458</t>
  </si>
  <si>
    <t>GSK210925KQW728</t>
  </si>
  <si>
    <t>GSK210925TUO127</t>
  </si>
  <si>
    <t>GSK210925RTL951</t>
  </si>
  <si>
    <t>GSK210925ATF924</t>
  </si>
  <si>
    <t>GSK210925ALP586</t>
  </si>
  <si>
    <t>GSK210925ILH270</t>
  </si>
  <si>
    <t>GSK210925WRL712</t>
  </si>
  <si>
    <t>GSK210925BVE986</t>
  </si>
  <si>
    <t>GSK210925AWK687</t>
  </si>
  <si>
    <t>GSK210925NIP051</t>
  </si>
  <si>
    <t>GSK210925NCQ134</t>
  </si>
  <si>
    <t>GSK210925DOQ468</t>
  </si>
  <si>
    <t>GSK210924SLR578</t>
  </si>
  <si>
    <t>GSK210923PAC164</t>
  </si>
  <si>
    <t>GSK210925KEO571</t>
  </si>
  <si>
    <t>GSK210925YLS705</t>
  </si>
  <si>
    <t>GSK210925YUW027</t>
  </si>
  <si>
    <t>GSK210924OSW352</t>
  </si>
  <si>
    <t>GSK210925UPX867</t>
  </si>
  <si>
    <t>GSK210925ILO847</t>
  </si>
  <si>
    <t>GSK210925WFB921</t>
  </si>
  <si>
    <t>GSK210925RCI264</t>
  </si>
  <si>
    <t>GSK210925YIC172</t>
  </si>
  <si>
    <t>GSK210925DEG406</t>
  </si>
  <si>
    <t>GSK210925AID928</t>
  </si>
  <si>
    <t>GSK210925MAP567</t>
  </si>
  <si>
    <t>GSK210925TEB356</t>
  </si>
  <si>
    <t>GSK210925XLB938</t>
  </si>
  <si>
    <t>GSK210925IOV692</t>
  </si>
  <si>
    <t>GSK210925XKP972</t>
  </si>
  <si>
    <t>GSK210925EYG827</t>
  </si>
  <si>
    <t>GSK210925EDO413</t>
  </si>
  <si>
    <t>GSK210925ATG348</t>
  </si>
  <si>
    <t>GSK210925PEZ820</t>
  </si>
  <si>
    <t>GSK210925OGS681</t>
  </si>
  <si>
    <t>GSK210925VXC718</t>
  </si>
  <si>
    <t>GSK210925LQZ087</t>
  </si>
  <si>
    <t>GSK210925FVT386</t>
  </si>
  <si>
    <t>GSK210925MDS507</t>
  </si>
  <si>
    <t>GSK210925BNA560</t>
  </si>
  <si>
    <t>GSK210925KVW496</t>
  </si>
  <si>
    <t>GSK210925AWB263</t>
  </si>
  <si>
    <t>GSK210925NIV105</t>
  </si>
  <si>
    <t>GSK210925LUC801</t>
  </si>
  <si>
    <t>GSK210925VNR543</t>
  </si>
  <si>
    <t>GSK210925KZT236</t>
  </si>
  <si>
    <t>GSK210925RYQ293</t>
  </si>
  <si>
    <t>GSK210925COV634</t>
  </si>
  <si>
    <t>GSK210925VKF816</t>
  </si>
  <si>
    <t>GSK210925TOE216</t>
  </si>
  <si>
    <t>GSK210925EUV529</t>
  </si>
  <si>
    <t>GSK210925XQV538</t>
  </si>
  <si>
    <t>GSK210925ZTB795</t>
  </si>
  <si>
    <t>GSK210923ZVI851</t>
  </si>
  <si>
    <t>GSK210925JFA967</t>
  </si>
  <si>
    <t>GSK210925DPY732</t>
  </si>
  <si>
    <t>GSK210925MUV271</t>
  </si>
  <si>
    <t>GSK210925LXI713</t>
  </si>
  <si>
    <t>GSK210925CPZ023</t>
  </si>
  <si>
    <t>GSK210925RWD694</t>
  </si>
  <si>
    <t>GSK210925KHZ526</t>
  </si>
  <si>
    <t>GSK210925RGD028</t>
  </si>
  <si>
    <t>GSK210925EHJ937</t>
  </si>
  <si>
    <t>GSK210925GYZ751</t>
  </si>
  <si>
    <t>GSK210925MHE594</t>
  </si>
  <si>
    <t>GSK210925IWX935</t>
  </si>
  <si>
    <t>GSK210925PGE617</t>
  </si>
  <si>
    <t>GSK210925FYQ340</t>
  </si>
  <si>
    <t>GSK210925JCI549</t>
  </si>
  <si>
    <t>GSK210925PWY670</t>
  </si>
  <si>
    <t>GSK210925YZU319</t>
  </si>
  <si>
    <t>GSK210925OVJ468</t>
  </si>
  <si>
    <t>GSK210925ZWU271</t>
  </si>
  <si>
    <t>GSK210925GZQ409</t>
  </si>
  <si>
    <t>GSK210925SHK954</t>
  </si>
  <si>
    <t>GSK210925RCB605</t>
  </si>
  <si>
    <t>GSK210924BUM372</t>
  </si>
  <si>
    <t>GSK210925DRX730</t>
  </si>
  <si>
    <t>GSK210925YZF391</t>
  </si>
  <si>
    <t>GSK210924NUG506</t>
  </si>
  <si>
    <t>GSK210925QXJ328</t>
  </si>
  <si>
    <t>GSK210925YLN014</t>
  </si>
  <si>
    <t>DMD/2109/25/CMTV9203</t>
  </si>
  <si>
    <t>GSK210925ZCX790</t>
  </si>
  <si>
    <t>GSK210925ERH792</t>
  </si>
  <si>
    <t>GSK210925RNW805</t>
  </si>
  <si>
    <t>GSK210923PVG641</t>
  </si>
  <si>
    <t>GSK210925TMZ861</t>
  </si>
  <si>
    <t>GSK210924ZEQ619</t>
  </si>
  <si>
    <t>GSK210922VDS851</t>
  </si>
  <si>
    <t>GSK210925UDR641</t>
  </si>
  <si>
    <t>GSK210925LSC391</t>
  </si>
  <si>
    <t>DMD/2109/25/RPYN7305</t>
  </si>
  <si>
    <t>GSK210924JNW365</t>
  </si>
  <si>
    <t>DMD/2109/26/HOTM4965</t>
  </si>
  <si>
    <t>GSK210926LKW018</t>
  </si>
  <si>
    <t>GSK210926RQD467</t>
  </si>
  <si>
    <t>GSK210926GBA295</t>
  </si>
  <si>
    <t>GSK210925OJA953</t>
  </si>
  <si>
    <t>GSK210926ZDR548</t>
  </si>
  <si>
    <t>GSK210926ZBQ046</t>
  </si>
  <si>
    <t>GSK210926EZI485</t>
  </si>
  <si>
    <t>GSK210925MVD697</t>
  </si>
  <si>
    <t>GSK210925PAL546</t>
  </si>
  <si>
    <t>GSK210926ZDB520</t>
  </si>
  <si>
    <t>GSK210926UXM108</t>
  </si>
  <si>
    <t>GSK210925AOC418</t>
  </si>
  <si>
    <t>GSK210925IDB642</t>
  </si>
  <si>
    <t>GSK210926PQU297</t>
  </si>
  <si>
    <t>GSK210926HUW364</t>
  </si>
  <si>
    <t>GSK210926BCV471</t>
  </si>
  <si>
    <t>GSK210926EVH479</t>
  </si>
  <si>
    <t>GSK210926JDU753</t>
  </si>
  <si>
    <t>GSK210926IGL851</t>
  </si>
  <si>
    <t>GSK210926KTQ478</t>
  </si>
  <si>
    <t>GSK210925NBI754</t>
  </si>
  <si>
    <t>GSK210926VSQ508</t>
  </si>
  <si>
    <t>GSK210926LOY546</t>
  </si>
  <si>
    <t>GSK210926LEU710</t>
  </si>
  <si>
    <t>GSK210925MYT658</t>
  </si>
  <si>
    <t>GSK210926EXL243</t>
  </si>
  <si>
    <t>GSK210926UXV539</t>
  </si>
  <si>
    <t>GSK210926MLN107</t>
  </si>
  <si>
    <t>GSK210926DTY381</t>
  </si>
  <si>
    <t>GSK210926FUH390</t>
  </si>
  <si>
    <t>GSK210926KZV570</t>
  </si>
  <si>
    <t>GSK210926GAS097</t>
  </si>
  <si>
    <t>GSK210926KPA078</t>
  </si>
  <si>
    <t>GSK210926NZB430</t>
  </si>
  <si>
    <t>GSK210926BZV354</t>
  </si>
  <si>
    <t>GSK210926QUP401</t>
  </si>
  <si>
    <t>GSK210926SJA431</t>
  </si>
  <si>
    <t>GSK210926KSC076</t>
  </si>
  <si>
    <t>GSK210926FIH560</t>
  </si>
  <si>
    <t>GSK210926MAO632</t>
  </si>
  <si>
    <t>GSK210925TCH293</t>
  </si>
  <si>
    <t>GSK210926XHV154</t>
  </si>
  <si>
    <t>GSK210926QKO093</t>
  </si>
  <si>
    <t>GSK210925BGO902</t>
  </si>
  <si>
    <t>GSK210926ZXY573</t>
  </si>
  <si>
    <t>GSK210926LPS345</t>
  </si>
  <si>
    <t>GSK210926NBZ927</t>
  </si>
  <si>
    <t>GSK210926JIU156</t>
  </si>
  <si>
    <t>GSK210926MEG481</t>
  </si>
  <si>
    <t>GSK210925RHG516</t>
  </si>
  <si>
    <t>GSK210926LZR196</t>
  </si>
  <si>
    <t>GSK210926XME324</t>
  </si>
  <si>
    <t>GSK210926ABV953</t>
  </si>
  <si>
    <t>GSK210926NGK218</t>
  </si>
  <si>
    <t>GSK210926LEZ174</t>
  </si>
  <si>
    <t>GSK210926WNS185</t>
  </si>
  <si>
    <t>GSK210926OSK308</t>
  </si>
  <si>
    <t>GSK210926OTC458</t>
  </si>
  <si>
    <t>GSK210926SZT897</t>
  </si>
  <si>
    <t>GSK210926BRV769</t>
  </si>
  <si>
    <t>GSK210925VUN387</t>
  </si>
  <si>
    <t>GSK210926LOS960</t>
  </si>
  <si>
    <t>GSK210926LQY918</t>
  </si>
  <si>
    <t>GSK210926IHC936</t>
  </si>
  <si>
    <t>GSK210926DYI201</t>
  </si>
  <si>
    <t>GSK210926PCX570</t>
  </si>
  <si>
    <t>GSK210926LOV508</t>
  </si>
  <si>
    <t>GSK210926TJG498</t>
  </si>
  <si>
    <t>GSK210926TJD258</t>
  </si>
  <si>
    <t>GSK210926UVD683</t>
  </si>
  <si>
    <t>GSK210926JEX801</t>
  </si>
  <si>
    <t>GSK210926AFE329</t>
  </si>
  <si>
    <t>GSK210926DJS736</t>
  </si>
  <si>
    <t>GSK210926TQP607</t>
  </si>
  <si>
    <t>GSK210926XFY824</t>
  </si>
  <si>
    <t>GSK210925FPZ597</t>
  </si>
  <si>
    <t>GSK210926MEO927</t>
  </si>
  <si>
    <t>GSK210926JAZ182</t>
  </si>
  <si>
    <t>GSK210926OBM690</t>
  </si>
  <si>
    <t>GSK210926KNL108</t>
  </si>
  <si>
    <t>GSK210926FPI140</t>
  </si>
  <si>
    <t>GSK210926QJT375</t>
  </si>
  <si>
    <t>GSK210926IOD914</t>
  </si>
  <si>
    <t>GSK210926UNT691</t>
  </si>
  <si>
    <t>GSK210926ROW298</t>
  </si>
  <si>
    <t>GSK210926YBZ693</t>
  </si>
  <si>
    <t>GSK210925OVF786</t>
  </si>
  <si>
    <t>GSK210926VFU439</t>
  </si>
  <si>
    <t>GSK210926LIU680</t>
  </si>
  <si>
    <t>GSK210925VUY260</t>
  </si>
  <si>
    <t>GSK210926IPS723</t>
  </si>
  <si>
    <t>GSK210926IYB516</t>
  </si>
  <si>
    <t>GSK210926YJT185</t>
  </si>
  <si>
    <t>GSK210926BIZ437</t>
  </si>
  <si>
    <t>GSK210926VST560</t>
  </si>
  <si>
    <t>GSK210926HVN913</t>
  </si>
  <si>
    <t>GSK210926MCQ749</t>
  </si>
  <si>
    <t>GSK210926SGI482</t>
  </si>
  <si>
    <t>GSK210926WTN478</t>
  </si>
  <si>
    <t>GSK210926ZEM134</t>
  </si>
  <si>
    <t>GSK210926ULZ465</t>
  </si>
  <si>
    <t>GSK210926WTH308</t>
  </si>
  <si>
    <t>GSK210926XSJ268</t>
  </si>
  <si>
    <t>GSK210926MRO958</t>
  </si>
  <si>
    <t>GSK210926UZE278</t>
  </si>
  <si>
    <t>GSK210926LQM629</t>
  </si>
  <si>
    <t>GSK210926PHI103</t>
  </si>
  <si>
    <t>GSK210924LWR274</t>
  </si>
  <si>
    <t>GSK210926WVX156</t>
  </si>
  <si>
    <t>GSK210926IOM832</t>
  </si>
  <si>
    <t>GSK210926EJM503</t>
  </si>
  <si>
    <t>GSK210926SQX572</t>
  </si>
  <si>
    <t>GSK210926ZFI185</t>
  </si>
  <si>
    <t>GSK210926BZS283</t>
  </si>
  <si>
    <t>GSK210926PDR420</t>
  </si>
  <si>
    <t>GSK210926WNO835</t>
  </si>
  <si>
    <t>GSK210926JBO850</t>
  </si>
  <si>
    <t>GSK210926QHK907</t>
  </si>
  <si>
    <t>GSK210926ITY791</t>
  </si>
  <si>
    <t>GSK210926FKW679</t>
  </si>
  <si>
    <t>GSK210926OXI925</t>
  </si>
  <si>
    <t>GSK210926ACI608</t>
  </si>
  <si>
    <t>GSK210926XKM698</t>
  </si>
  <si>
    <t>GSK210926MAW429</t>
  </si>
  <si>
    <t>GSK210924XIO409</t>
  </si>
  <si>
    <t>GSK210926HJB520</t>
  </si>
  <si>
    <t>GSK210926HQW952</t>
  </si>
  <si>
    <t>GSK210925EPK730</t>
  </si>
  <si>
    <t>GSK210926RFL401</t>
  </si>
  <si>
    <t>GSK210925QBH203</t>
  </si>
  <si>
    <t>GSK210925JDN136</t>
  </si>
  <si>
    <t>GSK210926JKZ568</t>
  </si>
  <si>
    <t>GSK210926VDR521</t>
  </si>
  <si>
    <t>GSK210926OAK375</t>
  </si>
  <si>
    <t>GSK210926CNK295</t>
  </si>
  <si>
    <t>GSK210926BGF134</t>
  </si>
  <si>
    <t>GSK210926SPL874</t>
  </si>
  <si>
    <t>GSK210926PUN456</t>
  </si>
  <si>
    <t>GSK210926USI175</t>
  </si>
  <si>
    <t>GSK210925QHS091</t>
  </si>
  <si>
    <t>GSK210926FLY294</t>
  </si>
  <si>
    <t>GSK210926MHF156</t>
  </si>
  <si>
    <t>GSK210926MRA640</t>
  </si>
  <si>
    <t>GSK210926VLI612</t>
  </si>
  <si>
    <t>GSK210926LRF657</t>
  </si>
  <si>
    <t>GSK210926IWR520</t>
  </si>
  <si>
    <t>GSK210926IXF016</t>
  </si>
  <si>
    <t>GSK210926IVP654</t>
  </si>
  <si>
    <t>GSK210926CGU129</t>
  </si>
  <si>
    <t>GSK210926ITW805</t>
  </si>
  <si>
    <t>GSK210925SHK241</t>
  </si>
  <si>
    <t>GSK210926PDK629</t>
  </si>
  <si>
    <t>GSK210926AOV864</t>
  </si>
  <si>
    <t>GSK210926UZW732</t>
  </si>
  <si>
    <t>GSK210926QOV572</t>
  </si>
  <si>
    <t>GSK210926TQR716</t>
  </si>
  <si>
    <t>GSK210926QNJ285</t>
  </si>
  <si>
    <t>GSK210926DIO641</t>
  </si>
  <si>
    <t>GSK210926IBC430</t>
  </si>
  <si>
    <t>GSK210926FKW185</t>
  </si>
  <si>
    <t>GSK210926KYC734</t>
  </si>
  <si>
    <t>GSK210926VMG498</t>
  </si>
  <si>
    <t>GSK210926CHP183</t>
  </si>
  <si>
    <t>GSK210926PKN729</t>
  </si>
  <si>
    <t>GSK210926MWY609</t>
  </si>
  <si>
    <t>GSK210926PST670</t>
  </si>
  <si>
    <t>GSK210925HCD874</t>
  </si>
  <si>
    <t>GSK210926ZOE136</t>
  </si>
  <si>
    <t>GSK210926CHF275</t>
  </si>
  <si>
    <t>GSK210925LVZ431</t>
  </si>
  <si>
    <t>GSK210926LPK265</t>
  </si>
  <si>
    <t>GSK210926JCR940</t>
  </si>
  <si>
    <t>GSK210926TZK950</t>
  </si>
  <si>
    <t>GSK210926GLK803</t>
  </si>
  <si>
    <t>GSK210926CHU957</t>
  </si>
  <si>
    <t>GSK210925WSG253</t>
  </si>
  <si>
    <t>GSK210926ENQ480</t>
  </si>
  <si>
    <t>GSK210926VEO645</t>
  </si>
  <si>
    <t>GSK210926RLM834</t>
  </si>
  <si>
    <t>GSK210926BQG047</t>
  </si>
  <si>
    <t>GSK210926WSQ085</t>
  </si>
  <si>
    <t>GSK210926KPM358</t>
  </si>
  <si>
    <t>DMD/2109/27/SAQP7416</t>
  </si>
  <si>
    <t>GSK210926OBX304</t>
  </si>
  <si>
    <t>DMD/2109/26/MCIV7163</t>
  </si>
  <si>
    <t>GSK210926PYO972</t>
  </si>
  <si>
    <t>GSK210926JEI135</t>
  </si>
  <si>
    <t>GSK210926SRL152</t>
  </si>
  <si>
    <t>GSK210925ZVL613</t>
  </si>
  <si>
    <t>GSK210926VYX752</t>
  </si>
  <si>
    <t>DMD/2109/26/ZLSI8304</t>
  </si>
  <si>
    <t>GSK210926HRB510</t>
  </si>
  <si>
    <t>GSK210926XVR681</t>
  </si>
  <si>
    <t>GSK210926HEU648</t>
  </si>
  <si>
    <t>KM FAJAR BAHARI II</t>
  </si>
  <si>
    <t>9/30/2021 SYARIF MOHARDI</t>
  </si>
  <si>
    <t xml:space="preserve"> </t>
  </si>
  <si>
    <t>DMD/2109/27/CNQZ0758</t>
  </si>
  <si>
    <t>GSK210926AWZ243</t>
  </si>
  <si>
    <t>GSK210927RDB392</t>
  </si>
  <si>
    <t>GSK210925ENZ720</t>
  </si>
  <si>
    <t>GSK210927VIU835</t>
  </si>
  <si>
    <t>GSK210927JXC018</t>
  </si>
  <si>
    <t>GSK210927AZB263</t>
  </si>
  <si>
    <t>GSK210926WBD573</t>
  </si>
  <si>
    <t>GSK210927WPQ875</t>
  </si>
  <si>
    <t>GSK210927FRA428</t>
  </si>
  <si>
    <t>GSK210925JBM340</t>
  </si>
  <si>
    <t>GSK210927LKM024</t>
  </si>
  <si>
    <t>GSK210927APQ198</t>
  </si>
  <si>
    <t>GSK210927NUZ952</t>
  </si>
  <si>
    <t>GSK210927GIH126</t>
  </si>
  <si>
    <t>GSK210927QBH928</t>
  </si>
  <si>
    <t>GSK210927WVX981</t>
  </si>
  <si>
    <t>GSK210927MQO308</t>
  </si>
  <si>
    <t>GSK210927PIG260</t>
  </si>
  <si>
    <t>GSK210927OFN814</t>
  </si>
  <si>
    <t>GSK210927BGX647</t>
  </si>
  <si>
    <t>GSK210927QND186</t>
  </si>
  <si>
    <t>GSK210927HOD548</t>
  </si>
  <si>
    <t>GSK210927MOA953</t>
  </si>
  <si>
    <t>GSK210927WYG638</t>
  </si>
  <si>
    <t>GSK210927JXM615</t>
  </si>
  <si>
    <t>GSK210927IGS532</t>
  </si>
  <si>
    <t>GSK210926PTE318</t>
  </si>
  <si>
    <t>GSK210927YIP786</t>
  </si>
  <si>
    <t>GSK210927GFU513</t>
  </si>
  <si>
    <t>GSK210926HGD351</t>
  </si>
  <si>
    <t>GSK210927GFU359</t>
  </si>
  <si>
    <t>GSK210927MJI928</t>
  </si>
  <si>
    <t>GSK210927HMI380</t>
  </si>
  <si>
    <t>GSK210927CQG849</t>
  </si>
  <si>
    <t>GSK210925NCI350</t>
  </si>
  <si>
    <t>GSK210927QBO250</t>
  </si>
  <si>
    <t>GSK210925ARH016</t>
  </si>
  <si>
    <t>GSK210927INZ654</t>
  </si>
  <si>
    <t>GSK210927OFH974</t>
  </si>
  <si>
    <t>GSK210927KIB165</t>
  </si>
  <si>
    <t>GSK210927IZB289</t>
  </si>
  <si>
    <t>GSK210927FWH243</t>
  </si>
  <si>
    <t>GSK210925YQD236</t>
  </si>
  <si>
    <t>GSK210927NQD251</t>
  </si>
  <si>
    <t>GSK210924BDY135</t>
  </si>
  <si>
    <t>GSK210927KYZ420</t>
  </si>
  <si>
    <t>GSK210927LVY192</t>
  </si>
  <si>
    <t>GSK210927RYC316</t>
  </si>
  <si>
    <t>GSK210927JWZ576</t>
  </si>
  <si>
    <t>GSK210927PCH826</t>
  </si>
  <si>
    <t>GSK210927GXB612</t>
  </si>
  <si>
    <t>GSK210926WBM617</t>
  </si>
  <si>
    <t>GSK210927ZCF627</t>
  </si>
  <si>
    <t>GSK210927AID367</t>
  </si>
  <si>
    <t>GSK210927BDH197</t>
  </si>
  <si>
    <t>GSK210927VDA782</t>
  </si>
  <si>
    <t>GSK210927TBD297</t>
  </si>
  <si>
    <t>GSK210927MOA923</t>
  </si>
  <si>
    <t>GSK210925WKZ826</t>
  </si>
  <si>
    <t>GSK210927TVA351</t>
  </si>
  <si>
    <t>GSK210927XCM148</t>
  </si>
  <si>
    <t>GSK210927IEA412</t>
  </si>
  <si>
    <t>GSK210927VRL590</t>
  </si>
  <si>
    <t>GSK210927BVN519</t>
  </si>
  <si>
    <t>GSK210927AFU650</t>
  </si>
  <si>
    <t>GSK210927SYC819</t>
  </si>
  <si>
    <t>GSK210927VYD846</t>
  </si>
  <si>
    <t>GSK210927HPF291</t>
  </si>
  <si>
    <t>GSK210927TXO941</t>
  </si>
  <si>
    <t>GSK210927EXQ275</t>
  </si>
  <si>
    <t>GSK210926SPI790</t>
  </si>
  <si>
    <t>GSK210925SEZ185</t>
  </si>
  <si>
    <t>GSK210927JDA936</t>
  </si>
  <si>
    <t>GSK210927JOE230</t>
  </si>
  <si>
    <t>GSK210927ECM597</t>
  </si>
  <si>
    <t>GSK210925VXE610</t>
  </si>
  <si>
    <t>GSK210926HUF176</t>
  </si>
  <si>
    <t>GSK210927MEF601</t>
  </si>
  <si>
    <t>GSK210927WDV327</t>
  </si>
  <si>
    <t>GSK210926ORV826</t>
  </si>
  <si>
    <t>GSK210927BTZ541</t>
  </si>
  <si>
    <t>GSK210927LVN231</t>
  </si>
  <si>
    <t>GSK210927TFY624</t>
  </si>
  <si>
    <t>GSK210927ZXG051</t>
  </si>
  <si>
    <t>GSK210927AXQ172</t>
  </si>
  <si>
    <t>GSK210927THY368</t>
  </si>
  <si>
    <t>GSK210927MBR187</t>
  </si>
  <si>
    <t>GSK210927FUX670</t>
  </si>
  <si>
    <t>GSK210925OSY138</t>
  </si>
  <si>
    <t>GSK210927VOM289</t>
  </si>
  <si>
    <t>GSK210927MGK743</t>
  </si>
  <si>
    <t>GSK210927FCI157</t>
  </si>
  <si>
    <t>GSK210926HIQ390</t>
  </si>
  <si>
    <t>GSK210925SQU036</t>
  </si>
  <si>
    <t>GSK210925IKA740</t>
  </si>
  <si>
    <t>GSK210927EMD652</t>
  </si>
  <si>
    <t>GSK210927AFE635</t>
  </si>
  <si>
    <t>GSK210926SHC236</t>
  </si>
  <si>
    <t>GSK210927TVQ283</t>
  </si>
  <si>
    <t>GSK210927HGK207</t>
  </si>
  <si>
    <t>DMD/2109/27/OZVJ4071</t>
  </si>
  <si>
    <t>GSK210926IYM680</t>
  </si>
  <si>
    <t>GSK210927LAU856</t>
  </si>
  <si>
    <t>GSK210927IQZ852</t>
  </si>
  <si>
    <t>DMD/2109/27/UFWI2670</t>
  </si>
  <si>
    <t>GSK210926VET821</t>
  </si>
  <si>
    <t>DMD/2109/28/VWYL4073</t>
  </si>
  <si>
    <t>GSK210928HIL528</t>
  </si>
  <si>
    <t>GSK210928IBM870</t>
  </si>
  <si>
    <t>GSK210928SCT932</t>
  </si>
  <si>
    <t>GSK210928FWM439</t>
  </si>
  <si>
    <t>GSK210928XLM203</t>
  </si>
  <si>
    <t>GSK210928AUK873</t>
  </si>
  <si>
    <t>GSK210928IBV205</t>
  </si>
  <si>
    <t>GSK210928SMT013</t>
  </si>
  <si>
    <t>GSK210928VPW156</t>
  </si>
  <si>
    <t>GSK210928TZO590</t>
  </si>
  <si>
    <t>GSK210928KEQ184</t>
  </si>
  <si>
    <t>GSK210928YVW741</t>
  </si>
  <si>
    <t>GSK210928QCU127</t>
  </si>
  <si>
    <t>GSK210928KDY021</t>
  </si>
  <si>
    <t>GSK210928KML861</t>
  </si>
  <si>
    <t>GSK210928MDH043</t>
  </si>
  <si>
    <t>GSK210928KZV248</t>
  </si>
  <si>
    <t>GSK210928QLE805</t>
  </si>
  <si>
    <t>GSK210928XKF916</t>
  </si>
  <si>
    <t>GSK210928HTR892</t>
  </si>
  <si>
    <t>GSK210928RDX054</t>
  </si>
  <si>
    <t>GSK210928ZSL829</t>
  </si>
  <si>
    <t>GSK210928FZX986</t>
  </si>
  <si>
    <t>GSK210928NWK243</t>
  </si>
  <si>
    <t>GSK210928JAO780</t>
  </si>
  <si>
    <t>GSK210928KIF597</t>
  </si>
  <si>
    <t>GSK210928VTE809</t>
  </si>
  <si>
    <t>GSK210928MST907</t>
  </si>
  <si>
    <t>GSK210928XBQ318</t>
  </si>
  <si>
    <t>GSK210928TEJ230</t>
  </si>
  <si>
    <t>GSK210928CDL152</t>
  </si>
  <si>
    <t>GSK210928RGK905</t>
  </si>
  <si>
    <t>GSK210928OND470</t>
  </si>
  <si>
    <t>GSK210928GWM806</t>
  </si>
  <si>
    <t>GSK210928RHE793</t>
  </si>
  <si>
    <t>GSK210928URN684</t>
  </si>
  <si>
    <t>GSK210928XMS956</t>
  </si>
  <si>
    <t>GSK210928VOI862</t>
  </si>
  <si>
    <t>GSK210927TJU549</t>
  </si>
  <si>
    <t>GSK210928NQC267</t>
  </si>
  <si>
    <t>GSK210928OZX461</t>
  </si>
  <si>
    <t>GSK210927XPL260</t>
  </si>
  <si>
    <t>GSK210928APM871</t>
  </si>
  <si>
    <t>GSK210928EFV603</t>
  </si>
  <si>
    <t>GSK210928RIZ240</t>
  </si>
  <si>
    <t>GSK210928NFD206</t>
  </si>
  <si>
    <t>GSK210928WGB345</t>
  </si>
  <si>
    <t>GSK210928RQB308</t>
  </si>
  <si>
    <t>GSK210928JDR107</t>
  </si>
  <si>
    <t>GSK210928TER680</t>
  </si>
  <si>
    <t>GSK210928QLV043</t>
  </si>
  <si>
    <t>GSK210928QDI054</t>
  </si>
  <si>
    <t>GSK210928LFV168</t>
  </si>
  <si>
    <t>GSK210928KCX529</t>
  </si>
  <si>
    <t>GSK210928ZSB492</t>
  </si>
  <si>
    <t>GSK210928FTN038</t>
  </si>
  <si>
    <t>GSK210928KMU816</t>
  </si>
  <si>
    <t>GSK210928XED315</t>
  </si>
  <si>
    <t>GSK210928UIH645</t>
  </si>
  <si>
    <t>GSK210928YNT734</t>
  </si>
  <si>
    <t>GSK210928IER561</t>
  </si>
  <si>
    <t>GSK210928YKJ502</t>
  </si>
  <si>
    <t>GSK210928FJH124</t>
  </si>
  <si>
    <t>GSK210928FCM426</t>
  </si>
  <si>
    <t>GSK210928VZG285</t>
  </si>
  <si>
    <t>GSK210928UBY869</t>
  </si>
  <si>
    <t>GSK210928QIL642</t>
  </si>
  <si>
    <t>GSK210928JAV807</t>
  </si>
  <si>
    <t>GSK210927PID209</t>
  </si>
  <si>
    <t>GSK210928FYR769</t>
  </si>
  <si>
    <t>GSK210928CRS934</t>
  </si>
  <si>
    <t>GSK210928ZFR120</t>
  </si>
  <si>
    <t>GSK210928ATR583</t>
  </si>
  <si>
    <t>GSK210928FBD450</t>
  </si>
  <si>
    <t>GSK210928ZXH583</t>
  </si>
  <si>
    <t>GSK210928LPC987</t>
  </si>
  <si>
    <t>GSK210928IZY984</t>
  </si>
  <si>
    <t>GSK210928SFC785</t>
  </si>
  <si>
    <t>GSK210928PTG029</t>
  </si>
  <si>
    <t>GSK210928LOZ783</t>
  </si>
  <si>
    <t>GSK210927EMO674</t>
  </si>
  <si>
    <t>GSK210928ECD567</t>
  </si>
  <si>
    <t>GSK210928FLM682</t>
  </si>
  <si>
    <t>GSK210928BHX042</t>
  </si>
  <si>
    <t>GSK210928QPF706</t>
  </si>
  <si>
    <t>GSK210928TZU598</t>
  </si>
  <si>
    <t>GSK210927UDF425</t>
  </si>
  <si>
    <t>GSK210928XBE405</t>
  </si>
  <si>
    <t>GSK210928RSD597</t>
  </si>
  <si>
    <t>GSK210928QMS576</t>
  </si>
  <si>
    <t>GSK210928SGO741</t>
  </si>
  <si>
    <t>GSK210928ZPB549</t>
  </si>
  <si>
    <t>GSK210928XWI726</t>
  </si>
  <si>
    <t>GSK210928MWU785</t>
  </si>
  <si>
    <t>GSK210928AWC921</t>
  </si>
  <si>
    <t>GSK210928SMT987</t>
  </si>
  <si>
    <t>GSK210928CXG034</t>
  </si>
  <si>
    <t>GSK210928MHI783</t>
  </si>
  <si>
    <t>GSK210927YDH652</t>
  </si>
  <si>
    <t>GSK210928MPF158</t>
  </si>
  <si>
    <t>GSK210928EAS730</t>
  </si>
  <si>
    <t>GSK210928SVE039</t>
  </si>
  <si>
    <t>GSK210928SYZ329</t>
  </si>
  <si>
    <t>GSK210928WJO187</t>
  </si>
  <si>
    <t>GSK210928GPS725</t>
  </si>
  <si>
    <t>GSK210928KOS315</t>
  </si>
  <si>
    <t>GSK210928EJW385</t>
  </si>
  <si>
    <t>GSK210928YMA245</t>
  </si>
  <si>
    <t>GSK210928AQF057</t>
  </si>
  <si>
    <t>GSK210928ZYH028</t>
  </si>
  <si>
    <t>GSK210928SZC628</t>
  </si>
  <si>
    <t>GSK210928ZKG124</t>
  </si>
  <si>
    <t>GSK210928YUM529</t>
  </si>
  <si>
    <t>GSK210928QFA457</t>
  </si>
  <si>
    <t>GSK210928JEY412</t>
  </si>
  <si>
    <t>GSK210928VZN629</t>
  </si>
  <si>
    <t>GSK210928MNX245</t>
  </si>
  <si>
    <t>GSK210928MFV514</t>
  </si>
  <si>
    <t>GSK210928FCL089</t>
  </si>
  <si>
    <t>GSK210928EBT049</t>
  </si>
  <si>
    <t>GSK210928AJY891</t>
  </si>
  <si>
    <t>GSK210928PMT387</t>
  </si>
  <si>
    <t>GSK210928GIR285</t>
  </si>
  <si>
    <t>GSK210928OWV168</t>
  </si>
  <si>
    <t>GSK210928YBA928</t>
  </si>
  <si>
    <t>GSK210928RJX724</t>
  </si>
  <si>
    <t>GSK210928ZFG951</t>
  </si>
  <si>
    <t>GSK210927DQE490</t>
  </si>
  <si>
    <t>GSK210928EWS154</t>
  </si>
  <si>
    <t>GSK210928YQE865</t>
  </si>
  <si>
    <t>GSK210928IVA735</t>
  </si>
  <si>
    <t>GSK210928GEI648</t>
  </si>
  <si>
    <t>GSK210928VPD918</t>
  </si>
  <si>
    <t>GSK210928IPH056</t>
  </si>
  <si>
    <t>GSK210928MGE520</t>
  </si>
  <si>
    <t>GSK210928YCB643</t>
  </si>
  <si>
    <t>GSK210928DIH284</t>
  </si>
  <si>
    <t>GSK210928RGU348</t>
  </si>
  <si>
    <t>GSK210928CTP875</t>
  </si>
  <si>
    <t>GSK210928GIR307</t>
  </si>
  <si>
    <t>GSK210928CVA695</t>
  </si>
  <si>
    <t>GSK210928MRH931</t>
  </si>
  <si>
    <t>GSK210928JDQ218</t>
  </si>
  <si>
    <t>GSK210928XHR327</t>
  </si>
  <si>
    <t>GSK210928DRO458</t>
  </si>
  <si>
    <t>GSK210928RWH358</t>
  </si>
  <si>
    <t>GSK210928LJQ174</t>
  </si>
  <si>
    <t>GSK210928HGJ135</t>
  </si>
  <si>
    <t>GSK210928HBJ312</t>
  </si>
  <si>
    <t>GSK210928WDN897</t>
  </si>
  <si>
    <t>GSK210928XWP703</t>
  </si>
  <si>
    <t>GSK210928OIG104</t>
  </si>
  <si>
    <t>GSK210927NFU723</t>
  </si>
  <si>
    <t>GSK210928CBT513</t>
  </si>
  <si>
    <t>GSK210928GNC238</t>
  </si>
  <si>
    <t>GSK210928XID314</t>
  </si>
  <si>
    <t>GSK210928RQJ627</t>
  </si>
  <si>
    <t>GSK210928FVE031</t>
  </si>
  <si>
    <t>GSK210928FML256</t>
  </si>
  <si>
    <t>GSK210928UZP139</t>
  </si>
  <si>
    <t>GSK210928NSG360</t>
  </si>
  <si>
    <t>GSK210928EIB879</t>
  </si>
  <si>
    <t>GSK210928MQW814</t>
  </si>
  <si>
    <t>GSK210928RNT936</t>
  </si>
  <si>
    <t>GSK210928DWT560</t>
  </si>
  <si>
    <t>GSK210927WHS453</t>
  </si>
  <si>
    <t>GSK210928ADF324</t>
  </si>
  <si>
    <t>GSK210928ZYR560</t>
  </si>
  <si>
    <t>GSK210928XSU860</t>
  </si>
  <si>
    <t>GSK210928KSU653</t>
  </si>
  <si>
    <t>GSK210928CVG498</t>
  </si>
  <si>
    <t>GSK210928EKO723</t>
  </si>
  <si>
    <t>GSK210928ZQF516</t>
  </si>
  <si>
    <t>GSK210928OYX876</t>
  </si>
  <si>
    <t>GSK210928ZVY961</t>
  </si>
  <si>
    <t>GSK210928XAE307</t>
  </si>
  <si>
    <t>GSK210928SEZ549</t>
  </si>
  <si>
    <t>GSK210928WFM485</t>
  </si>
  <si>
    <t>GSK210928YPZ016</t>
  </si>
  <si>
    <t>GSK210928BGR931</t>
  </si>
  <si>
    <t>GSK210928OHZ528</t>
  </si>
  <si>
    <t>GSK210927RWZ479</t>
  </si>
  <si>
    <t>GSK210927MPK170</t>
  </si>
  <si>
    <t>GSK210928GMY841</t>
  </si>
  <si>
    <t>GSK210928VXB829</t>
  </si>
  <si>
    <t>GSK210928ZLV946</t>
  </si>
  <si>
    <t>GSK210928QAM630</t>
  </si>
  <si>
    <t>GSK210928EIX082</t>
  </si>
  <si>
    <t>GSK210928LIJ149</t>
  </si>
  <si>
    <t>GSK210928YFN183</t>
  </si>
  <si>
    <t>GSK210928FXI497</t>
  </si>
  <si>
    <t>GSK210928WQZ917</t>
  </si>
  <si>
    <t>GSK210928MLZ986</t>
  </si>
  <si>
    <t>GSK210928EXT692</t>
  </si>
  <si>
    <t>GSK210928BCU617</t>
  </si>
  <si>
    <t>GSK210927YKC674</t>
  </si>
  <si>
    <t>GSK210928FXA937</t>
  </si>
  <si>
    <t>GSK210928BDF380</t>
  </si>
  <si>
    <t>GSK210928ZWT768</t>
  </si>
  <si>
    <t>GSK210926JGT197</t>
  </si>
  <si>
    <t>GSK210928SOW784</t>
  </si>
  <si>
    <t>GSK210928LPH439</t>
  </si>
  <si>
    <t>GSK210927PTC125</t>
  </si>
  <si>
    <t>GSK210928IBV924</t>
  </si>
  <si>
    <t>GSK210928KPA358</t>
  </si>
  <si>
    <t>GSK210928JBA069</t>
  </si>
  <si>
    <t>GSK210928LNJ691</t>
  </si>
  <si>
    <t>GSK210928FUX867</t>
  </si>
  <si>
    <t>GSK210928FLW189</t>
  </si>
  <si>
    <t>GSK210928ZSH068</t>
  </si>
  <si>
    <t>GSK210928GNH758</t>
  </si>
  <si>
    <t>GSK210928UWF076</t>
  </si>
  <si>
    <t>GSK210928UTR324</t>
  </si>
  <si>
    <t>GSK210927LRP863</t>
  </si>
  <si>
    <t>GSK210928KQL532</t>
  </si>
  <si>
    <t>GSK210928ZKE043</t>
  </si>
  <si>
    <t>GSK210928NTK983</t>
  </si>
  <si>
    <t>GSK210928LJP623</t>
  </si>
  <si>
    <t>GSK210928WDE324</t>
  </si>
  <si>
    <t>GSK210928JQG218</t>
  </si>
  <si>
    <t>GSK210928THQ847</t>
  </si>
  <si>
    <t>GSK210927QTX834</t>
  </si>
  <si>
    <t>GSK210928MVG501</t>
  </si>
  <si>
    <t>GSK210928GIX437</t>
  </si>
  <si>
    <t>GSK210928IAZ072</t>
  </si>
  <si>
    <t>GSK210928YKD506</t>
  </si>
  <si>
    <t>GSK210927GOL568</t>
  </si>
  <si>
    <t>GSK210928JME150</t>
  </si>
  <si>
    <t>GSK210928QKB046</t>
  </si>
  <si>
    <t>GSK210928QUA230</t>
  </si>
  <si>
    <t>GSK210928LDY742</t>
  </si>
  <si>
    <t>GSK210928QVA609</t>
  </si>
  <si>
    <t>GSK210928LAU629</t>
  </si>
  <si>
    <t>GSK210928KHY932</t>
  </si>
  <si>
    <t>GSK210927HJK812</t>
  </si>
  <si>
    <t>GSK210928JKH569</t>
  </si>
  <si>
    <t>GSK210927ZUV186</t>
  </si>
  <si>
    <t>GSK210928IDQ859</t>
  </si>
  <si>
    <t>GSK210928BLS356</t>
  </si>
  <si>
    <t>GSK210928UDW280</t>
  </si>
  <si>
    <t>GSK210928GRZ596</t>
  </si>
  <si>
    <t>GSK210928ZPH630</t>
  </si>
  <si>
    <t>GSK210927WFR983</t>
  </si>
  <si>
    <t>GSK210928MSU542</t>
  </si>
  <si>
    <t>GSK210928OND381</t>
  </si>
  <si>
    <t>GSK210928NHK245</t>
  </si>
  <si>
    <t>GSK210928LHM694</t>
  </si>
  <si>
    <t>GSK210928CAS219</t>
  </si>
  <si>
    <t>GSK210928DRK498</t>
  </si>
  <si>
    <t>GSK210928LKZ536</t>
  </si>
  <si>
    <t>GSK210928PDB769</t>
  </si>
  <si>
    <t>GSK210928UAT960</t>
  </si>
  <si>
    <t>GSK210928KYS546</t>
  </si>
  <si>
    <t>GSK210928BZN596</t>
  </si>
  <si>
    <t>GSK210928BDH746</t>
  </si>
  <si>
    <t>GSK210927EKA630</t>
  </si>
  <si>
    <t>GSK210928YJF210</t>
  </si>
  <si>
    <t>GSK210928PNE104</t>
  </si>
  <si>
    <t>GSK210928PDB783</t>
  </si>
  <si>
    <t>GSK210927THB754</t>
  </si>
  <si>
    <t>GSK210928UJC178</t>
  </si>
  <si>
    <t>GSK210927HME769</t>
  </si>
  <si>
    <t>GSK210928AVS486</t>
  </si>
  <si>
    <t>GSK210927NVO621</t>
  </si>
  <si>
    <t>GSK210928AVO847</t>
  </si>
  <si>
    <t>GSK210928IZK032</t>
  </si>
  <si>
    <t>GSK210928WLQ762</t>
  </si>
  <si>
    <t>GSK210927LBW325</t>
  </si>
  <si>
    <t>GSK210928ZKL679</t>
  </si>
  <si>
    <t>GSK210928LCV673</t>
  </si>
  <si>
    <t>GSK210928FZU827</t>
  </si>
  <si>
    <t>GSK210928UBL529</t>
  </si>
  <si>
    <t>GSK210928BRS493</t>
  </si>
  <si>
    <t>GSK210928YFN791</t>
  </si>
  <si>
    <t>GSK210928OTV367</t>
  </si>
  <si>
    <t>GSK210928RWV542</t>
  </si>
  <si>
    <t>GSK210928JYG281</t>
  </si>
  <si>
    <t>GSK210928VQF471</t>
  </si>
  <si>
    <t>GSK210928EJA812</t>
  </si>
  <si>
    <t>GSK210927EDO538</t>
  </si>
  <si>
    <t>GSK210927MXC452</t>
  </si>
  <si>
    <t>GSK210927SJL409</t>
  </si>
  <si>
    <t>GSK210927ISJ438</t>
  </si>
  <si>
    <t>GSK210928QWU021</t>
  </si>
  <si>
    <t>GSK210928WCU935</t>
  </si>
  <si>
    <t>GSK210928EAQ276</t>
  </si>
  <si>
    <t>GSK210928WJH530</t>
  </si>
  <si>
    <t>GSK210928IZX283</t>
  </si>
  <si>
    <t>GSK210927XLV271</t>
  </si>
  <si>
    <t>GSK210928ULK537</t>
  </si>
  <si>
    <t>GSK210928FBE437</t>
  </si>
  <si>
    <t>GSK210928MSI825</t>
  </si>
  <si>
    <t>GSK210928OBV752</t>
  </si>
  <si>
    <t>GSK210928AXP738</t>
  </si>
  <si>
    <t>GSK210928ZWX487</t>
  </si>
  <si>
    <t>GSK210928TSR792</t>
  </si>
  <si>
    <t>GSK210927BNG281</t>
  </si>
  <si>
    <t>GSK210928UCJ702</t>
  </si>
  <si>
    <t>GSK210928TXO073</t>
  </si>
  <si>
    <t>GSK210928DLK674</t>
  </si>
  <si>
    <t>10/2/2021 SYARIF MOHARDI</t>
  </si>
  <si>
    <t>DMD/2109/28/BXVU6587</t>
  </si>
  <si>
    <t>GSK210928HIK985</t>
  </si>
  <si>
    <t>GSK210928OSD175</t>
  </si>
  <si>
    <t>GSK210928VHO792</t>
  </si>
  <si>
    <t>GSK210928HLB968</t>
  </si>
  <si>
    <t>GSK210928IMC705</t>
  </si>
  <si>
    <t>GSK210928QIG213</t>
  </si>
  <si>
    <t>GSK210928CMJ014</t>
  </si>
  <si>
    <t>GSK210928QRM569</t>
  </si>
  <si>
    <t>GSK210928NQG950</t>
  </si>
  <si>
    <t>GSK210928LUG259</t>
  </si>
  <si>
    <t>GSK210928MXD249</t>
  </si>
  <si>
    <t>GSK210928HJB348</t>
  </si>
  <si>
    <t>GSK210928AIY631</t>
  </si>
  <si>
    <t>GSK210928AJT394</t>
  </si>
  <si>
    <t>GSK210928OJC219</t>
  </si>
  <si>
    <t>GSK210928MUJ319</t>
  </si>
  <si>
    <t>GSK210928LNI741</t>
  </si>
  <si>
    <t>GSK210928RAC810</t>
  </si>
  <si>
    <t>GSK210928EGT310</t>
  </si>
  <si>
    <t>GSK210928UYN698</t>
  </si>
  <si>
    <t>GSK210928BZD124</t>
  </si>
  <si>
    <t>DMD/2109/28/VNAT1805</t>
  </si>
  <si>
    <t>GSK210928VXA516</t>
  </si>
  <si>
    <t>GSK210928CSF573</t>
  </si>
  <si>
    <t>GSK210928TSL089</t>
  </si>
  <si>
    <t>GSK210928XTF624</t>
  </si>
  <si>
    <t>GSK210928WRX314</t>
  </si>
  <si>
    <t>DMD/2109/28/QYAD2637</t>
  </si>
  <si>
    <t>GSK210928SID186</t>
  </si>
  <si>
    <t>GSK210928MSX951</t>
  </si>
  <si>
    <t>DMD/2109/28/APLT0265</t>
  </si>
  <si>
    <t>GSK210928JXR694</t>
  </si>
  <si>
    <t>GSK210928XUY173</t>
  </si>
  <si>
    <t>GSK210928MCT890</t>
  </si>
  <si>
    <t>GSK210928ETP270</t>
  </si>
  <si>
    <t>GSK210928SBE072</t>
  </si>
  <si>
    <t>GSK210928VXH807</t>
  </si>
  <si>
    <t>GSK210928END534</t>
  </si>
  <si>
    <t>GSK210928OCN153</t>
  </si>
  <si>
    <t>GSK210928QOA935</t>
  </si>
  <si>
    <t>GSK210928XTY296</t>
  </si>
  <si>
    <t>GSK210928GJI195</t>
  </si>
  <si>
    <t>GSK210928IOM264</t>
  </si>
  <si>
    <t>DMD/2109/29/SIQG8406</t>
  </si>
  <si>
    <t>GSK210929QAL421</t>
  </si>
  <si>
    <t>GSK210929HDG069</t>
  </si>
  <si>
    <t>GSK210929JON532</t>
  </si>
  <si>
    <t>GSK210929IRF670</t>
  </si>
  <si>
    <t>GSK210929IKU918</t>
  </si>
  <si>
    <t>GSK210929ZXR541</t>
  </si>
  <si>
    <t>GSK210929ZHA761</t>
  </si>
  <si>
    <t>GSK210929UBM275</t>
  </si>
  <si>
    <t>GSK210927ROF708</t>
  </si>
  <si>
    <t>GSK210929GFV734</t>
  </si>
  <si>
    <t>GSK210929FVD503</t>
  </si>
  <si>
    <t>GSK210929DXA351</t>
  </si>
  <si>
    <t>GSK210929KVF163</t>
  </si>
  <si>
    <t>GSK210929WNY852</t>
  </si>
  <si>
    <t>GSK210929AWH645</t>
  </si>
  <si>
    <t>GSK210929UAE862</t>
  </si>
  <si>
    <t>GSK210929UMN942</t>
  </si>
  <si>
    <t>GSK210929TDL607</t>
  </si>
  <si>
    <t>GSK210929XEV390</t>
  </si>
  <si>
    <t>GSK210929LTC462</t>
  </si>
  <si>
    <t>GSK210929UPH231</t>
  </si>
  <si>
    <t>GSK210929NTI270</t>
  </si>
  <si>
    <t>GSK210929EXK679</t>
  </si>
  <si>
    <t>GSK210929XFM945</t>
  </si>
  <si>
    <t>GSK210929QWU675</t>
  </si>
  <si>
    <t>GSK210929ZOU273</t>
  </si>
  <si>
    <t>GSK210929DGC834</t>
  </si>
  <si>
    <t>GSK210929WIF317</t>
  </si>
  <si>
    <t>GSK210929JYO639</t>
  </si>
  <si>
    <t>GSK210929ODV025</t>
  </si>
  <si>
    <t>GSK210929CTA481</t>
  </si>
  <si>
    <t>GSK210929CQI389</t>
  </si>
  <si>
    <t>GSK210929WEK109</t>
  </si>
  <si>
    <t>GSK210929WPY183</t>
  </si>
  <si>
    <t>GSK210929MYI854</t>
  </si>
  <si>
    <t>GSK210928TRV849</t>
  </si>
  <si>
    <t>GSK210929FCU694</t>
  </si>
  <si>
    <t>GSK210929TKA976</t>
  </si>
  <si>
    <t>GSK210929ENB243</t>
  </si>
  <si>
    <t>GSK210929SNA834</t>
  </si>
  <si>
    <t>GSK210929YNX078</t>
  </si>
  <si>
    <t>GSK210929AIN675</t>
  </si>
  <si>
    <t>GSK210929ROZ623</t>
  </si>
  <si>
    <t>GSK210929NLZ017</t>
  </si>
  <si>
    <t>GSK210929TFR096</t>
  </si>
  <si>
    <t>GSK210928DZO231</t>
  </si>
  <si>
    <t>GSK210929MRT178</t>
  </si>
  <si>
    <t>GSK210927GQD925</t>
  </si>
  <si>
    <t>GSK210929GOT804</t>
  </si>
  <si>
    <t>GSK210929TFA752</t>
  </si>
  <si>
    <t>GSK210929GVC263</t>
  </si>
  <si>
    <t>GSK210929KXP409</t>
  </si>
  <si>
    <t>GSK210929NRF213</t>
  </si>
  <si>
    <t>GSK210929XVJ497</t>
  </si>
  <si>
    <t>GSK210929DEX543</t>
  </si>
  <si>
    <t>GSK210929LSA927</t>
  </si>
  <si>
    <t>GSK210927WZN829</t>
  </si>
  <si>
    <t>GSK210928TYD610</t>
  </si>
  <si>
    <t>GSK210929MIQ892</t>
  </si>
  <si>
    <t>GSK210929MOA670</t>
  </si>
  <si>
    <t>GSK210929MYX906</t>
  </si>
  <si>
    <t>GSK210929JUB947</t>
  </si>
  <si>
    <t>GSK210929WDT163</t>
  </si>
  <si>
    <t>GSK210929RWO209</t>
  </si>
  <si>
    <t>GSK210929TXH215</t>
  </si>
  <si>
    <t>GSK210929ZPY621</t>
  </si>
  <si>
    <t>GSK210929FLX574</t>
  </si>
  <si>
    <t>GSK210929FXQ934</t>
  </si>
  <si>
    <t>GSK210929KJD328</t>
  </si>
  <si>
    <t>GSK210929STC312</t>
  </si>
  <si>
    <t>GSK210929LPX591</t>
  </si>
  <si>
    <t>GSK210929GKN014</t>
  </si>
  <si>
    <t>GSK210929ARV102</t>
  </si>
  <si>
    <t>GSK210929QSK619</t>
  </si>
  <si>
    <t>GSK210929GFR871</t>
  </si>
  <si>
    <t>GSK210929DEO476</t>
  </si>
  <si>
    <t>GSK210929FZC409</t>
  </si>
  <si>
    <t>GSK210929PYK076</t>
  </si>
  <si>
    <t>GSK210929AGY029</t>
  </si>
  <si>
    <t>GSK210929RUS126</t>
  </si>
  <si>
    <t>GSK210929LAV761</t>
  </si>
  <si>
    <t>GSK210929KCN682</t>
  </si>
  <si>
    <t>GSK210929JPV031</t>
  </si>
  <si>
    <t>GSK210929YRX945</t>
  </si>
  <si>
    <t>GSK210929OFI936</t>
  </si>
  <si>
    <t>GSK210929WLT263</t>
  </si>
  <si>
    <t>GSK210929AWE296</t>
  </si>
  <si>
    <t>GSK210929LJH824</t>
  </si>
  <si>
    <t>GSK210929IEW569</t>
  </si>
  <si>
    <t>GSK210929CQX841</t>
  </si>
  <si>
    <t>GSK210927FZG789</t>
  </si>
  <si>
    <t>GSK210929WOA917</t>
  </si>
  <si>
    <t>GSK210929VQH830</t>
  </si>
  <si>
    <t>GSK210929HLX219</t>
  </si>
  <si>
    <t>GSK210929AEH651</t>
  </si>
  <si>
    <t>GSK210929QNX716</t>
  </si>
  <si>
    <t>GSK210929SVB195</t>
  </si>
  <si>
    <t>GSK210929ZYF873</t>
  </si>
  <si>
    <t>GSK210929NVT914</t>
  </si>
  <si>
    <t>GSK210929JUZ308</t>
  </si>
  <si>
    <t>GSK210929IUO176</t>
  </si>
  <si>
    <t>GSK210929UKG163</t>
  </si>
  <si>
    <t>GSK210929HZK043</t>
  </si>
  <si>
    <t>GSK210929PMA742</t>
  </si>
  <si>
    <t>GSK210929JAZ286</t>
  </si>
  <si>
    <t>GSK210928LMQ028</t>
  </si>
  <si>
    <t>GSK210929PGU635</t>
  </si>
  <si>
    <t>GSK210929FBL513</t>
  </si>
  <si>
    <t>GSK210929DYX934</t>
  </si>
  <si>
    <t>GSK210928UQJ230</t>
  </si>
  <si>
    <t>GSK210929ITX409</t>
  </si>
  <si>
    <t>GSK210928POI783</t>
  </si>
  <si>
    <t>GSK210928MPN907</t>
  </si>
  <si>
    <t>GSK210928KRE283</t>
  </si>
  <si>
    <t>GSK210929TFB732</t>
  </si>
  <si>
    <t>GSK210928HJM645</t>
  </si>
  <si>
    <t>GSK210927RGF158</t>
  </si>
  <si>
    <t>GSK210929ZSM587</t>
  </si>
  <si>
    <t>GSK210929YQJ523</t>
  </si>
  <si>
    <t>GSK210929BDG160</t>
  </si>
  <si>
    <t>GSK210929ZTU194</t>
  </si>
  <si>
    <t>GSK210927UIC658</t>
  </si>
  <si>
    <t>GSK210929ODV279</t>
  </si>
  <si>
    <t>GSK210929IZN460</t>
  </si>
  <si>
    <t>GSK210929RNC804</t>
  </si>
  <si>
    <t>GSK210929CMN384</t>
  </si>
  <si>
    <t>GSK210928FZB648</t>
  </si>
  <si>
    <t>GSK210929UWO058</t>
  </si>
  <si>
    <t>GSK210929IMD290</t>
  </si>
  <si>
    <t>GSK210929YUJ058</t>
  </si>
  <si>
    <t>GSK210929FSU532</t>
  </si>
  <si>
    <t>GSK210929JUA719</t>
  </si>
  <si>
    <t>GSK210929SMT841</t>
  </si>
  <si>
    <t>GSK210929MAG289</t>
  </si>
  <si>
    <t>GSK210928IZL861</t>
  </si>
  <si>
    <t>GSK210929RYM857</t>
  </si>
  <si>
    <t>GSK210929XKD214</t>
  </si>
  <si>
    <t>GSK210928ION524</t>
  </si>
  <si>
    <t>GSK210929WHN564</t>
  </si>
  <si>
    <t>GSK210929EMD971</t>
  </si>
  <si>
    <t>GSK210929XSH305</t>
  </si>
  <si>
    <t>GSK210929ESB938</t>
  </si>
  <si>
    <t>GSK210929BGL924</t>
  </si>
  <si>
    <t>GSK210929ZDX782</t>
  </si>
  <si>
    <t>GSK210929ESL916</t>
  </si>
  <si>
    <t>GSK210928HRA813</t>
  </si>
  <si>
    <t>GSK210929MLN489</t>
  </si>
  <si>
    <t>GSK210929IVX741</t>
  </si>
  <si>
    <t>GSK210929FRT342</t>
  </si>
  <si>
    <t>GSK210929SVR586</t>
  </si>
  <si>
    <t>GSK210929CGS476</t>
  </si>
  <si>
    <t>GSK210929RMY694</t>
  </si>
  <si>
    <t>GSK210929GNZ508</t>
  </si>
  <si>
    <t>GSK210929LKS840</t>
  </si>
  <si>
    <t>GSK210929PBT814</t>
  </si>
  <si>
    <t>GSK210929OXZ301</t>
  </si>
  <si>
    <t>GSK210929HJN791</t>
  </si>
  <si>
    <t>GSK210929CJR035</t>
  </si>
  <si>
    <t>GSK210929REF027</t>
  </si>
  <si>
    <t>GSK210929KPX561</t>
  </si>
  <si>
    <t>GSK210929ACV327</t>
  </si>
  <si>
    <t>GSK210929FHU594</t>
  </si>
  <si>
    <t>GSK210929EPZ901</t>
  </si>
  <si>
    <t>GSK210929GOQ870</t>
  </si>
  <si>
    <t>GSK210929QVC369</t>
  </si>
  <si>
    <t>GSK210929ANB192</t>
  </si>
  <si>
    <t>GSK210929SAG754</t>
  </si>
  <si>
    <t>GSK210929OSJ678</t>
  </si>
  <si>
    <t>GSK210929ZAF823</t>
  </si>
  <si>
    <t>GSK210929UGH873</t>
  </si>
  <si>
    <t>GSK210929CQU614</t>
  </si>
  <si>
    <t>GSK210929SMJ834</t>
  </si>
  <si>
    <t>GSK210929FLM370</t>
  </si>
  <si>
    <t>GSK210929WDC057</t>
  </si>
  <si>
    <t>GSK210929UFY038</t>
  </si>
  <si>
    <t>GSK210929UIE594</t>
  </si>
  <si>
    <t>GSK210929SCX907</t>
  </si>
  <si>
    <t>GSK210929PFZ970</t>
  </si>
  <si>
    <t>GSK210929LKN201</t>
  </si>
  <si>
    <t>GSK210929RPD672</t>
  </si>
  <si>
    <t>GSK210929RXQ130</t>
  </si>
  <si>
    <t>GSK210929XRN927</t>
  </si>
  <si>
    <t>GSK210929MAF820</t>
  </si>
  <si>
    <t>GSK210929JYM942</t>
  </si>
  <si>
    <t>GSK210929SVA893</t>
  </si>
  <si>
    <t>GSK210929QWE539</t>
  </si>
  <si>
    <t>GSK210929RHQ248</t>
  </si>
  <si>
    <t>GSK210929CMO240</t>
  </si>
  <si>
    <t>GSK210929SWX567</t>
  </si>
  <si>
    <t>GSK210929MLF362</t>
  </si>
  <si>
    <t>GSK210929CQV756</t>
  </si>
  <si>
    <t>GSK210929KIC379</t>
  </si>
  <si>
    <t>GSK210929NUV982</t>
  </si>
  <si>
    <t>GSK210929GUK641</t>
  </si>
  <si>
    <t>GSK210929CZN572</t>
  </si>
  <si>
    <t>GSK210929KGB852</t>
  </si>
  <si>
    <t>GSK210929SKB786</t>
  </si>
  <si>
    <t>GSK210929RIN645</t>
  </si>
  <si>
    <t>GSK210929NCF295</t>
  </si>
  <si>
    <t>GSK210929FMX509</t>
  </si>
  <si>
    <t>GSK210929BDR621</t>
  </si>
  <si>
    <t>GSK210929CXI738</t>
  </si>
  <si>
    <t>GSK210929DPB983</t>
  </si>
  <si>
    <t>GSK210929DKW326</t>
  </si>
  <si>
    <t>GSK210929UZI913</t>
  </si>
  <si>
    <t>GSK210929PHX487</t>
  </si>
  <si>
    <t>GSK210929ICP493</t>
  </si>
  <si>
    <t>GSK210929NMW845</t>
  </si>
  <si>
    <t>GSK210929GVP297</t>
  </si>
  <si>
    <t>GSK210929KNI091</t>
  </si>
  <si>
    <t>GSK210929RDB439</t>
  </si>
  <si>
    <t>GSK210929MHJ796</t>
  </si>
  <si>
    <t>GSK210929OLR951</t>
  </si>
  <si>
    <t>GSK210929KCD817</t>
  </si>
  <si>
    <t>GSK210929MNC079</t>
  </si>
  <si>
    <t>GSK210929RYN749</t>
  </si>
  <si>
    <t>GSK210929VKC156</t>
  </si>
  <si>
    <t>GSK210929LWJ432</t>
  </si>
  <si>
    <t>GSK210929MRV718</t>
  </si>
  <si>
    <t>GSK210929ZRK964</t>
  </si>
  <si>
    <t>GSK210929ERI236</t>
  </si>
  <si>
    <t>GSK210929UCB738</t>
  </si>
  <si>
    <t>GSK210929AQU719</t>
  </si>
  <si>
    <t>GSK210929WLJ751</t>
  </si>
  <si>
    <t>GSK210929CXD761</t>
  </si>
  <si>
    <t>GSK210929WPI349</t>
  </si>
  <si>
    <t>GSK210929AXL327</t>
  </si>
  <si>
    <t>DMD/2109/29/AHOR1967</t>
  </si>
  <si>
    <t>GSK210929BRW107</t>
  </si>
  <si>
    <t>GSK210929PEH768</t>
  </si>
  <si>
    <t>GSK210929ZAR208</t>
  </si>
  <si>
    <t>GSK210929IFQ762</t>
  </si>
  <si>
    <t>GSK210927UCF051</t>
  </si>
  <si>
    <t>GSK210928HMG028</t>
  </si>
  <si>
    <t>GSK210928XMS341</t>
  </si>
  <si>
    <t>GSK210929THC819</t>
  </si>
  <si>
    <t>GSK210929COP748</t>
  </si>
  <si>
    <t>DMD/2109/30/ZENO8476</t>
  </si>
  <si>
    <t>GSK210930YVL850</t>
  </si>
  <si>
    <t>GSK210930WUX809</t>
  </si>
  <si>
    <t>GSK210930HWI013</t>
  </si>
  <si>
    <t>GSK210930BOQ803</t>
  </si>
  <si>
    <t>GSK210928EYH873</t>
  </si>
  <si>
    <t>gsk210928XMV029</t>
  </si>
  <si>
    <t>GSK210930YQU073</t>
  </si>
  <si>
    <t>GSK210930CBW016</t>
  </si>
  <si>
    <t>GSK210928HTC374</t>
  </si>
  <si>
    <t>GSK210930BVI239</t>
  </si>
  <si>
    <t>GSK210929TMO468</t>
  </si>
  <si>
    <t>GSK210930XMD175</t>
  </si>
  <si>
    <t>GSK210930RSM762</t>
  </si>
  <si>
    <t>GSK210930MNG603</t>
  </si>
  <si>
    <t>GSK210930SLI940</t>
  </si>
  <si>
    <t>GSK210930EMN129</t>
  </si>
  <si>
    <t>GSK210930DEO429</t>
  </si>
  <si>
    <t>GSK210930IQU583</t>
  </si>
  <si>
    <t>GSK210928VQS170</t>
  </si>
  <si>
    <t>GSK210930FNJ894</t>
  </si>
  <si>
    <t>GSK210930DMN380</t>
  </si>
  <si>
    <t>GSK210930BOF602</t>
  </si>
  <si>
    <t>GSK210930XTV209</t>
  </si>
  <si>
    <t>GSK210930SYI762</t>
  </si>
  <si>
    <t>GSK210930YIO954</t>
  </si>
  <si>
    <t>GSK210930SYO753</t>
  </si>
  <si>
    <t>GSK210928MNI429</t>
  </si>
  <si>
    <t>GSK210930LUJ571</t>
  </si>
  <si>
    <t>GSK210930KEN568</t>
  </si>
  <si>
    <t>GSK210930QIL976</t>
  </si>
  <si>
    <t>GSK210928YMN746</t>
  </si>
  <si>
    <t>GSK210930YKA459</t>
  </si>
  <si>
    <t>GSK210930GCD156</t>
  </si>
  <si>
    <t>GSK210930OJW760</t>
  </si>
  <si>
    <t>GSK210928CWH395</t>
  </si>
  <si>
    <t>GSK210930BXO387</t>
  </si>
  <si>
    <t>GSK210930HGB524</t>
  </si>
  <si>
    <t>GSK210929EGN132</t>
  </si>
  <si>
    <t>GSK210928BGU853</t>
  </si>
  <si>
    <t>GSK210930FQU807</t>
  </si>
  <si>
    <t>GSK210928JUC398</t>
  </si>
  <si>
    <t>GSK210930UBR125</t>
  </si>
  <si>
    <t>GSK210930OYW746</t>
  </si>
  <si>
    <t>GSK210930IBP067</t>
  </si>
  <si>
    <t>GSK210930RMB381</t>
  </si>
  <si>
    <t>GSK210930MQA306</t>
  </si>
  <si>
    <t>GSK210929DKV670</t>
  </si>
  <si>
    <t>GSK210930IST719</t>
  </si>
  <si>
    <t>GSK210930IFX201</t>
  </si>
  <si>
    <t>GSK210930PNI105</t>
  </si>
  <si>
    <t>GSK210930DRE401</t>
  </si>
  <si>
    <t>GSK210930JBE851</t>
  </si>
  <si>
    <t>GSK210930SNZ541</t>
  </si>
  <si>
    <t>GSK210930ZTS385</t>
  </si>
  <si>
    <t>GSK210930HAZ598</t>
  </si>
  <si>
    <t>GSK210930GMV508</t>
  </si>
  <si>
    <t>GSK210930GWP851</t>
  </si>
  <si>
    <t>GSK210928SYF786</t>
  </si>
  <si>
    <t>GSK210928IME318</t>
  </si>
  <si>
    <t>GSK210928IJB957</t>
  </si>
  <si>
    <t>GSK210930RLG894</t>
  </si>
  <si>
    <t>GSK210930ZQB567</t>
  </si>
  <si>
    <t>GSK210928RDE532</t>
  </si>
  <si>
    <t>GSK210928CHV761</t>
  </si>
  <si>
    <t>GSK210929VAN915</t>
  </si>
  <si>
    <t>GSK210928LJK037</t>
  </si>
  <si>
    <t>GSK210929FYR579</t>
  </si>
  <si>
    <t>GSK210928NZM524</t>
  </si>
  <si>
    <t>GSK210928TEW347</t>
  </si>
  <si>
    <t>GSK210930BRL275</t>
  </si>
  <si>
    <t>GSK210930GXI692</t>
  </si>
  <si>
    <t>GSK210930CYD982</t>
  </si>
  <si>
    <t>GSK210930TQM968</t>
  </si>
  <si>
    <t>GSK210930LHB280</t>
  </si>
  <si>
    <t>GSK210928LRG790</t>
  </si>
  <si>
    <t>GSK210930KDE386</t>
  </si>
  <si>
    <t>GSK210930FKO158</t>
  </si>
  <si>
    <t>GSK210930KHQ278</t>
  </si>
  <si>
    <t>GSK210928BUG806</t>
  </si>
  <si>
    <t>GSK210930TRK610</t>
  </si>
  <si>
    <t>GSK210930XJP596</t>
  </si>
  <si>
    <t>GSK210930GOY357</t>
  </si>
  <si>
    <t>GSK210928AEV963</t>
  </si>
  <si>
    <t>GSK210929CMS492</t>
  </si>
  <si>
    <t>GSK210930PYO623</t>
  </si>
  <si>
    <t>GSK210930CTU735</t>
  </si>
  <si>
    <t>GSK210930RFP896</t>
  </si>
  <si>
    <t>GSK210928ZDV610</t>
  </si>
  <si>
    <t>GSK210928KIO086</t>
  </si>
  <si>
    <t>GSK210930BFR730</t>
  </si>
  <si>
    <t>GSK210930ORW204</t>
  </si>
  <si>
    <t>GSK210930OBR596</t>
  </si>
  <si>
    <t>GSK210930URN014</t>
  </si>
  <si>
    <t>GSK210930UOQ158</t>
  </si>
  <si>
    <t>GSK210930OZP372</t>
  </si>
  <si>
    <t>GSK210930LTP568</t>
  </si>
  <si>
    <t>GSK210930MYQ017</t>
  </si>
  <si>
    <t>GSK210930RXU398</t>
  </si>
  <si>
    <t>GSK210930TGH514</t>
  </si>
  <si>
    <t>GSK210930SBD164</t>
  </si>
  <si>
    <t>GSK210930BER497</t>
  </si>
  <si>
    <t>GSK210930GAR570</t>
  </si>
  <si>
    <t>GSK210930RSB582</t>
  </si>
  <si>
    <t>GSK210930DVX072</t>
  </si>
  <si>
    <t>GSK210930HGK057</t>
  </si>
  <si>
    <t>GSK210930EXV407</t>
  </si>
  <si>
    <t>GSK210930PIX084</t>
  </si>
  <si>
    <t>GSK210930HMZ961</t>
  </si>
  <si>
    <t>GSK210930CVZ178</t>
  </si>
  <si>
    <t>GSK210930TKQ310</t>
  </si>
  <si>
    <t>GSK210930OUY819</t>
  </si>
  <si>
    <t>GSK210930YRF376</t>
  </si>
  <si>
    <t>GSK210930RHA485</t>
  </si>
  <si>
    <t>GSK210930CSN261</t>
  </si>
  <si>
    <t>GSK210930IPV902</t>
  </si>
  <si>
    <t>GSK210930YMB152</t>
  </si>
  <si>
    <t>GSK210930BFH530</t>
  </si>
  <si>
    <t>GSK210930UJW789</t>
  </si>
  <si>
    <t>GSK210930YDO932</t>
  </si>
  <si>
    <t>GSK210930PMA548</t>
  </si>
  <si>
    <t>GSK210928CVH145</t>
  </si>
  <si>
    <t>GSK210930UWJ529</t>
  </si>
  <si>
    <t>GSK210930OCF415</t>
  </si>
  <si>
    <t>GSK210928NPT190</t>
  </si>
  <si>
    <t>GSK210930BKM138</t>
  </si>
  <si>
    <t>GSK210930LUE756</t>
  </si>
  <si>
    <t>GSK210930STK015</t>
  </si>
  <si>
    <t>GSK210930SXQ246</t>
  </si>
  <si>
    <t>GSK210930ONB069</t>
  </si>
  <si>
    <t>GSK210930COF254</t>
  </si>
  <si>
    <t>GSK210928AIE459</t>
  </si>
  <si>
    <t>GSK210929SDP395</t>
  </si>
  <si>
    <t>GSK210930QFT278</t>
  </si>
  <si>
    <t>GSK210930ZEA318</t>
  </si>
  <si>
    <t>GSK210930IKN358</t>
  </si>
  <si>
    <t>GSK210930HLW803</t>
  </si>
  <si>
    <t>GSK210930LJG315</t>
  </si>
  <si>
    <t>GSK210930BVC061</t>
  </si>
  <si>
    <t>GSK210930RBU987</t>
  </si>
  <si>
    <t>GSK210930AFI381</t>
  </si>
  <si>
    <t>GSK210930YTX659</t>
  </si>
  <si>
    <t>GSK210930NBX184</t>
  </si>
  <si>
    <t>GSK210930TBG510</t>
  </si>
  <si>
    <t>GSK210930WML235</t>
  </si>
  <si>
    <t>GSK210930EAJ013</t>
  </si>
  <si>
    <t>GSK210930FRQ296</t>
  </si>
  <si>
    <t>GSK210930GKZ083</t>
  </si>
  <si>
    <t>GSK210930AFI251</t>
  </si>
  <si>
    <t>GSK210930NXP930</t>
  </si>
  <si>
    <t>GSK210930YRI457</t>
  </si>
  <si>
    <t>GSK210930ZEI285</t>
  </si>
  <si>
    <t>GSK210930UWP792</t>
  </si>
  <si>
    <t>GSK210930ZMX351</t>
  </si>
  <si>
    <t>GSK210930TDF176</t>
  </si>
  <si>
    <t>GSK210930LIA918</t>
  </si>
  <si>
    <t>GSK210930ZEJ195</t>
  </si>
  <si>
    <t>GSK210929GDO238</t>
  </si>
  <si>
    <t>GSK210930WJE153</t>
  </si>
  <si>
    <t>GSK210930JAQ761</t>
  </si>
  <si>
    <t>GSK210930RBI839</t>
  </si>
  <si>
    <t>GSK210930XBD873</t>
  </si>
  <si>
    <t>GSK210930KEC386</t>
  </si>
  <si>
    <t>GSK210930NBR305</t>
  </si>
  <si>
    <t>GSK210930PYH367</t>
  </si>
  <si>
    <t>GSK210930RJW839</t>
  </si>
  <si>
    <t>GSK210930XNE025</t>
  </si>
  <si>
    <t>GSK210930APG625</t>
  </si>
  <si>
    <t>GSK210930EHR824</t>
  </si>
  <si>
    <t>GSK210930OTR613</t>
  </si>
  <si>
    <t>GSK210930DIB642</t>
  </si>
  <si>
    <t>GSK210930TYP658</t>
  </si>
  <si>
    <t>GSK210930GXN810</t>
  </si>
  <si>
    <t>GSK210930TWF126</t>
  </si>
  <si>
    <t>GSK210930WUJ451</t>
  </si>
  <si>
    <t>GSK210930WFN069</t>
  </si>
  <si>
    <t>GSK210930CZI457</t>
  </si>
  <si>
    <t>GSK210930FVG481</t>
  </si>
  <si>
    <t>GSK210930SYF208</t>
  </si>
  <si>
    <t>GSK210930TCR052</t>
  </si>
  <si>
    <t>GSK210930SQI084</t>
  </si>
  <si>
    <t>GSK210930NXL067</t>
  </si>
  <si>
    <t>GSK210930JOA749</t>
  </si>
  <si>
    <t>GSK210930WXU591</t>
  </si>
  <si>
    <t>GSK210930TXQ987</t>
  </si>
  <si>
    <t>GSK210930BMV849</t>
  </si>
  <si>
    <t>GSK210930BTG021</t>
  </si>
  <si>
    <t>GSK210930CBM064</t>
  </si>
  <si>
    <t>GSK210930KJY265</t>
  </si>
  <si>
    <t>GSK210930UKG069</t>
  </si>
  <si>
    <t>GSK210930LDG309</t>
  </si>
  <si>
    <t>GSK210930PFY512</t>
  </si>
  <si>
    <t>GSK210930RXJ801</t>
  </si>
  <si>
    <t>GSK210930UYR607</t>
  </si>
  <si>
    <t>GSK210928LBE401</t>
  </si>
  <si>
    <t>GSK210930PXZ694</t>
  </si>
  <si>
    <t>GSK210930VWR736</t>
  </si>
  <si>
    <t>GSK210930YDW178</t>
  </si>
  <si>
    <t>DMD/2109/30/TRJE0364</t>
  </si>
  <si>
    <t>GSK210930KUJ154</t>
  </si>
  <si>
    <t>GSK210930BNH108</t>
  </si>
  <si>
    <t>GSK210930MTK958</t>
  </si>
  <si>
    <t>GSK210930TAE158</t>
  </si>
  <si>
    <t>GSK210930DMY903</t>
  </si>
  <si>
    <t>GSK210930VZU091</t>
  </si>
  <si>
    <t>GSK210929AFY753</t>
  </si>
  <si>
    <t>GSK210930GMQ032</t>
  </si>
  <si>
    <t>GSK210930MWP296</t>
  </si>
  <si>
    <t>GSK210930ZHA104</t>
  </si>
  <si>
    <t>DMD/2109/30/OZTB7590</t>
  </si>
  <si>
    <t>GSK210930GOZ397</t>
  </si>
  <si>
    <t>GSK210928NFC796</t>
  </si>
  <si>
    <t>GSK210930ITP806</t>
  </si>
  <si>
    <t>GSK210930HYJ250</t>
  </si>
  <si>
    <t>DMD/2109/30/ISHY1542</t>
  </si>
  <si>
    <t>GSK210930YRF135</t>
  </si>
  <si>
    <t>GSK210930UMS719</t>
  </si>
  <si>
    <t>GSK210930EJX651</t>
  </si>
  <si>
    <t>DMD/2109/30/THSI8325</t>
  </si>
  <si>
    <t>GSK210930SOH954</t>
  </si>
  <si>
    <t>DMD/2109/30/MITD3710</t>
  </si>
  <si>
    <t>GSK210930FBH053</t>
  </si>
  <si>
    <t>DMD/2109/16/LKDQ4583</t>
  </si>
  <si>
    <t>GSK210915NPJ890</t>
  </si>
  <si>
    <t>GSK210913JFZ368</t>
  </si>
  <si>
    <t>DMD/2109/14/VSNR0563</t>
  </si>
  <si>
    <t>PENGIRIMAN BARANG TUJUAN PONTIANAK</t>
  </si>
  <si>
    <t>BKI032210038588</t>
  </si>
  <si>
    <t>BKI032210038604</t>
  </si>
  <si>
    <t>BKI032210038612</t>
  </si>
  <si>
    <t>BKI032210038620</t>
  </si>
  <si>
    <t>BKI032210038638</t>
  </si>
  <si>
    <t>BKI032210038646</t>
  </si>
  <si>
    <t>BKI032210038653</t>
  </si>
  <si>
    <t>BKI032210038661</t>
  </si>
  <si>
    <t>BKI032210038687</t>
  </si>
  <si>
    <t>BKI032210038695</t>
  </si>
  <si>
    <t>BKI032210038877</t>
  </si>
  <si>
    <t>BKI032210038885</t>
  </si>
  <si>
    <t>BKI032210038893</t>
  </si>
  <si>
    <t>BKI032210038901</t>
  </si>
  <si>
    <t>BKI032210038919</t>
  </si>
  <si>
    <t>BKI032210038927</t>
  </si>
  <si>
    <t>BKI032210038943</t>
  </si>
  <si>
    <t>BKI032210038950</t>
  </si>
  <si>
    <t>BKI032210038968</t>
  </si>
  <si>
    <t>BKI032210038976</t>
  </si>
  <si>
    <t>BKI032210038984</t>
  </si>
  <si>
    <t>BKI032210038992</t>
  </si>
  <si>
    <t>BKI032210039008</t>
  </si>
  <si>
    <t>BKI032210039016</t>
  </si>
  <si>
    <t>BKI032210039024</t>
  </si>
  <si>
    <t>BKI032210039032</t>
  </si>
  <si>
    <t>BKI032210039040</t>
  </si>
  <si>
    <t>BKI032210039057</t>
  </si>
  <si>
    <t>BKI032210039065</t>
  </si>
  <si>
    <t>BKI032210039073</t>
  </si>
  <si>
    <t>BKI032210039081</t>
  </si>
  <si>
    <t>BKI032210039099</t>
  </si>
  <si>
    <t>BKI032210039107</t>
  </si>
  <si>
    <t>BKI032210039115</t>
  </si>
  <si>
    <t>BKI032210039123</t>
  </si>
  <si>
    <t>BKI032210039131</t>
  </si>
  <si>
    <t>BKI032210039149</t>
  </si>
  <si>
    <t>BKI032210039156</t>
  </si>
  <si>
    <t>BKI032210039164</t>
  </si>
  <si>
    <t>BKI0322310038935</t>
  </si>
  <si>
    <t xml:space="preserve"> 034/PCI/K1/XI/21</t>
  </si>
  <si>
    <t xml:space="preserve"> 01 November 21</t>
  </si>
  <si>
    <r>
      <t xml:space="preserve">Say </t>
    </r>
    <r>
      <rPr>
        <b/>
        <i/>
        <sz val="12"/>
        <color theme="2" tint="-0.749992370372631"/>
        <rFont val="Calibri"/>
        <family val="2"/>
        <scheme val="minor"/>
      </rPr>
      <t>: Tiga Ratus Tujuh Puluh Empat Juta Dua Ratus Delapan Puluh Empat Ribu Seratus Enam Puluh Enam Rupiah.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</si>
</sst>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_(* #,##0_);_(* \(#,##0\);_(* &quot;-&quot;_);_(@_)"/>
    <numFmt numFmtId="165" formatCode="_(* #,##0.00_);_(* \(#,##0.00\);_(* &quot;-&quot;??_);_(@_)"/>
    <numFmt numFmtId="166" formatCode="dd/mm/yy;@"/>
    <numFmt numFmtId="167" formatCode="_(* #,##0_);_(* \(#,##0\);_(* &quot;-&quot;??_);_(@_)"/>
    <numFmt numFmtId="168" formatCode="[$-F800]dddd\,\ mmmm\ dd\,\ yyyy"/>
    <numFmt numFmtId="169" formatCode="_(&quot;Rp&quot;* #,##0_);_(&quot;Rp&quot;* \(#,##0\);_(&quot;Rp&quot;* &quot;-&quot;_);_(@_)"/>
  </numFmts>
  <fonts count="18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b/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2"/>
      <color theme="2" tint="-0.749992370372631"/>
      <name val="Calibri"/>
      <family val="2"/>
      <scheme val="minor"/>
    </font>
    <font>
      <sz val="12"/>
      <color theme="2" tint="-0.749992370372631"/>
      <name val="Calibri"/>
      <family val="2"/>
      <scheme val="minor"/>
    </font>
    <font>
      <sz val="10"/>
      <color theme="2" tint="-0.749992370372631"/>
      <name val="Calibri"/>
      <family val="2"/>
      <scheme val="minor"/>
    </font>
    <font>
      <b/>
      <sz val="14"/>
      <color theme="2" tint="-0.749992370372631"/>
      <name val="Calibri"/>
      <family val="2"/>
      <scheme val="minor"/>
    </font>
    <font>
      <sz val="12"/>
      <color theme="1"/>
      <name val="Calibri"/>
      <family val="2"/>
      <scheme val="minor"/>
    </font>
    <font>
      <b/>
      <i/>
      <sz val="12"/>
      <color theme="2" tint="-0.74999237037263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b/>
      <sz val="11"/>
      <color theme="2" tint="-0.74999237037263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4">
    <xf numFmtId="0" fontId="0" fillId="0" borderId="0"/>
    <xf numFmtId="165" fontId="6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6" fillId="0" borderId="0" applyFont="0" applyFill="0" applyBorder="0" applyAlignment="0" applyProtection="0"/>
  </cellStyleXfs>
  <cellXfs count="125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0" xfId="0" applyFont="1"/>
    <xf numFmtId="166" fontId="1" fillId="0" borderId="0" xfId="0" applyNumberFormat="1" applyFont="1" applyAlignment="1">
      <alignment horizontal="left" vertical="center"/>
    </xf>
    <xf numFmtId="166" fontId="1" fillId="0" borderId="0" xfId="0" applyNumberFormat="1" applyFont="1"/>
    <xf numFmtId="0" fontId="3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166" fontId="2" fillId="0" borderId="1" xfId="0" applyNumberFormat="1" applyFont="1" applyBorder="1" applyAlignment="1">
      <alignment vertical="center" wrapText="1"/>
    </xf>
    <xf numFmtId="0" fontId="1" fillId="0" borderId="0" xfId="0" applyFont="1" applyAlignment="1">
      <alignment vertical="center"/>
    </xf>
    <xf numFmtId="166" fontId="1" fillId="0" borderId="0" xfId="0" applyNumberFormat="1" applyFont="1" applyAlignment="1">
      <alignment horizontal="center" vertical="center"/>
    </xf>
    <xf numFmtId="166" fontId="2" fillId="0" borderId="1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vertical="center" wrapText="1"/>
    </xf>
    <xf numFmtId="0" fontId="5" fillId="0" borderId="0" xfId="0" applyFont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8" fillId="0" borderId="0" xfId="0" applyFont="1"/>
    <xf numFmtId="0" fontId="9" fillId="0" borderId="0" xfId="0" applyFont="1"/>
    <xf numFmtId="167" fontId="9" fillId="0" borderId="0" xfId="3" applyNumberFormat="1" applyFont="1"/>
    <xf numFmtId="0" fontId="10" fillId="0" borderId="0" xfId="0" applyFont="1"/>
    <xf numFmtId="0" fontId="9" fillId="0" borderId="5" xfId="0" applyFont="1" applyBorder="1"/>
    <xf numFmtId="167" fontId="9" fillId="0" borderId="5" xfId="3" applyNumberFormat="1" applyFont="1" applyBorder="1"/>
    <xf numFmtId="167" fontId="9" fillId="0" borderId="0" xfId="3" applyNumberFormat="1" applyFont="1" applyAlignment="1">
      <alignment horizontal="center"/>
    </xf>
    <xf numFmtId="0" fontId="12" fillId="0" borderId="0" xfId="0" applyFont="1"/>
    <xf numFmtId="168" fontId="9" fillId="0" borderId="0" xfId="0" quotePrefix="1" applyNumberFormat="1" applyFont="1"/>
    <xf numFmtId="0" fontId="8" fillId="3" borderId="9" xfId="0" applyFont="1" applyFill="1" applyBorder="1" applyAlignment="1">
      <alignment horizontal="center" vertical="center"/>
    </xf>
    <xf numFmtId="0" fontId="8" fillId="3" borderId="10" xfId="0" applyFont="1" applyFill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9" fillId="4" borderId="14" xfId="0" applyFont="1" applyFill="1" applyBorder="1" applyAlignment="1">
      <alignment horizontal="center" vertical="center"/>
    </xf>
    <xf numFmtId="15" fontId="9" fillId="4" borderId="1" xfId="0" quotePrefix="1" applyNumberFormat="1" applyFont="1" applyFill="1" applyBorder="1" applyAlignment="1">
      <alignment horizontal="center" vertical="center"/>
    </xf>
    <xf numFmtId="167" fontId="9" fillId="4" borderId="1" xfId="3" applyNumberFormat="1" applyFont="1" applyFill="1" applyBorder="1" applyAlignment="1">
      <alignment horizontal="center" vertical="center" wrapText="1"/>
    </xf>
    <xf numFmtId="0" fontId="9" fillId="4" borderId="4" xfId="3" applyNumberFormat="1" applyFont="1" applyFill="1" applyBorder="1" applyAlignment="1">
      <alignment horizontal="center" vertical="center" wrapText="1"/>
    </xf>
    <xf numFmtId="167" fontId="9" fillId="0" borderId="17" xfId="3" applyNumberFormat="1" applyFont="1" applyBorder="1" applyAlignment="1">
      <alignment horizontal="center" vertical="center"/>
    </xf>
    <xf numFmtId="164" fontId="9" fillId="0" borderId="21" xfId="0" applyNumberFormat="1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67" fontId="9" fillId="0" borderId="0" xfId="3" applyNumberFormat="1" applyFont="1" applyAlignment="1">
      <alignment horizontal="center" vertical="center"/>
    </xf>
    <xf numFmtId="169" fontId="9" fillId="0" borderId="0" xfId="0" applyNumberFormat="1" applyFont="1" applyAlignment="1">
      <alignment horizontal="center" vertical="center"/>
    </xf>
    <xf numFmtId="167" fontId="8" fillId="0" borderId="0" xfId="3" applyNumberFormat="1" applyFont="1" applyAlignment="1">
      <alignment horizontal="left" vertical="center"/>
    </xf>
    <xf numFmtId="164" fontId="9" fillId="0" borderId="0" xfId="0" applyNumberFormat="1" applyFont="1"/>
    <xf numFmtId="169" fontId="9" fillId="0" borderId="5" xfId="0" applyNumberFormat="1" applyFont="1" applyBorder="1" applyAlignment="1">
      <alignment horizontal="center" vertical="center"/>
    </xf>
    <xf numFmtId="167" fontId="8" fillId="0" borderId="0" xfId="3" applyNumberFormat="1" applyFont="1"/>
    <xf numFmtId="169" fontId="8" fillId="0" borderId="0" xfId="0" applyNumberFormat="1" applyFon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8" fillId="0" borderId="0" xfId="0" applyFont="1" applyBorder="1"/>
    <xf numFmtId="0" fontId="9" fillId="0" borderId="0" xfId="0" applyFont="1" applyBorder="1"/>
    <xf numFmtId="0" fontId="15" fillId="0" borderId="0" xfId="0" applyFont="1" applyAlignment="1">
      <alignment horizontal="left"/>
    </xf>
    <xf numFmtId="0" fontId="9" fillId="0" borderId="0" xfId="0" applyFont="1" applyBorder="1" applyAlignment="1">
      <alignment horizontal="left"/>
    </xf>
    <xf numFmtId="0" fontId="15" fillId="0" borderId="0" xfId="0" quotePrefix="1" applyFont="1" applyAlignment="1">
      <alignment horizontal="left"/>
    </xf>
    <xf numFmtId="0" fontId="8" fillId="0" borderId="0" xfId="0" quotePrefix="1" applyFont="1" applyBorder="1" applyAlignment="1">
      <alignment horizontal="left"/>
    </xf>
    <xf numFmtId="0" fontId="8" fillId="0" borderId="0" xfId="0" quotePrefix="1" applyFont="1" applyAlignment="1">
      <alignment horizontal="left"/>
    </xf>
    <xf numFmtId="0" fontId="9" fillId="0" borderId="0" xfId="0" applyFont="1" applyAlignment="1">
      <alignment horizontal="right"/>
    </xf>
    <xf numFmtId="166" fontId="7" fillId="0" borderId="0" xfId="0" applyNumberFormat="1" applyFont="1"/>
    <xf numFmtId="166" fontId="16" fillId="0" borderId="0" xfId="0" applyNumberFormat="1" applyFont="1"/>
    <xf numFmtId="0" fontId="16" fillId="0" borderId="0" xfId="0" applyFont="1"/>
    <xf numFmtId="164" fontId="5" fillId="0" borderId="0" xfId="0" applyNumberFormat="1" applyFont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166" fontId="1" fillId="0" borderId="0" xfId="0" applyNumberFormat="1" applyFont="1" applyAlignment="1">
      <alignment vertical="center"/>
    </xf>
    <xf numFmtId="164" fontId="3" fillId="0" borderId="1" xfId="2" applyFont="1" applyBorder="1" applyAlignment="1">
      <alignment horizontal="center" vertical="center"/>
    </xf>
    <xf numFmtId="167" fontId="3" fillId="0" borderId="1" xfId="1" applyNumberFormat="1" applyFont="1" applyBorder="1" applyAlignment="1">
      <alignment horizontal="center" vertical="center"/>
    </xf>
    <xf numFmtId="0" fontId="5" fillId="0" borderId="23" xfId="0" applyFont="1" applyBorder="1" applyAlignment="1">
      <alignment horizontal="left" vertical="center"/>
    </xf>
    <xf numFmtId="0" fontId="5" fillId="0" borderId="23" xfId="0" applyFont="1" applyBorder="1" applyAlignment="1">
      <alignment horizontal="center" vertical="center"/>
    </xf>
    <xf numFmtId="167" fontId="5" fillId="0" borderId="1" xfId="1" applyNumberFormat="1" applyFont="1" applyBorder="1" applyAlignment="1">
      <alignment vertical="center"/>
    </xf>
    <xf numFmtId="167" fontId="5" fillId="0" borderId="0" xfId="0" applyNumberFormat="1" applyFont="1" applyAlignment="1">
      <alignment horizontal="center" vertical="center"/>
    </xf>
    <xf numFmtId="167" fontId="5" fillId="0" borderId="23" xfId="0" applyNumberFormat="1" applyFont="1" applyBorder="1" applyAlignment="1">
      <alignment horizontal="center" vertical="center"/>
    </xf>
    <xf numFmtId="167" fontId="5" fillId="0" borderId="0" xfId="1" applyNumberFormat="1" applyFont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1" fillId="0" borderId="2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166" fontId="2" fillId="0" borderId="1" xfId="0" applyNumberFormat="1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center" vertical="center" wrapText="1"/>
    </xf>
    <xf numFmtId="2" fontId="0" fillId="0" borderId="1" xfId="0" applyNumberFormat="1" applyFont="1" applyBorder="1" applyAlignment="1">
      <alignment vertical="center"/>
    </xf>
    <xf numFmtId="2" fontId="2" fillId="0" borderId="1" xfId="0" applyNumberFormat="1" applyFont="1" applyBorder="1" applyAlignment="1">
      <alignment horizontal="center" vertical="center"/>
    </xf>
    <xf numFmtId="2" fontId="2" fillId="0" borderId="1" xfId="0" applyNumberFormat="1" applyFont="1" applyFill="1" applyBorder="1" applyAlignment="1">
      <alignment horizontal="center" vertical="center"/>
    </xf>
    <xf numFmtId="167" fontId="9" fillId="0" borderId="0" xfId="1" applyNumberFormat="1" applyFont="1"/>
    <xf numFmtId="0" fontId="1" fillId="0" borderId="2" xfId="0" applyFont="1" applyBorder="1" applyAlignment="1">
      <alignment vertical="center" wrapText="1"/>
    </xf>
    <xf numFmtId="0" fontId="9" fillId="4" borderId="1" xfId="0" quotePrefix="1" applyNumberFormat="1" applyFont="1" applyFill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2" fontId="0" fillId="0" borderId="0" xfId="0" applyNumberFormat="1" applyFont="1" applyBorder="1" applyAlignment="1">
      <alignment vertical="center"/>
    </xf>
    <xf numFmtId="0" fontId="5" fillId="0" borderId="0" xfId="1" applyNumberFormat="1" applyFont="1" applyBorder="1" applyAlignment="1">
      <alignment horizontal="left" vertical="center"/>
    </xf>
    <xf numFmtId="167" fontId="5" fillId="0" borderId="0" xfId="1" applyNumberFormat="1" applyFont="1" applyBorder="1" applyAlignment="1">
      <alignment horizontal="center" vertical="center"/>
    </xf>
    <xf numFmtId="0" fontId="5" fillId="0" borderId="5" xfId="1" applyNumberFormat="1" applyFont="1" applyBorder="1" applyAlignment="1">
      <alignment horizontal="left" vertical="center"/>
    </xf>
    <xf numFmtId="167" fontId="5" fillId="0" borderId="5" xfId="1" applyNumberFormat="1" applyFont="1" applyBorder="1" applyAlignment="1">
      <alignment horizontal="center" vertical="center"/>
    </xf>
    <xf numFmtId="167" fontId="17" fillId="0" borderId="0" xfId="3" applyNumberFormat="1" applyFont="1" applyBorder="1" applyAlignment="1">
      <alignment horizontal="left" vertical="center"/>
    </xf>
    <xf numFmtId="167" fontId="9" fillId="0" borderId="0" xfId="3" applyNumberFormat="1" applyFont="1" applyBorder="1" applyAlignment="1">
      <alignment horizontal="center" vertical="center"/>
    </xf>
    <xf numFmtId="167" fontId="8" fillId="0" borderId="5" xfId="3" applyNumberFormat="1" applyFont="1" applyBorder="1" applyAlignment="1">
      <alignment horizontal="left" vertical="center"/>
    </xf>
    <xf numFmtId="169" fontId="8" fillId="0" borderId="0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1" fontId="3" fillId="0" borderId="1" xfId="0" applyNumberFormat="1" applyFont="1" applyBorder="1" applyAlignment="1">
      <alignment horizontal="center" vertical="center"/>
    </xf>
    <xf numFmtId="1" fontId="9" fillId="4" borderId="1" xfId="3" applyNumberFormat="1" applyFont="1" applyFill="1" applyBorder="1" applyAlignment="1">
      <alignment horizontal="center" vertical="center" wrapText="1"/>
    </xf>
    <xf numFmtId="1" fontId="9" fillId="4" borderId="4" xfId="3" applyNumberFormat="1" applyFont="1" applyFill="1" applyBorder="1" applyAlignment="1">
      <alignment horizontal="center" vertical="center" wrapText="1"/>
    </xf>
    <xf numFmtId="0" fontId="1" fillId="0" borderId="0" xfId="0" applyNumberFormat="1" applyFont="1"/>
    <xf numFmtId="0" fontId="1" fillId="0" borderId="0" xfId="0" applyNumberFormat="1" applyFont="1" applyAlignment="1">
      <alignment vertical="center"/>
    </xf>
    <xf numFmtId="0" fontId="8" fillId="0" borderId="0" xfId="0" applyFont="1" applyAlignment="1">
      <alignment horizontal="center" vertical="center"/>
    </xf>
    <xf numFmtId="167" fontId="9" fillId="0" borderId="15" xfId="3" applyNumberFormat="1" applyFont="1" applyBorder="1" applyAlignment="1">
      <alignment horizontal="center" vertical="center"/>
    </xf>
    <xf numFmtId="167" fontId="9" fillId="0" borderId="16" xfId="3" applyNumberFormat="1" applyFont="1" applyBorder="1" applyAlignment="1">
      <alignment horizontal="center" vertical="center"/>
    </xf>
    <xf numFmtId="0" fontId="11" fillId="0" borderId="6" xfId="0" applyFont="1" applyBorder="1" applyAlignment="1">
      <alignment horizontal="center" vertical="center"/>
    </xf>
    <xf numFmtId="0" fontId="11" fillId="0" borderId="7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8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0" xfId="0" applyFont="1" applyAlignment="1">
      <alignment horizontal="center"/>
    </xf>
    <xf numFmtId="167" fontId="9" fillId="0" borderId="0" xfId="3" applyNumberFormat="1" applyFont="1" applyAlignment="1">
      <alignment horizontal="left"/>
    </xf>
    <xf numFmtId="168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15" fillId="0" borderId="15" xfId="0" applyFont="1" applyBorder="1" applyAlignment="1">
      <alignment horizontal="center" vertical="center"/>
    </xf>
    <xf numFmtId="0" fontId="15" fillId="0" borderId="22" xfId="0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167" fontId="5" fillId="0" borderId="15" xfId="1" applyNumberFormat="1" applyFont="1" applyBorder="1" applyAlignment="1">
      <alignment horizontal="center" vertical="center"/>
    </xf>
    <xf numFmtId="167" fontId="5" fillId="0" borderId="16" xfId="1" applyNumberFormat="1" applyFont="1" applyBorder="1" applyAlignment="1">
      <alignment horizontal="center" vertical="center"/>
    </xf>
  </cellXfs>
  <cellStyles count="4">
    <cellStyle name="Comma" xfId="1" builtinId="3"/>
    <cellStyle name="Comma [0]" xfId="2" builtinId="6"/>
    <cellStyle name="Comma 2" xfId="3"/>
    <cellStyle name="Normal" xfId="0" builtinId="0"/>
  </cellStyles>
  <dxfs count="710"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1" formatCode="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Calibri"/>
        <scheme val="minor"/>
      </font>
      <numFmt numFmtId="0" formatCode="General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2" formatCode="0.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Calibri"/>
        <scheme val="minor"/>
      </font>
      <numFmt numFmtId="166" formatCode="dd/mm/yy;@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9"/>
        <color auto="1"/>
        <name val="Calibri"/>
        <scheme val="none"/>
      </font>
      <alignment horizontal="general" vertical="center" textRotation="0" wrapText="0" indent="0" justifyLastLine="0" shrinkToFit="0" readingOrder="0"/>
    </dxf>
    <dxf>
      <border>
        <bottom style="thin">
          <color rgb="FF000000"/>
        </bottom>
      </border>
    </dxf>
    <dxf>
      <font>
        <b/>
        <strike val="0"/>
        <outline val="0"/>
        <shadow val="0"/>
        <u val="none"/>
        <vertAlign val="baseline"/>
        <sz val="10"/>
        <color auto="1"/>
        <name val="Calibri"/>
        <scheme val="minor"/>
      </font>
      <fill>
        <patternFill patternType="solid">
          <fgColor indexed="64"/>
          <bgColor theme="3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Table Style 1" pivot="0" count="0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180975</xdr:colOff>
      <xdr:row>1</xdr:row>
      <xdr:rowOff>108138</xdr:rowOff>
    </xdr:from>
    <xdr:ext cx="2460768" cy="1225362"/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91125" y="308163"/>
          <a:ext cx="2460768" cy="1225362"/>
        </a:xfrm>
        <a:prstGeom prst="rect">
          <a:avLst/>
        </a:prstGeom>
      </xdr:spPr>
    </xdr:pic>
    <xdr:clientData/>
  </xdr:oneCellAnchor>
  <xdr:twoCellAnchor editAs="oneCell">
    <xdr:from>
      <xdr:col>6</xdr:col>
      <xdr:colOff>361950</xdr:colOff>
      <xdr:row>75</xdr:row>
      <xdr:rowOff>1304</xdr:rowOff>
    </xdr:from>
    <xdr:to>
      <xdr:col>10</xdr:col>
      <xdr:colOff>342900</xdr:colOff>
      <xdr:row>81</xdr:row>
      <xdr:rowOff>47624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72100" y="31852904"/>
          <a:ext cx="2762250" cy="129409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224578910112" displayName="Table224578910112" ref="C2:N231" totalsRowShown="0" headerRowDxfId="706" dataDxfId="704" headerRowBorderDxfId="705">
  <tableColumns count="12">
    <tableColumn id="1" name="NOMOR" dataDxfId="703" dataCellStyle="Normal"/>
    <tableColumn id="3" name="TUJUAN" dataDxfId="702" dataCellStyle="Normal"/>
    <tableColumn id="16" name="Pick Up" dataDxfId="701"/>
    <tableColumn id="14" name="KAPAL" dataDxfId="700"/>
    <tableColumn id="15" name="ETD Kapal" dataDxfId="699"/>
    <tableColumn id="10" name="KETERANGAN" dataDxfId="698" dataCellStyle="Normal"/>
    <tableColumn id="5" name="P" dataDxfId="697" dataCellStyle="Normal"/>
    <tableColumn id="6" name="L" dataDxfId="696" dataCellStyle="Normal"/>
    <tableColumn id="7" name="T" dataDxfId="695" dataCellStyle="Normal"/>
    <tableColumn id="4" name="ACT KG" dataDxfId="694" dataCellStyle="Normal"/>
    <tableColumn id="8" name="KG VOLUME" dataDxfId="693" dataCellStyle="Normal"/>
    <tableColumn id="19" name="PEMBULATAN" dataDxfId="692"/>
  </tableColumns>
  <tableStyleInfo name="Table Style 1" showFirstColumn="0" showLastColumn="0" showRowStripes="1" showColumnStripes="0"/>
</table>
</file>

<file path=xl/tables/table10.xml><?xml version="1.0" encoding="utf-8"?>
<table xmlns="http://schemas.openxmlformats.org/spreadsheetml/2006/main" id="10" name="Table22457891011234567891011" displayName="Table22457891011234567891011" ref="C2:N78" totalsRowShown="0" headerRowDxfId="545" dataDxfId="543" headerRowBorderDxfId="544">
  <autoFilter ref="C2:N78"/>
  <tableColumns count="12">
    <tableColumn id="1" name="NOMOR" dataDxfId="542" dataCellStyle="Normal"/>
    <tableColumn id="3" name="TUJUAN" dataDxfId="541" dataCellStyle="Normal"/>
    <tableColumn id="16" name="Pick Up" dataDxfId="540"/>
    <tableColumn id="14" name="KAPAL" dataDxfId="539"/>
    <tableColumn id="15" name="ETD Kapal" dataDxfId="538"/>
    <tableColumn id="10" name="KETERANGAN" dataDxfId="537" dataCellStyle="Normal"/>
    <tableColumn id="5" name="P" dataDxfId="536" dataCellStyle="Normal"/>
    <tableColumn id="6" name="L" dataDxfId="535" dataCellStyle="Normal"/>
    <tableColumn id="7" name="T" dataDxfId="534" dataCellStyle="Normal"/>
    <tableColumn id="4" name="ACT KG" dataDxfId="533" dataCellStyle="Normal"/>
    <tableColumn id="8" name="KG VOLUME" dataDxfId="532" dataCellStyle="Normal"/>
    <tableColumn id="19" name="PEMBULATAN" dataDxfId="531"/>
  </tableColumns>
  <tableStyleInfo name="Table Style 1" showFirstColumn="0" showLastColumn="0" showRowStripes="1" showColumnStripes="0"/>
</table>
</file>

<file path=xl/tables/table11.xml><?xml version="1.0" encoding="utf-8"?>
<table xmlns="http://schemas.openxmlformats.org/spreadsheetml/2006/main" id="11" name="Table2245789101123456789101112" displayName="Table2245789101123456789101112" ref="C2:N291" totalsRowShown="0" headerRowDxfId="527" dataDxfId="525" headerRowBorderDxfId="526">
  <autoFilter ref="C2:N291"/>
  <tableColumns count="12">
    <tableColumn id="1" name="NOMOR" dataDxfId="524" dataCellStyle="Normal"/>
    <tableColumn id="3" name="TUJUAN" dataDxfId="523" dataCellStyle="Normal"/>
    <tableColumn id="16" name="Pick Up" dataDxfId="522"/>
    <tableColumn id="14" name="KAPAL" dataDxfId="521"/>
    <tableColumn id="15" name="ETD Kapal" dataDxfId="520"/>
    <tableColumn id="10" name="KETERANGAN" dataDxfId="519" dataCellStyle="Normal"/>
    <tableColumn id="5" name="P" dataDxfId="518" dataCellStyle="Normal"/>
    <tableColumn id="6" name="L" dataDxfId="517" dataCellStyle="Normal"/>
    <tableColumn id="7" name="T" dataDxfId="516" dataCellStyle="Normal"/>
    <tableColumn id="4" name="ACT KG" dataDxfId="515" dataCellStyle="Normal"/>
    <tableColumn id="8" name="KG VOLUME" dataDxfId="514" dataCellStyle="Normal"/>
    <tableColumn id="19" name="PEMBULATAN" dataDxfId="513"/>
  </tableColumns>
  <tableStyleInfo name="Table Style 1" showFirstColumn="0" showLastColumn="0" showRowStripes="1" showColumnStripes="0"/>
</table>
</file>

<file path=xl/tables/table12.xml><?xml version="1.0" encoding="utf-8"?>
<table xmlns="http://schemas.openxmlformats.org/spreadsheetml/2006/main" id="12" name="Table224578910112345678910111213" displayName="Table224578910112345678910111213" ref="C2:N213" totalsRowShown="0" headerRowDxfId="511" dataDxfId="509" headerRowBorderDxfId="510">
  <autoFilter ref="C2:N213"/>
  <tableColumns count="12">
    <tableColumn id="1" name="NOMOR" dataDxfId="508" dataCellStyle="Normal"/>
    <tableColumn id="3" name="TUJUAN" dataDxfId="507" dataCellStyle="Normal"/>
    <tableColumn id="16" name="Pick Up" dataDxfId="506"/>
    <tableColumn id="14" name="KAPAL" dataDxfId="505"/>
    <tableColumn id="15" name="ETD Kapal" dataDxfId="504"/>
    <tableColumn id="10" name="KETERANGAN" dataDxfId="503" dataCellStyle="Normal"/>
    <tableColumn id="5" name="P" dataDxfId="502" dataCellStyle="Normal"/>
    <tableColumn id="6" name="L" dataDxfId="501" dataCellStyle="Normal"/>
    <tableColumn id="7" name="T" dataDxfId="500" dataCellStyle="Normal"/>
    <tableColumn id="4" name="ACT KG" dataDxfId="499" dataCellStyle="Normal"/>
    <tableColumn id="8" name="KG VOLUME" dataDxfId="498" dataCellStyle="Normal"/>
    <tableColumn id="19" name="PEMBULATAN" dataDxfId="497"/>
  </tableColumns>
  <tableStyleInfo name="Table Style 1" showFirstColumn="0" showLastColumn="0" showRowStripes="1" showColumnStripes="0"/>
</table>
</file>

<file path=xl/tables/table13.xml><?xml version="1.0" encoding="utf-8"?>
<table xmlns="http://schemas.openxmlformats.org/spreadsheetml/2006/main" id="13" name="Table22457891011234567891011121314" displayName="Table22457891011234567891011121314" ref="C2:N233" totalsRowShown="0" headerRowDxfId="494" dataDxfId="492" headerRowBorderDxfId="493">
  <autoFilter ref="C2:N233"/>
  <tableColumns count="12">
    <tableColumn id="1" name="NOMOR" dataDxfId="491" dataCellStyle="Normal"/>
    <tableColumn id="3" name="TUJUAN" dataDxfId="490" dataCellStyle="Normal"/>
    <tableColumn id="16" name="Pick Up" dataDxfId="489"/>
    <tableColumn id="14" name="KAPAL" dataDxfId="488"/>
    <tableColumn id="15" name="ETD Kapal" dataDxfId="487"/>
    <tableColumn id="10" name="KETERANGAN" dataDxfId="486" dataCellStyle="Normal"/>
    <tableColumn id="5" name="P" dataDxfId="485" dataCellStyle="Normal"/>
    <tableColumn id="6" name="L" dataDxfId="484" dataCellStyle="Normal"/>
    <tableColumn id="7" name="T" dataDxfId="483" dataCellStyle="Normal"/>
    <tableColumn id="4" name="ACT KG" dataDxfId="482" dataCellStyle="Normal"/>
    <tableColumn id="8" name="KG VOLUME" dataDxfId="481" dataCellStyle="Normal"/>
    <tableColumn id="19" name="PEMBULATAN" dataDxfId="480"/>
  </tableColumns>
  <tableStyleInfo name="Table Style 1" showFirstColumn="0" showLastColumn="0" showRowStripes="1" showColumnStripes="0"/>
</table>
</file>

<file path=xl/tables/table14.xml><?xml version="1.0" encoding="utf-8"?>
<table xmlns="http://schemas.openxmlformats.org/spreadsheetml/2006/main" id="14" name="Table2245789101123456789101112131415" displayName="Table2245789101123456789101112131415" ref="C2:N17" totalsRowShown="0" headerRowDxfId="476" dataDxfId="474" headerRowBorderDxfId="475">
  <tableColumns count="12">
    <tableColumn id="1" name="NOMOR" dataDxfId="473" dataCellStyle="Normal"/>
    <tableColumn id="3" name="TUJUAN" dataDxfId="472" dataCellStyle="Normal"/>
    <tableColumn id="16" name="Pick Up" dataDxfId="471"/>
    <tableColumn id="14" name="KAPAL" dataDxfId="470"/>
    <tableColumn id="15" name="ETD Kapal" dataDxfId="469"/>
    <tableColumn id="10" name="KETERANGAN" dataDxfId="468" dataCellStyle="Normal"/>
    <tableColumn id="5" name="P" dataDxfId="467" dataCellStyle="Normal"/>
    <tableColumn id="6" name="L" dataDxfId="466" dataCellStyle="Normal"/>
    <tableColumn id="7" name="T" dataDxfId="465" dataCellStyle="Normal"/>
    <tableColumn id="4" name="ACT KG" dataDxfId="464" dataCellStyle="Normal"/>
    <tableColumn id="8" name="KG VOLUME" dataDxfId="463" dataCellStyle="Normal"/>
    <tableColumn id="19" name="PEMBULATAN" dataDxfId="462"/>
  </tableColumns>
  <tableStyleInfo name="Table Style 1" showFirstColumn="0" showLastColumn="0" showRowStripes="1" showColumnStripes="0"/>
</table>
</file>

<file path=xl/tables/table15.xml><?xml version="1.0" encoding="utf-8"?>
<table xmlns="http://schemas.openxmlformats.org/spreadsheetml/2006/main" id="15" name="Table224578910112345678910111213141516" displayName="Table224578910112345678910111213141516" ref="C2:N306" totalsRowShown="0" headerRowDxfId="457" dataDxfId="455" headerRowBorderDxfId="456">
  <autoFilter ref="C2:N306"/>
  <tableColumns count="12">
    <tableColumn id="1" name="NOMOR" dataDxfId="454" dataCellStyle="Normal"/>
    <tableColumn id="3" name="TUJUAN" dataDxfId="453" dataCellStyle="Normal"/>
    <tableColumn id="16" name="Pick Up" dataDxfId="452"/>
    <tableColumn id="14" name="KAPAL" dataDxfId="451"/>
    <tableColumn id="15" name="ETD Kapal" dataDxfId="450"/>
    <tableColumn id="10" name="KETERANGAN" dataDxfId="449" dataCellStyle="Normal"/>
    <tableColumn id="5" name="P" dataDxfId="448" dataCellStyle="Normal"/>
    <tableColumn id="6" name="L" dataDxfId="447" dataCellStyle="Normal"/>
    <tableColumn id="7" name="T" dataDxfId="446" dataCellStyle="Normal"/>
    <tableColumn id="4" name="ACT KG" dataDxfId="445" dataCellStyle="Normal"/>
    <tableColumn id="8" name="KG VOLUME" dataDxfId="444" dataCellStyle="Normal"/>
    <tableColumn id="19" name="PEMBULATAN" dataDxfId="443"/>
  </tableColumns>
  <tableStyleInfo name="Table Style 1" showFirstColumn="0" showLastColumn="0" showRowStripes="1" showColumnStripes="0"/>
</table>
</file>

<file path=xl/tables/table16.xml><?xml version="1.0" encoding="utf-8"?>
<table xmlns="http://schemas.openxmlformats.org/spreadsheetml/2006/main" id="16" name="Table22457891011234567891011121314151617" displayName="Table22457891011234567891011121314151617" ref="C2:N102" totalsRowShown="0" headerRowDxfId="439" dataDxfId="437" headerRowBorderDxfId="438">
  <tableColumns count="12">
    <tableColumn id="1" name="NOMOR" dataDxfId="436" dataCellStyle="Normal"/>
    <tableColumn id="3" name="TUJUAN" dataDxfId="435" dataCellStyle="Normal"/>
    <tableColumn id="16" name="Pick Up" dataDxfId="434"/>
    <tableColumn id="14" name="KAPAL" dataDxfId="433"/>
    <tableColumn id="15" name="ETD Kapal" dataDxfId="432"/>
    <tableColumn id="10" name="KETERANGAN" dataDxfId="431" dataCellStyle="Normal"/>
    <tableColumn id="5" name="P" dataDxfId="430" dataCellStyle="Normal"/>
    <tableColumn id="6" name="L" dataDxfId="429" dataCellStyle="Normal"/>
    <tableColumn id="7" name="T" dataDxfId="428" dataCellStyle="Normal"/>
    <tableColumn id="4" name="ACT KG" dataDxfId="427" dataCellStyle="Normal"/>
    <tableColumn id="8" name="KG VOLUME" dataDxfId="426" dataCellStyle="Normal"/>
    <tableColumn id="19" name="PEMBULATAN" dataDxfId="425"/>
  </tableColumns>
  <tableStyleInfo name="Table Style 1" showFirstColumn="0" showLastColumn="0" showRowStripes="1" showColumnStripes="0"/>
</table>
</file>

<file path=xl/tables/table17.xml><?xml version="1.0" encoding="utf-8"?>
<table xmlns="http://schemas.openxmlformats.org/spreadsheetml/2006/main" id="17" name="Table2245789101123456789101112131415161718" displayName="Table2245789101123456789101112131415161718" ref="C2:N292" totalsRowShown="0" headerRowDxfId="422" dataDxfId="420" headerRowBorderDxfId="421">
  <tableColumns count="12">
    <tableColumn id="1" name="NOMOR" dataDxfId="419" dataCellStyle="Normal"/>
    <tableColumn id="3" name="TUJUAN" dataDxfId="418" dataCellStyle="Normal"/>
    <tableColumn id="16" name="Pick Up" dataDxfId="417"/>
    <tableColumn id="14" name="KAPAL" dataDxfId="416"/>
    <tableColumn id="15" name="ETD Kapal" dataDxfId="415"/>
    <tableColumn id="10" name="KETERANGAN" dataDxfId="414" dataCellStyle="Normal"/>
    <tableColumn id="5" name="P" dataDxfId="413" dataCellStyle="Normal"/>
    <tableColumn id="6" name="L" dataDxfId="412" dataCellStyle="Normal"/>
    <tableColumn id="7" name="T" dataDxfId="411" dataCellStyle="Normal"/>
    <tableColumn id="4" name="ACT KG" dataDxfId="410" dataCellStyle="Normal"/>
    <tableColumn id="8" name="KG VOLUME" dataDxfId="409" dataCellStyle="Normal"/>
    <tableColumn id="19" name="PEMBULATAN" dataDxfId="408"/>
  </tableColumns>
  <tableStyleInfo name="Table Style 1" showFirstColumn="0" showLastColumn="0" showRowStripes="1" showColumnStripes="0"/>
</table>
</file>

<file path=xl/tables/table18.xml><?xml version="1.0" encoding="utf-8"?>
<table xmlns="http://schemas.openxmlformats.org/spreadsheetml/2006/main" id="18" name="Table224578910112345678910111213141516171819" displayName="Table224578910112345678910111213141516171819" ref="C2:N175" totalsRowShown="0" headerRowDxfId="405" dataDxfId="403" headerRowBorderDxfId="404">
  <tableColumns count="12">
    <tableColumn id="1" name="NOMOR" dataDxfId="402" dataCellStyle="Normal"/>
    <tableColumn id="3" name="TUJUAN" dataDxfId="401" dataCellStyle="Normal"/>
    <tableColumn id="16" name="Pick Up" dataDxfId="400"/>
    <tableColumn id="14" name="KAPAL" dataDxfId="399"/>
    <tableColumn id="15" name="ETD Kapal" dataDxfId="398"/>
    <tableColumn id="10" name="KETERANGAN" dataDxfId="397" dataCellStyle="Normal"/>
    <tableColumn id="5" name="P" dataDxfId="396" dataCellStyle="Normal"/>
    <tableColumn id="6" name="L" dataDxfId="395" dataCellStyle="Normal"/>
    <tableColumn id="7" name="T" dataDxfId="394" dataCellStyle="Normal"/>
    <tableColumn id="4" name="ACT KG" dataDxfId="393" dataCellStyle="Normal"/>
    <tableColumn id="8" name="KG VOLUME" dataDxfId="392" dataCellStyle="Normal"/>
    <tableColumn id="19" name="PEMBULATAN" dataDxfId="391"/>
  </tableColumns>
  <tableStyleInfo name="Table Style 1" showFirstColumn="0" showLastColumn="0" showRowStripes="1" showColumnStripes="0"/>
</table>
</file>

<file path=xl/tables/table19.xml><?xml version="1.0" encoding="utf-8"?>
<table xmlns="http://schemas.openxmlformats.org/spreadsheetml/2006/main" id="19" name="Table22457891011234567891011121314151617181920" displayName="Table22457891011234567891011121314151617181920" ref="C2:N253" totalsRowShown="0" headerRowDxfId="387" dataDxfId="385" headerRowBorderDxfId="386">
  <autoFilter ref="C2:N253"/>
  <tableColumns count="12">
    <tableColumn id="1" name="NOMOR" dataDxfId="384" dataCellStyle="Normal"/>
    <tableColumn id="3" name="TUJUAN" dataDxfId="383" dataCellStyle="Normal"/>
    <tableColumn id="16" name="Pick Up" dataDxfId="382"/>
    <tableColumn id="14" name="KAPAL" dataDxfId="381"/>
    <tableColumn id="15" name="ETD Kapal" dataDxfId="380"/>
    <tableColumn id="10" name="KETERANGAN" dataDxfId="379" dataCellStyle="Normal"/>
    <tableColumn id="5" name="P" dataDxfId="378" dataCellStyle="Normal"/>
    <tableColumn id="6" name="L" dataDxfId="377" dataCellStyle="Normal"/>
    <tableColumn id="7" name="T" dataDxfId="376" dataCellStyle="Normal"/>
    <tableColumn id="4" name="ACT KG" dataDxfId="375" dataCellStyle="Normal"/>
    <tableColumn id="8" name="KG VOLUME" dataDxfId="374" dataCellStyle="Normal"/>
    <tableColumn id="19" name="PEMBULATAN" dataDxfId="373"/>
  </tableColumns>
  <tableStyleInfo name="Table Style 1" showFirstColumn="0" showLastColumn="0" showRowStripes="1" showColumnStripes="0"/>
</table>
</file>

<file path=xl/tables/table2.xml><?xml version="1.0" encoding="utf-8"?>
<table xmlns="http://schemas.openxmlformats.org/spreadsheetml/2006/main" id="2" name="Table2245789101123" displayName="Table2245789101123" ref="C2:N4" totalsRowShown="0" headerRowDxfId="689" dataDxfId="687" headerRowBorderDxfId="688">
  <tableColumns count="12">
    <tableColumn id="1" name="NOMOR" dataDxfId="686" dataCellStyle="Normal"/>
    <tableColumn id="3" name="TUJUAN" dataDxfId="685" dataCellStyle="Normal"/>
    <tableColumn id="16" name="Pick Up" dataDxfId="684"/>
    <tableColumn id="14" name="KAPAL" dataDxfId="683"/>
    <tableColumn id="15" name="ETD Kapal" dataDxfId="682"/>
    <tableColumn id="10" name="KETERANGAN" dataDxfId="681" dataCellStyle="Normal"/>
    <tableColumn id="5" name="P" dataDxfId="680" dataCellStyle="Normal"/>
    <tableColumn id="6" name="L" dataDxfId="679" dataCellStyle="Normal"/>
    <tableColumn id="7" name="T" dataDxfId="678" dataCellStyle="Normal"/>
    <tableColumn id="4" name="ACT KG" dataDxfId="677" dataCellStyle="Normal"/>
    <tableColumn id="8" name="KG VOLUME" dataDxfId="676" dataCellStyle="Normal"/>
    <tableColumn id="19" name="PEMBULATAN" dataDxfId="675"/>
  </tableColumns>
  <tableStyleInfo name="Table Style 1" showFirstColumn="0" showLastColumn="0" showRowStripes="1" showColumnStripes="0"/>
</table>
</file>

<file path=xl/tables/table20.xml><?xml version="1.0" encoding="utf-8"?>
<table xmlns="http://schemas.openxmlformats.org/spreadsheetml/2006/main" id="20" name="Table2245789101123456789101112131415161718192021" displayName="Table2245789101123456789101112131415161718192021" ref="C2:N46" totalsRowShown="0" headerRowDxfId="369" dataDxfId="367" headerRowBorderDxfId="368">
  <tableColumns count="12">
    <tableColumn id="1" name="NOMOR" dataDxfId="366" dataCellStyle="Normal"/>
    <tableColumn id="3" name="TUJUAN" dataDxfId="365" dataCellStyle="Normal"/>
    <tableColumn id="16" name="Pick Up" dataDxfId="364"/>
    <tableColumn id="14" name="KAPAL" dataDxfId="363"/>
    <tableColumn id="15" name="ETD Kapal" dataDxfId="362"/>
    <tableColumn id="10" name="KETERANGAN" dataDxfId="361" dataCellStyle="Normal"/>
    <tableColumn id="5" name="P" dataDxfId="360" dataCellStyle="Normal"/>
    <tableColumn id="6" name="L" dataDxfId="359" dataCellStyle="Normal"/>
    <tableColumn id="7" name="T" dataDxfId="358" dataCellStyle="Normal"/>
    <tableColumn id="4" name="ACT KG" dataDxfId="357" dataCellStyle="Normal"/>
    <tableColumn id="8" name="KG VOLUME" dataDxfId="356" dataCellStyle="Normal"/>
    <tableColumn id="19" name="PEMBULATAN" dataDxfId="355"/>
  </tableColumns>
  <tableStyleInfo name="Table Style 1" showFirstColumn="0" showLastColumn="0" showRowStripes="1" showColumnStripes="0"/>
</table>
</file>

<file path=xl/tables/table21.xml><?xml version="1.0" encoding="utf-8"?>
<table xmlns="http://schemas.openxmlformats.org/spreadsheetml/2006/main" id="21" name="Table224578910112345678910111213141516171819202122" displayName="Table224578910112345678910111213141516171819202122" ref="C2:N141" totalsRowShown="0" headerRowDxfId="351" dataDxfId="349" headerRowBorderDxfId="350">
  <tableColumns count="12">
    <tableColumn id="1" name="NOMOR" dataDxfId="348" dataCellStyle="Normal"/>
    <tableColumn id="3" name="TUJUAN" dataDxfId="347" dataCellStyle="Normal"/>
    <tableColumn id="16" name="Pick Up" dataDxfId="346"/>
    <tableColumn id="14" name="KAPAL" dataDxfId="345"/>
    <tableColumn id="15" name="ETD Kapal" dataDxfId="344"/>
    <tableColumn id="10" name="KETERANGAN" dataDxfId="343" dataCellStyle="Normal"/>
    <tableColumn id="5" name="P" dataDxfId="342" dataCellStyle="Normal"/>
    <tableColumn id="6" name="L" dataDxfId="341" dataCellStyle="Normal"/>
    <tableColumn id="7" name="T" dataDxfId="340" dataCellStyle="Normal"/>
    <tableColumn id="4" name="ACT KG" dataDxfId="339" dataCellStyle="Normal"/>
    <tableColumn id="8" name="KG VOLUME" dataDxfId="338" dataCellStyle="Normal"/>
    <tableColumn id="19" name="PEMBULATAN" dataDxfId="337"/>
  </tableColumns>
  <tableStyleInfo name="Table Style 1" showFirstColumn="0" showLastColumn="0" showRowStripes="1" showColumnStripes="0"/>
</table>
</file>

<file path=xl/tables/table22.xml><?xml version="1.0" encoding="utf-8"?>
<table xmlns="http://schemas.openxmlformats.org/spreadsheetml/2006/main" id="22" name="Table22457891011234567891011121314151617181920212223" displayName="Table22457891011234567891011121314151617181920212223" ref="C2:N327" totalsRowShown="0" headerRowDxfId="333" dataDxfId="331" headerRowBorderDxfId="332">
  <autoFilter ref="C2:N327"/>
  <tableColumns count="12">
    <tableColumn id="1" name="NOMOR" dataDxfId="330" dataCellStyle="Normal"/>
    <tableColumn id="3" name="TUJUAN" dataDxfId="329" dataCellStyle="Normal"/>
    <tableColumn id="16" name="Pick Up" dataDxfId="328"/>
    <tableColumn id="14" name="KAPAL" dataDxfId="327"/>
    <tableColumn id="15" name="ETD Kapal" dataDxfId="326"/>
    <tableColumn id="10" name="KETERANGAN" dataDxfId="325" dataCellStyle="Normal"/>
    <tableColumn id="5" name="P" dataDxfId="324" dataCellStyle="Normal"/>
    <tableColumn id="6" name="L" dataDxfId="323" dataCellStyle="Normal"/>
    <tableColumn id="7" name="T" dataDxfId="322" dataCellStyle="Normal"/>
    <tableColumn id="4" name="ACT KG" dataDxfId="321" dataCellStyle="Normal"/>
    <tableColumn id="8" name="KG VOLUME" dataDxfId="320" dataCellStyle="Normal"/>
    <tableColumn id="19" name="PEMBULATAN" dataDxfId="319"/>
  </tableColumns>
  <tableStyleInfo name="Table Style 1" showFirstColumn="0" showLastColumn="0" showRowStripes="1" showColumnStripes="0"/>
</table>
</file>

<file path=xl/tables/table23.xml><?xml version="1.0" encoding="utf-8"?>
<table xmlns="http://schemas.openxmlformats.org/spreadsheetml/2006/main" id="23" name="Table2245789101123456789101112131415161718192021222324" displayName="Table2245789101123456789101112131415161718192021222324" ref="C2:N288" totalsRowShown="0" headerRowDxfId="315" dataDxfId="313" headerRowBorderDxfId="314">
  <autoFilter ref="C2:N288"/>
  <tableColumns count="12">
    <tableColumn id="1" name="NOMOR" dataDxfId="312" dataCellStyle="Normal"/>
    <tableColumn id="3" name="TUJUAN" dataDxfId="311" dataCellStyle="Normal"/>
    <tableColumn id="16" name="Pick Up" dataDxfId="310"/>
    <tableColumn id="14" name="KAPAL" dataDxfId="309"/>
    <tableColumn id="15" name="ETD Kapal" dataDxfId="308"/>
    <tableColumn id="10" name="KETERANGAN" dataDxfId="307" dataCellStyle="Normal"/>
    <tableColumn id="5" name="P" dataDxfId="306" dataCellStyle="Normal"/>
    <tableColumn id="6" name="L" dataDxfId="305" dataCellStyle="Normal"/>
    <tableColumn id="7" name="T" dataDxfId="304" dataCellStyle="Normal"/>
    <tableColumn id="4" name="ACT KG" dataDxfId="303" dataCellStyle="Normal"/>
    <tableColumn id="8" name="KG VOLUME" dataDxfId="302" dataCellStyle="Normal"/>
    <tableColumn id="19" name="PEMBULATAN" dataDxfId="301"/>
  </tableColumns>
  <tableStyleInfo name="Table Style 1" showFirstColumn="0" showLastColumn="0" showRowStripes="1" showColumnStripes="0"/>
</table>
</file>

<file path=xl/tables/table24.xml><?xml version="1.0" encoding="utf-8"?>
<table xmlns="http://schemas.openxmlformats.org/spreadsheetml/2006/main" id="24" name="Table224578910112345678910111213141516171819202122232425" displayName="Table224578910112345678910111213141516171819202122232425" ref="C2:N264" totalsRowShown="0" headerRowDxfId="297" dataDxfId="295" headerRowBorderDxfId="296">
  <autoFilter ref="C2:N264"/>
  <tableColumns count="12">
    <tableColumn id="1" name="NOMOR" dataDxfId="294" dataCellStyle="Normal"/>
    <tableColumn id="3" name="TUJUAN" dataDxfId="293" dataCellStyle="Normal"/>
    <tableColumn id="16" name="Pick Up" dataDxfId="292"/>
    <tableColumn id="14" name="KAPAL" dataDxfId="291"/>
    <tableColumn id="15" name="ETD Kapal" dataDxfId="290"/>
    <tableColumn id="10" name="KETERANGAN" dataDxfId="289" dataCellStyle="Normal"/>
    <tableColumn id="5" name="P" dataDxfId="288" dataCellStyle="Normal"/>
    <tableColumn id="6" name="L" dataDxfId="287" dataCellStyle="Normal"/>
    <tableColumn id="7" name="T" dataDxfId="286" dataCellStyle="Normal"/>
    <tableColumn id="4" name="ACT KG" dataDxfId="285" dataCellStyle="Normal"/>
    <tableColumn id="8" name="KG VOLUME" dataDxfId="284" dataCellStyle="Normal"/>
    <tableColumn id="19" name="PEMBULATAN" dataDxfId="283"/>
  </tableColumns>
  <tableStyleInfo name="Table Style 1" showFirstColumn="0" showLastColumn="0" showRowStripes="1" showColumnStripes="0"/>
</table>
</file>

<file path=xl/tables/table25.xml><?xml version="1.0" encoding="utf-8"?>
<table xmlns="http://schemas.openxmlformats.org/spreadsheetml/2006/main" id="25" name="Table22457891011234567891011121314151617181920212223242526" displayName="Table22457891011234567891011121314151617181920212223242526" ref="C2:N239" totalsRowShown="0" headerRowDxfId="279" dataDxfId="277" headerRowBorderDxfId="278">
  <autoFilter ref="C2:N239"/>
  <tableColumns count="12">
    <tableColumn id="1" name="NOMOR" dataDxfId="276" dataCellStyle="Normal"/>
    <tableColumn id="3" name="TUJUAN" dataDxfId="275" dataCellStyle="Normal"/>
    <tableColumn id="16" name="Pick Up" dataDxfId="274"/>
    <tableColumn id="14" name="KAPAL" dataDxfId="273"/>
    <tableColumn id="15" name="ETD Kapal" dataDxfId="272"/>
    <tableColumn id="10" name="KETERANGAN" dataDxfId="271" dataCellStyle="Normal"/>
    <tableColumn id="5" name="P" dataDxfId="270" dataCellStyle="Normal"/>
    <tableColumn id="6" name="L" dataDxfId="269" dataCellStyle="Normal"/>
    <tableColumn id="7" name="T" dataDxfId="268" dataCellStyle="Normal"/>
    <tableColumn id="4" name="ACT KG" dataDxfId="267" dataCellStyle="Normal"/>
    <tableColumn id="8" name="KG VOLUME" dataDxfId="266" dataCellStyle="Normal"/>
    <tableColumn id="19" name="PEMBULATAN" dataDxfId="265"/>
  </tableColumns>
  <tableStyleInfo name="Table Style 1" showFirstColumn="0" showLastColumn="0" showRowStripes="1" showColumnStripes="0"/>
</table>
</file>

<file path=xl/tables/table26.xml><?xml version="1.0" encoding="utf-8"?>
<table xmlns="http://schemas.openxmlformats.org/spreadsheetml/2006/main" id="26" name="Table2245789101123456789101112131415161718192021222324252627" displayName="Table2245789101123456789101112131415161718192021222324252627" ref="C2:N185" totalsRowShown="0" headerRowDxfId="261" dataDxfId="259" headerRowBorderDxfId="260">
  <autoFilter ref="C2:N185"/>
  <tableColumns count="12">
    <tableColumn id="1" name="NOMOR" dataDxfId="258" dataCellStyle="Normal"/>
    <tableColumn id="3" name="TUJUAN" dataDxfId="257" dataCellStyle="Normal"/>
    <tableColumn id="16" name="Pick Up" dataDxfId="256"/>
    <tableColumn id="14" name="KAPAL" dataDxfId="255"/>
    <tableColumn id="15" name="ETD Kapal" dataDxfId="254"/>
    <tableColumn id="10" name="KETERANGAN" dataDxfId="253" dataCellStyle="Normal"/>
    <tableColumn id="5" name="P" dataDxfId="252" dataCellStyle="Normal"/>
    <tableColumn id="6" name="L" dataDxfId="251" dataCellStyle="Normal"/>
    <tableColumn id="7" name="T" dataDxfId="250" dataCellStyle="Normal"/>
    <tableColumn id="4" name="ACT KG" dataDxfId="249" dataCellStyle="Normal"/>
    <tableColumn id="8" name="KG VOLUME" dataDxfId="248" dataCellStyle="Normal"/>
    <tableColumn id="19" name="PEMBULATAN" dataDxfId="247"/>
  </tableColumns>
  <tableStyleInfo name="Table Style 1" showFirstColumn="0" showLastColumn="0" showRowStripes="1" showColumnStripes="0"/>
</table>
</file>

<file path=xl/tables/table27.xml><?xml version="1.0" encoding="utf-8"?>
<table xmlns="http://schemas.openxmlformats.org/spreadsheetml/2006/main" id="27" name="Table224578910112345678910111213141516171819202122232425262728" displayName="Table224578910112345678910111213141516171819202122232425262728" ref="C2:N183" totalsRowShown="0" headerRowDxfId="244" dataDxfId="242" headerRowBorderDxfId="243">
  <tableColumns count="12">
    <tableColumn id="1" name="NOMOR" dataDxfId="241" dataCellStyle="Normal"/>
    <tableColumn id="3" name="TUJUAN" dataDxfId="240" dataCellStyle="Normal"/>
    <tableColumn id="16" name="Pick Up" dataDxfId="239"/>
    <tableColumn id="14" name="KAPAL" dataDxfId="238"/>
    <tableColumn id="15" name="ETD Kapal" dataDxfId="237"/>
    <tableColumn id="10" name="KETERANGAN" dataDxfId="236" dataCellStyle="Normal"/>
    <tableColumn id="5" name="P" dataDxfId="235" dataCellStyle="Normal"/>
    <tableColumn id="6" name="L" dataDxfId="234" dataCellStyle="Normal"/>
    <tableColumn id="7" name="T" dataDxfId="233" dataCellStyle="Normal"/>
    <tableColumn id="4" name="ACT KG" dataDxfId="232" dataCellStyle="Normal"/>
    <tableColumn id="8" name="KG VOLUME" dataDxfId="231" dataCellStyle="Normal"/>
    <tableColumn id="19" name="PEMBULATAN" dataDxfId="230"/>
  </tableColumns>
  <tableStyleInfo name="Table Style 1" showFirstColumn="0" showLastColumn="0" showRowStripes="1" showColumnStripes="0"/>
</table>
</file>

<file path=xl/tables/table28.xml><?xml version="1.0" encoding="utf-8"?>
<table xmlns="http://schemas.openxmlformats.org/spreadsheetml/2006/main" id="28" name="Table22457891011234567891011121314151617181920212223242526272829" displayName="Table22457891011234567891011121314151617181920212223242526272829" ref="C2:N71" totalsRowShown="0" headerRowDxfId="226" dataDxfId="224" headerRowBorderDxfId="225">
  <tableColumns count="12">
    <tableColumn id="1" name="NOMOR" dataDxfId="223" dataCellStyle="Normal"/>
    <tableColumn id="3" name="TUJUAN" dataDxfId="222" dataCellStyle="Normal"/>
    <tableColumn id="16" name="Pick Up" dataDxfId="221"/>
    <tableColumn id="14" name="KAPAL" dataDxfId="220"/>
    <tableColumn id="15" name="ETD Kapal" dataDxfId="219"/>
    <tableColumn id="10" name="KETERANGAN" dataDxfId="218" dataCellStyle="Normal"/>
    <tableColumn id="5" name="P" dataDxfId="217" dataCellStyle="Normal"/>
    <tableColumn id="6" name="L" dataDxfId="216" dataCellStyle="Normal"/>
    <tableColumn id="7" name="T" dataDxfId="215" dataCellStyle="Normal"/>
    <tableColumn id="4" name="ACT KG" dataDxfId="214" dataCellStyle="Normal"/>
    <tableColumn id="8" name="KG VOLUME" dataDxfId="213" dataCellStyle="Normal"/>
    <tableColumn id="19" name="PEMBULATAN" dataDxfId="212"/>
  </tableColumns>
  <tableStyleInfo name="Table Style 1" showFirstColumn="0" showLastColumn="0" showRowStripes="1" showColumnStripes="0"/>
</table>
</file>

<file path=xl/tables/table29.xml><?xml version="1.0" encoding="utf-8"?>
<table xmlns="http://schemas.openxmlformats.org/spreadsheetml/2006/main" id="29" name="Table2245789101123456789101112131415161718192021222324252627282930" displayName="Table2245789101123456789101112131415161718192021222324252627282930" ref="C2:N223" totalsRowShown="0" headerRowDxfId="209" dataDxfId="207" headerRowBorderDxfId="208">
  <tableColumns count="12">
    <tableColumn id="1" name="NOMOR" dataDxfId="206" dataCellStyle="Normal"/>
    <tableColumn id="3" name="TUJUAN" dataDxfId="205" dataCellStyle="Normal"/>
    <tableColumn id="16" name="Pick Up" dataDxfId="204"/>
    <tableColumn id="14" name="KAPAL" dataDxfId="203"/>
    <tableColumn id="15" name="ETD Kapal" dataDxfId="202"/>
    <tableColumn id="10" name="KETERANGAN" dataDxfId="201" dataCellStyle="Normal"/>
    <tableColumn id="5" name="P" dataDxfId="200" dataCellStyle="Normal"/>
    <tableColumn id="6" name="L" dataDxfId="199" dataCellStyle="Normal"/>
    <tableColumn id="7" name="T" dataDxfId="198" dataCellStyle="Normal"/>
    <tableColumn id="4" name="ACT KG" dataDxfId="197" dataCellStyle="Normal"/>
    <tableColumn id="8" name="KG VOLUME" dataDxfId="196" dataCellStyle="Normal"/>
    <tableColumn id="19" name="PEMBULATAN" dataDxfId="195"/>
  </tableColumns>
  <tableStyleInfo name="Table Style 1" showFirstColumn="0" showLastColumn="0" showRowStripes="1" showColumnStripes="0"/>
</table>
</file>

<file path=xl/tables/table3.xml><?xml version="1.0" encoding="utf-8"?>
<table xmlns="http://schemas.openxmlformats.org/spreadsheetml/2006/main" id="3" name="Table22457891011234" displayName="Table22457891011234" ref="C2:N24" totalsRowShown="0" headerRowDxfId="671" dataDxfId="669" headerRowBorderDxfId="670">
  <tableColumns count="12">
    <tableColumn id="1" name="NOMOR" dataDxfId="668" dataCellStyle="Normal"/>
    <tableColumn id="3" name="TUJUAN" dataDxfId="667" dataCellStyle="Normal"/>
    <tableColumn id="16" name="Pick Up" dataDxfId="666"/>
    <tableColumn id="14" name="KAPAL" dataDxfId="665"/>
    <tableColumn id="15" name="ETD Kapal" dataDxfId="664"/>
    <tableColumn id="10" name="KETERANGAN" dataDxfId="663" dataCellStyle="Normal"/>
    <tableColumn id="5" name="P" dataDxfId="662" dataCellStyle="Normal"/>
    <tableColumn id="6" name="L" dataDxfId="661" dataCellStyle="Normal"/>
    <tableColumn id="7" name="T" dataDxfId="660" dataCellStyle="Normal"/>
    <tableColumn id="4" name="ACT KG" dataDxfId="659" dataCellStyle="Normal"/>
    <tableColumn id="8" name="KG VOLUME" dataDxfId="658" dataCellStyle="Normal"/>
    <tableColumn id="19" name="PEMBULATAN" dataDxfId="657"/>
  </tableColumns>
  <tableStyleInfo name="Table Style 1" showFirstColumn="0" showLastColumn="0" showRowStripes="1" showColumnStripes="0"/>
</table>
</file>

<file path=xl/tables/table30.xml><?xml version="1.0" encoding="utf-8"?>
<table xmlns="http://schemas.openxmlformats.org/spreadsheetml/2006/main" id="30" name="Table224578910112345678910111213141516171819202122232425262728293031" displayName="Table224578910112345678910111213141516171819202122232425262728293031" ref="C2:N198" totalsRowShown="0" headerRowDxfId="191" dataDxfId="189" headerRowBorderDxfId="190">
  <tableColumns count="12">
    <tableColumn id="1" name="NOMOR" dataDxfId="188" dataCellStyle="Normal"/>
    <tableColumn id="3" name="TUJUAN" dataDxfId="187" dataCellStyle="Normal"/>
    <tableColumn id="16" name="Pick Up" dataDxfId="186"/>
    <tableColumn id="14" name="KAPAL" dataDxfId="185"/>
    <tableColumn id="15" name="ETD Kapal" dataDxfId="184"/>
    <tableColumn id="10" name="KETERANGAN" dataDxfId="183" dataCellStyle="Normal"/>
    <tableColumn id="5" name="P" dataDxfId="182" dataCellStyle="Normal"/>
    <tableColumn id="6" name="L" dataDxfId="181" dataCellStyle="Normal"/>
    <tableColumn id="7" name="T" dataDxfId="180" dataCellStyle="Normal"/>
    <tableColumn id="4" name="ACT KG" dataDxfId="179" dataCellStyle="Normal"/>
    <tableColumn id="8" name="KG VOLUME" dataDxfId="178" dataCellStyle="Normal"/>
    <tableColumn id="19" name="PEMBULATAN" dataDxfId="177"/>
  </tableColumns>
  <tableStyleInfo name="Table Style 1" showFirstColumn="0" showLastColumn="0" showRowStripes="1" showColumnStripes="0"/>
</table>
</file>

<file path=xl/tables/table31.xml><?xml version="1.0" encoding="utf-8"?>
<table xmlns="http://schemas.openxmlformats.org/spreadsheetml/2006/main" id="31" name="Table22457891011234567891011121314151617181920212223242526272829303132" displayName="Table22457891011234567891011121314151617181920212223242526272829303132" ref="C2:N206" totalsRowShown="0" headerRowDxfId="173" dataDxfId="171" headerRowBorderDxfId="172">
  <tableColumns count="12">
    <tableColumn id="1" name="NOMOR" dataDxfId="170" dataCellStyle="Normal"/>
    <tableColumn id="3" name="TUJUAN" dataDxfId="169" dataCellStyle="Normal"/>
    <tableColumn id="16" name="Pick Up" dataDxfId="168"/>
    <tableColumn id="14" name="KAPAL" dataDxfId="167"/>
    <tableColumn id="15" name="ETD Kapal" dataDxfId="166"/>
    <tableColumn id="10" name="KETERANGAN" dataDxfId="165" dataCellStyle="Normal"/>
    <tableColumn id="5" name="P" dataDxfId="164" dataCellStyle="Normal"/>
    <tableColumn id="6" name="L" dataDxfId="163" dataCellStyle="Normal"/>
    <tableColumn id="7" name="T" dataDxfId="162" dataCellStyle="Normal"/>
    <tableColumn id="4" name="ACT KG" dataDxfId="161" dataCellStyle="Normal"/>
    <tableColumn id="8" name="KG VOLUME" dataDxfId="160" dataCellStyle="Normal"/>
    <tableColumn id="19" name="PEMBULATAN" dataDxfId="159"/>
  </tableColumns>
  <tableStyleInfo name="Table Style 1" showFirstColumn="0" showLastColumn="0" showRowStripes="1" showColumnStripes="0"/>
</table>
</file>

<file path=xl/tables/table32.xml><?xml version="1.0" encoding="utf-8"?>
<table xmlns="http://schemas.openxmlformats.org/spreadsheetml/2006/main" id="32" name="Table2245789101123456789101112131415161718192021222324252627282930313233" displayName="Table2245789101123456789101112131415161718192021222324252627282930313233" ref="C2:N177" totalsRowShown="0" headerRowDxfId="155" dataDxfId="153" headerRowBorderDxfId="154">
  <tableColumns count="12">
    <tableColumn id="1" name="NOMOR" dataDxfId="152" dataCellStyle="Normal"/>
    <tableColumn id="3" name="TUJUAN" dataDxfId="151" dataCellStyle="Normal"/>
    <tableColumn id="16" name="Pick Up" dataDxfId="150"/>
    <tableColumn id="14" name="KAPAL" dataDxfId="149"/>
    <tableColumn id="15" name="ETD Kapal" dataDxfId="148"/>
    <tableColumn id="10" name="KETERANGAN" dataDxfId="147" dataCellStyle="Normal"/>
    <tableColumn id="5" name="P" dataDxfId="146" dataCellStyle="Normal"/>
    <tableColumn id="6" name="L" dataDxfId="145" dataCellStyle="Normal"/>
    <tableColumn id="7" name="T" dataDxfId="144" dataCellStyle="Normal"/>
    <tableColumn id="4" name="ACT KG" dataDxfId="143" dataCellStyle="Normal"/>
    <tableColumn id="8" name="KG VOLUME" dataDxfId="142" dataCellStyle="Normal"/>
    <tableColumn id="19" name="PEMBULATAN" dataDxfId="141"/>
  </tableColumns>
  <tableStyleInfo name="Table Style 1" showFirstColumn="0" showLastColumn="0" showRowStripes="1" showColumnStripes="0"/>
</table>
</file>

<file path=xl/tables/table33.xml><?xml version="1.0" encoding="utf-8"?>
<table xmlns="http://schemas.openxmlformats.org/spreadsheetml/2006/main" id="33" name="Table224578910112345678910111213141516171819202122232425262728293031323334" displayName="Table224578910112345678910111213141516171819202122232425262728293031323334" ref="C2:N178" totalsRowShown="0" headerRowDxfId="137" dataDxfId="135" headerRowBorderDxfId="136">
  <tableColumns count="12">
    <tableColumn id="1" name="NOMOR" dataDxfId="134" dataCellStyle="Normal"/>
    <tableColumn id="3" name="TUJUAN" dataDxfId="133" dataCellStyle="Normal"/>
    <tableColumn id="16" name="Pick Up" dataDxfId="132"/>
    <tableColumn id="14" name="KAPAL" dataDxfId="131"/>
    <tableColumn id="15" name="ETD Kapal" dataDxfId="130"/>
    <tableColumn id="10" name="KETERANGAN" dataDxfId="129" dataCellStyle="Normal"/>
    <tableColumn id="5" name="P" dataDxfId="128" dataCellStyle="Normal"/>
    <tableColumn id="6" name="L" dataDxfId="127" dataCellStyle="Normal"/>
    <tableColumn id="7" name="T" dataDxfId="126" dataCellStyle="Normal"/>
    <tableColumn id="4" name="ACT KG" dataDxfId="125" dataCellStyle="Normal"/>
    <tableColumn id="8" name="KG VOLUME" dataDxfId="124" dataCellStyle="Normal"/>
    <tableColumn id="19" name="PEMBULATAN" dataDxfId="123"/>
  </tableColumns>
  <tableStyleInfo name="Table Style 1" showFirstColumn="0" showLastColumn="0" showRowStripes="1" showColumnStripes="0"/>
</table>
</file>

<file path=xl/tables/table34.xml><?xml version="1.0" encoding="utf-8"?>
<table xmlns="http://schemas.openxmlformats.org/spreadsheetml/2006/main" id="34" name="Table22457891011234567891011121314151617181920212223242526272829303132333435" displayName="Table22457891011234567891011121314151617181920212223242526272829303132333435" ref="C2:N193" totalsRowShown="0" headerRowDxfId="120" dataDxfId="118" headerRowBorderDxfId="119">
  <tableColumns count="12">
    <tableColumn id="1" name="NOMOR" dataDxfId="117" dataCellStyle="Normal"/>
    <tableColumn id="3" name="TUJUAN" dataDxfId="116" dataCellStyle="Normal"/>
    <tableColumn id="16" name="Pick Up" dataDxfId="115"/>
    <tableColumn id="14" name="KAPAL" dataDxfId="114"/>
    <tableColumn id="15" name="ETD Kapal" dataDxfId="113"/>
    <tableColumn id="10" name="KETERANGAN" dataDxfId="112" dataCellStyle="Normal"/>
    <tableColumn id="5" name="P" dataDxfId="111" dataCellStyle="Normal"/>
    <tableColumn id="6" name="L" dataDxfId="110" dataCellStyle="Normal"/>
    <tableColumn id="7" name="T" dataDxfId="109" dataCellStyle="Normal"/>
    <tableColumn id="4" name="ACT KG" dataDxfId="108" dataCellStyle="Normal"/>
    <tableColumn id="8" name="KG VOLUME" dataDxfId="107" dataCellStyle="Normal"/>
    <tableColumn id="19" name="PEMBULATAN" dataDxfId="106"/>
  </tableColumns>
  <tableStyleInfo name="Table Style 1" showFirstColumn="0" showLastColumn="0" showRowStripes="1" showColumnStripes="0"/>
</table>
</file>

<file path=xl/tables/table35.xml><?xml version="1.0" encoding="utf-8"?>
<table xmlns="http://schemas.openxmlformats.org/spreadsheetml/2006/main" id="35" name="Table2245789101123456789101112131415161718192021222324252627282930313233343536" displayName="Table2245789101123456789101112131415161718192021222324252627282930313233343536" ref="C2:N106" totalsRowShown="0" headerRowDxfId="103" dataDxfId="101" headerRowBorderDxfId="102">
  <tableColumns count="12">
    <tableColumn id="1" name="NOMOR" dataDxfId="100" dataCellStyle="Normal"/>
    <tableColumn id="3" name="TUJUAN" dataDxfId="99" dataCellStyle="Normal"/>
    <tableColumn id="16" name="Pick Up" dataDxfId="98"/>
    <tableColumn id="14" name="KAPAL" dataDxfId="97"/>
    <tableColumn id="15" name="ETD Kapal" dataDxfId="96"/>
    <tableColumn id="10" name="KETERANGAN" dataDxfId="95" dataCellStyle="Normal"/>
    <tableColumn id="5" name="P" dataDxfId="94" dataCellStyle="Normal"/>
    <tableColumn id="6" name="L" dataDxfId="93" dataCellStyle="Normal"/>
    <tableColumn id="7" name="T" dataDxfId="92" dataCellStyle="Normal"/>
    <tableColumn id="4" name="ACT KG" dataDxfId="91" dataCellStyle="Normal"/>
    <tableColumn id="8" name="KG VOLUME" dataDxfId="90" dataCellStyle="Normal"/>
    <tableColumn id="19" name="PEMBULATAN" dataDxfId="89"/>
  </tableColumns>
  <tableStyleInfo name="Table Style 1" showFirstColumn="0" showLastColumn="0" showRowStripes="1" showColumnStripes="0"/>
</table>
</file>

<file path=xl/tables/table36.xml><?xml version="1.0" encoding="utf-8"?>
<table xmlns="http://schemas.openxmlformats.org/spreadsheetml/2006/main" id="36" name="Table224578910112345678910111213141516171819202122232425262728293031323334353637" displayName="Table224578910112345678910111213141516171819202122232425262728293031323334353637" ref="C2:N302" totalsRowShown="0" headerRowDxfId="85" dataDxfId="83" headerRowBorderDxfId="84">
  <autoFilter ref="C2:N302"/>
  <tableColumns count="12">
    <tableColumn id="1" name="NOMOR" dataDxfId="82" dataCellStyle="Normal"/>
    <tableColumn id="3" name="TUJUAN" dataDxfId="81" dataCellStyle="Normal"/>
    <tableColumn id="16" name="Pick Up" dataDxfId="80"/>
    <tableColumn id="14" name="KAPAL" dataDxfId="79"/>
    <tableColumn id="15" name="ETD Kapal" dataDxfId="78"/>
    <tableColumn id="10" name="KETERANGAN" dataDxfId="77" dataCellStyle="Normal"/>
    <tableColumn id="5" name="P" dataDxfId="76" dataCellStyle="Normal"/>
    <tableColumn id="6" name="L" dataDxfId="75" dataCellStyle="Normal"/>
    <tableColumn id="7" name="T" dataDxfId="74" dataCellStyle="Normal"/>
    <tableColumn id="4" name="ACT KG" dataDxfId="73" dataCellStyle="Normal"/>
    <tableColumn id="8" name="KG VOLUME" dataDxfId="72" dataCellStyle="Normal"/>
    <tableColumn id="19" name="PEMBULATAN" dataDxfId="71"/>
  </tableColumns>
  <tableStyleInfo name="Table Style 1" showFirstColumn="0" showLastColumn="0" showRowStripes="1" showColumnStripes="0"/>
</table>
</file>

<file path=xl/tables/table37.xml><?xml version="1.0" encoding="utf-8"?>
<table xmlns="http://schemas.openxmlformats.org/spreadsheetml/2006/main" id="37" name="Table22457891011234567891011121314151617181920212223242526272829303132333435363738" displayName="Table22457891011234567891011121314151617181920212223242526272829303132333435363738" ref="C2:N42" totalsRowShown="0" headerRowDxfId="67" dataDxfId="65" headerRowBorderDxfId="66">
  <tableColumns count="12">
    <tableColumn id="1" name="NOMOR" dataDxfId="64" dataCellStyle="Normal"/>
    <tableColumn id="3" name="TUJUAN" dataDxfId="63" dataCellStyle="Normal"/>
    <tableColumn id="16" name="Pick Up" dataDxfId="62"/>
    <tableColumn id="14" name="KAPAL" dataDxfId="61"/>
    <tableColumn id="15" name="ETD Kapal" dataDxfId="60"/>
    <tableColumn id="10" name="KETERANGAN" dataDxfId="59" dataCellStyle="Normal"/>
    <tableColumn id="5" name="P" dataDxfId="58" dataCellStyle="Normal"/>
    <tableColumn id="6" name="L" dataDxfId="57" dataCellStyle="Normal"/>
    <tableColumn id="7" name="T" dataDxfId="56" dataCellStyle="Normal"/>
    <tableColumn id="4" name="ACT KG" dataDxfId="55" dataCellStyle="Normal"/>
    <tableColumn id="8" name="KG VOLUME" dataDxfId="54" dataCellStyle="Normal"/>
    <tableColumn id="19" name="PEMBULATAN" dataDxfId="53"/>
  </tableColumns>
  <tableStyleInfo name="Table Style 1" showFirstColumn="0" showLastColumn="0" showRowStripes="1" showColumnStripes="0"/>
</table>
</file>

<file path=xl/tables/table38.xml><?xml version="1.0" encoding="utf-8"?>
<table xmlns="http://schemas.openxmlformats.org/spreadsheetml/2006/main" id="39" name="Table224578910112345678910111213141516171819202122232425262728293031323334353637383940" displayName="Table224578910112345678910111213141516171819202122232425262728293031323334353637383940" ref="C2:N238" totalsRowShown="0" headerRowDxfId="50" dataDxfId="48" headerRowBorderDxfId="49">
  <tableColumns count="12">
    <tableColumn id="1" name="NOMOR" dataDxfId="47" dataCellStyle="Normal"/>
    <tableColumn id="3" name="TUJUAN" dataDxfId="46" dataCellStyle="Normal"/>
    <tableColumn id="16" name="Pick Up" dataDxfId="45"/>
    <tableColumn id="14" name="KAPAL" dataDxfId="44"/>
    <tableColumn id="15" name="ETD Kapal" dataDxfId="43"/>
    <tableColumn id="10" name="KETERANGAN" dataDxfId="42" dataCellStyle="Normal"/>
    <tableColumn id="5" name="P" dataDxfId="41" dataCellStyle="Normal"/>
    <tableColumn id="6" name="L" dataDxfId="40" dataCellStyle="Normal"/>
    <tableColumn id="7" name="T" dataDxfId="39" dataCellStyle="Normal"/>
    <tableColumn id="4" name="ACT KG" dataDxfId="38" dataCellStyle="Normal"/>
    <tableColumn id="8" name="KG VOLUME" dataDxfId="37" dataCellStyle="Normal"/>
    <tableColumn id="19" name="PEMBULATAN" dataDxfId="36"/>
  </tableColumns>
  <tableStyleInfo name="Table Style 1" showFirstColumn="0" showLastColumn="0" showRowStripes="1" showColumnStripes="0"/>
</table>
</file>

<file path=xl/tables/table39.xml><?xml version="1.0" encoding="utf-8"?>
<table xmlns="http://schemas.openxmlformats.org/spreadsheetml/2006/main" id="38" name="Table2245789101123456789101112131415161718192021222324252627282930313233343536373839" displayName="Table2245789101123456789101112131415161718192021222324252627282930313233343536373839" ref="C2:N213" totalsRowShown="0" headerRowDxfId="32" dataDxfId="30" headerRowBorderDxfId="31">
  <tableColumns count="12">
    <tableColumn id="1" name="NOMOR" dataDxfId="29" dataCellStyle="Normal"/>
    <tableColumn id="3" name="TUJUAN" dataDxfId="28" dataCellStyle="Normal"/>
    <tableColumn id="16" name="Pick Up" dataDxfId="27"/>
    <tableColumn id="14" name="KAPAL" dataDxfId="26"/>
    <tableColumn id="15" name="ETD Kapal" dataDxfId="25"/>
    <tableColumn id="10" name="KETERANGAN" dataDxfId="24" dataCellStyle="Normal"/>
    <tableColumn id="5" name="P" dataDxfId="23" dataCellStyle="Normal"/>
    <tableColumn id="6" name="L" dataDxfId="22" dataCellStyle="Normal"/>
    <tableColumn id="7" name="T" dataDxfId="21" dataCellStyle="Normal"/>
    <tableColumn id="4" name="ACT KG" dataDxfId="20" dataCellStyle="Normal"/>
    <tableColumn id="8" name="KG VOLUME" dataDxfId="19" dataCellStyle="Normal"/>
    <tableColumn id="19" name="PEMBULATAN" dataDxfId="18"/>
  </tableColumns>
  <tableStyleInfo name="Table Style 1" showFirstColumn="0" showLastColumn="0" showRowStripes="1" showColumnStripes="0"/>
</table>
</file>

<file path=xl/tables/table4.xml><?xml version="1.0" encoding="utf-8"?>
<table xmlns="http://schemas.openxmlformats.org/spreadsheetml/2006/main" id="4" name="Table224578910112345" displayName="Table224578910112345" ref="C2:N226" totalsRowShown="0" headerRowDxfId="653" dataDxfId="651" headerRowBorderDxfId="652">
  <tableColumns count="12">
    <tableColumn id="1" name="NOMOR" dataDxfId="650" dataCellStyle="Normal"/>
    <tableColumn id="3" name="TUJUAN" dataDxfId="649" dataCellStyle="Normal"/>
    <tableColumn id="16" name="Pick Up" dataDxfId="648"/>
    <tableColumn id="14" name="KAPAL" dataDxfId="647"/>
    <tableColumn id="15" name="ETD Kapal" dataDxfId="646"/>
    <tableColumn id="10" name="KETERANGAN" dataDxfId="645" dataCellStyle="Normal"/>
    <tableColumn id="5" name="P" dataDxfId="644" dataCellStyle="Normal"/>
    <tableColumn id="6" name="L" dataDxfId="643" dataCellStyle="Normal"/>
    <tableColumn id="7" name="T" dataDxfId="642" dataCellStyle="Normal"/>
    <tableColumn id="4" name="ACT KG" dataDxfId="641" dataCellStyle="Normal"/>
    <tableColumn id="8" name="KG VOLUME" dataDxfId="640" dataCellStyle="Normal"/>
    <tableColumn id="19" name="PEMBULATAN" dataDxfId="639"/>
  </tableColumns>
  <tableStyleInfo name="Table Style 1" showFirstColumn="0" showLastColumn="0" showRowStripes="1" showColumnStripes="0"/>
</table>
</file>

<file path=xl/tables/table40.xml><?xml version="1.0" encoding="utf-8"?>
<table xmlns="http://schemas.openxmlformats.org/spreadsheetml/2006/main" id="40" name="Table224578910112345678910111213141516171819202122232425262728293031323334353637383941" displayName="Table224578910112345678910111213141516171819202122232425262728293031323334353637383941" ref="C2:N7" totalsRowShown="0" headerRowDxfId="14" dataDxfId="12" headerRowBorderDxfId="13">
  <tableColumns count="12">
    <tableColumn id="1" name="NOMOR" dataDxfId="11" dataCellStyle="Normal"/>
    <tableColumn id="3" name="TUJUAN" dataDxfId="10" dataCellStyle="Normal"/>
    <tableColumn id="16" name="Pick Up" dataDxfId="9"/>
    <tableColumn id="14" name="KAPAL" dataDxfId="8"/>
    <tableColumn id="15" name="ETD Kapal" dataDxfId="7"/>
    <tableColumn id="10" name="KETERANGAN" dataDxfId="6" dataCellStyle="Normal"/>
    <tableColumn id="5" name="P" dataDxfId="5" dataCellStyle="Normal"/>
    <tableColumn id="6" name="L" dataDxfId="4" dataCellStyle="Normal"/>
    <tableColumn id="7" name="T" dataDxfId="3" dataCellStyle="Normal"/>
    <tableColumn id="4" name="ACT KG" dataDxfId="2" dataCellStyle="Normal"/>
    <tableColumn id="8" name="KG VOLUME" dataDxfId="1" dataCellStyle="Normal"/>
    <tableColumn id="19" name="PEMBULATAN" dataDxfId="0"/>
  </tableColumns>
  <tableStyleInfo name="Table Style 1" showFirstColumn="0" showLastColumn="0" showRowStripes="1" showColumnStripes="0"/>
</table>
</file>

<file path=xl/tables/table5.xml><?xml version="1.0" encoding="utf-8"?>
<table xmlns="http://schemas.openxmlformats.org/spreadsheetml/2006/main" id="5" name="Table2245789101123456" displayName="Table2245789101123456" ref="C2:N23" totalsRowShown="0" headerRowDxfId="635" dataDxfId="633" headerRowBorderDxfId="634">
  <tableColumns count="12">
    <tableColumn id="1" name="NOMOR" dataDxfId="632" dataCellStyle="Normal"/>
    <tableColumn id="3" name="TUJUAN" dataDxfId="631" dataCellStyle="Normal"/>
    <tableColumn id="16" name="Pick Up" dataDxfId="630"/>
    <tableColumn id="14" name="KAPAL" dataDxfId="629"/>
    <tableColumn id="15" name="ETD Kapal" dataDxfId="628"/>
    <tableColumn id="10" name="KETERANGAN" dataDxfId="627" dataCellStyle="Normal"/>
    <tableColumn id="5" name="P" dataDxfId="626" dataCellStyle="Normal"/>
    <tableColumn id="6" name="L" dataDxfId="625" dataCellStyle="Normal"/>
    <tableColumn id="7" name="T" dataDxfId="624" dataCellStyle="Normal"/>
    <tableColumn id="4" name="ACT KG" dataDxfId="623" dataCellStyle="Normal"/>
    <tableColumn id="8" name="KG VOLUME" dataDxfId="622" dataCellStyle="Normal"/>
    <tableColumn id="19" name="PEMBULATAN" dataDxfId="621"/>
  </tableColumns>
  <tableStyleInfo name="Table Style 1" showFirstColumn="0" showLastColumn="0" showRowStripes="1" showColumnStripes="0"/>
</table>
</file>

<file path=xl/tables/table6.xml><?xml version="1.0" encoding="utf-8"?>
<table xmlns="http://schemas.openxmlformats.org/spreadsheetml/2006/main" id="6" name="Table22457891011234567" displayName="Table22457891011234567" ref="C2:N248" totalsRowShown="0" headerRowDxfId="617" dataDxfId="615" headerRowBorderDxfId="616">
  <autoFilter ref="C2:N248"/>
  <tableColumns count="12">
    <tableColumn id="1" name="NOMOR" dataDxfId="614" dataCellStyle="Normal"/>
    <tableColumn id="3" name="TUJUAN" dataDxfId="613" dataCellStyle="Normal"/>
    <tableColumn id="16" name="Pick Up" dataDxfId="612"/>
    <tableColumn id="14" name="KAPAL" dataDxfId="611"/>
    <tableColumn id="15" name="ETD Kapal" dataDxfId="610"/>
    <tableColumn id="10" name="KETERANGAN" dataDxfId="609" dataCellStyle="Normal"/>
    <tableColumn id="5" name="P" dataDxfId="608" dataCellStyle="Normal"/>
    <tableColumn id="6" name="L" dataDxfId="607" dataCellStyle="Normal"/>
    <tableColumn id="7" name="T" dataDxfId="606" dataCellStyle="Normal"/>
    <tableColumn id="4" name="ACT KG" dataDxfId="605" dataCellStyle="Normal"/>
    <tableColumn id="8" name="KG VOLUME" dataDxfId="604" dataCellStyle="Normal"/>
    <tableColumn id="19" name="PEMBULATAN" dataDxfId="603"/>
  </tableColumns>
  <tableStyleInfo name="Table Style 1" showFirstColumn="0" showLastColumn="0" showRowStripes="1" showColumnStripes="0"/>
</table>
</file>

<file path=xl/tables/table7.xml><?xml version="1.0" encoding="utf-8"?>
<table xmlns="http://schemas.openxmlformats.org/spreadsheetml/2006/main" id="7" name="Table224578910112345678" displayName="Table224578910112345678" ref="C2:N5" totalsRowShown="0" headerRowDxfId="599" dataDxfId="597" headerRowBorderDxfId="598">
  <tableColumns count="12">
    <tableColumn id="1" name="NOMOR" dataDxfId="596" dataCellStyle="Normal"/>
    <tableColumn id="3" name="TUJUAN" dataDxfId="595" dataCellStyle="Normal"/>
    <tableColumn id="16" name="Pick Up" dataDxfId="594"/>
    <tableColumn id="14" name="KAPAL" dataDxfId="593"/>
    <tableColumn id="15" name="ETD Kapal" dataDxfId="592"/>
    <tableColumn id="10" name="KETERANGAN" dataDxfId="591" dataCellStyle="Normal"/>
    <tableColumn id="5" name="P" dataDxfId="590" dataCellStyle="Normal"/>
    <tableColumn id="6" name="L" dataDxfId="589" dataCellStyle="Normal"/>
    <tableColumn id="7" name="T" dataDxfId="588" dataCellStyle="Normal"/>
    <tableColumn id="4" name="ACT KG" dataDxfId="587" dataCellStyle="Normal"/>
    <tableColumn id="8" name="KG VOLUME" dataDxfId="586" dataCellStyle="Normal"/>
    <tableColumn id="19" name="PEMBULATAN" dataDxfId="585"/>
  </tableColumns>
  <tableStyleInfo name="Table Style 1" showFirstColumn="0" showLastColumn="0" showRowStripes="1" showColumnStripes="0"/>
</table>
</file>

<file path=xl/tables/table8.xml><?xml version="1.0" encoding="utf-8"?>
<table xmlns="http://schemas.openxmlformats.org/spreadsheetml/2006/main" id="8" name="Table2245789101123456789" displayName="Table2245789101123456789" ref="C2:N234" totalsRowShown="0" headerRowDxfId="581" dataDxfId="579" headerRowBorderDxfId="580">
  <autoFilter ref="C2:N234"/>
  <tableColumns count="12">
    <tableColumn id="1" name="NOMOR" dataDxfId="578" dataCellStyle="Normal"/>
    <tableColumn id="3" name="TUJUAN" dataDxfId="577" dataCellStyle="Normal"/>
    <tableColumn id="16" name="Pick Up" dataDxfId="576"/>
    <tableColumn id="14" name="KAPAL" dataDxfId="575"/>
    <tableColumn id="15" name="ETD Kapal" dataDxfId="574"/>
    <tableColumn id="10" name="KETERANGAN" dataDxfId="573" dataCellStyle="Normal"/>
    <tableColumn id="5" name="P" dataDxfId="572" dataCellStyle="Normal"/>
    <tableColumn id="6" name="L" dataDxfId="571" dataCellStyle="Normal"/>
    <tableColumn id="7" name="T" dataDxfId="570" dataCellStyle="Normal"/>
    <tableColumn id="4" name="ACT KG" dataDxfId="569" dataCellStyle="Normal"/>
    <tableColumn id="8" name="KG VOLUME" dataDxfId="568" dataCellStyle="Normal"/>
    <tableColumn id="19" name="PEMBULATAN" dataDxfId="567"/>
  </tableColumns>
  <tableStyleInfo name="Table Style 1" showFirstColumn="0" showLastColumn="0" showRowStripes="1" showColumnStripes="0"/>
</table>
</file>

<file path=xl/tables/table9.xml><?xml version="1.0" encoding="utf-8"?>
<table xmlns="http://schemas.openxmlformats.org/spreadsheetml/2006/main" id="9" name="Table224578910112345678910" displayName="Table224578910112345678910" ref="C2:N217" totalsRowShown="0" headerRowDxfId="563" dataDxfId="561" headerRowBorderDxfId="562">
  <autoFilter ref="C2:N217"/>
  <tableColumns count="12">
    <tableColumn id="1" name="NOMOR" dataDxfId="560" dataCellStyle="Normal"/>
    <tableColumn id="3" name="TUJUAN" dataDxfId="559" dataCellStyle="Normal"/>
    <tableColumn id="16" name="Pick Up" dataDxfId="558"/>
    <tableColumn id="14" name="KAPAL" dataDxfId="557"/>
    <tableColumn id="15" name="ETD Kapal" dataDxfId="556"/>
    <tableColumn id="10" name="KETERANGAN" dataDxfId="555" dataCellStyle="Normal"/>
    <tableColumn id="5" name="P" dataDxfId="554" dataCellStyle="Normal"/>
    <tableColumn id="6" name="L" dataDxfId="553" dataCellStyle="Normal"/>
    <tableColumn id="7" name="T" dataDxfId="552" dataCellStyle="Normal"/>
    <tableColumn id="4" name="ACT KG" dataDxfId="551" dataCellStyle="Normal"/>
    <tableColumn id="8" name="KG VOLUME" dataDxfId="550" dataCellStyle="Normal"/>
    <tableColumn id="19" name="PEMBULATAN" dataDxfId="549"/>
  </tableColumns>
  <tableStyleInfo name="Table Style 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1.x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3.x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4.x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5.x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6.x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7.x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8.x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9.x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0.xml"/><Relationship Id="rId1" Type="http://schemas.openxmlformats.org/officeDocument/2006/relationships/printerSettings" Target="../printerSettings/printerSettings4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L82"/>
  <sheetViews>
    <sheetView tabSelected="1" topLeftCell="A4" workbookViewId="0">
      <selection activeCell="E17" sqref="E17"/>
    </sheetView>
  </sheetViews>
  <sheetFormatPr defaultRowHeight="15.75" x14ac:dyDescent="0.25"/>
  <cols>
    <col min="1" max="1" width="6.42578125" style="18" customWidth="1"/>
    <col min="2" max="2" width="11.5703125" style="18" customWidth="1"/>
    <col min="3" max="3" width="10" style="18" customWidth="1"/>
    <col min="4" max="4" width="26.42578125" style="18" customWidth="1"/>
    <col min="5" max="5" width="13.85546875" style="18" customWidth="1"/>
    <col min="6" max="6" width="6.85546875" style="18" bestFit="1" customWidth="1"/>
    <col min="7" max="7" width="6.42578125" style="18" customWidth="1"/>
    <col min="8" max="8" width="14.140625" style="19" bestFit="1" customWidth="1"/>
    <col min="9" max="9" width="1.5703125" style="19" customWidth="1"/>
    <col min="10" max="10" width="19.5703125" style="18" customWidth="1"/>
    <col min="11" max="11" width="9.140625" style="18"/>
    <col min="12" max="12" width="15.7109375" style="18" bestFit="1" customWidth="1"/>
    <col min="13" max="16384" width="9.140625" style="18"/>
  </cols>
  <sheetData>
    <row r="2" spans="1:10" x14ac:dyDescent="0.25">
      <c r="A2" s="17" t="s">
        <v>8</v>
      </c>
    </row>
    <row r="3" spans="1:10" x14ac:dyDescent="0.25">
      <c r="A3" s="20" t="s">
        <v>9</v>
      </c>
    </row>
    <row r="4" spans="1:10" x14ac:dyDescent="0.25">
      <c r="A4" s="20" t="s">
        <v>10</v>
      </c>
    </row>
    <row r="5" spans="1:10" x14ac:dyDescent="0.25">
      <c r="A5" s="20" t="s">
        <v>11</v>
      </c>
    </row>
    <row r="6" spans="1:10" x14ac:dyDescent="0.25">
      <c r="A6" s="20" t="s">
        <v>12</v>
      </c>
    </row>
    <row r="7" spans="1:10" x14ac:dyDescent="0.25">
      <c r="A7" s="20" t="s">
        <v>13</v>
      </c>
    </row>
    <row r="9" spans="1:10" ht="16.5" thickBot="1" x14ac:dyDescent="0.3">
      <c r="A9" s="21"/>
      <c r="B9" s="21"/>
      <c r="C9" s="21"/>
      <c r="D9" s="21"/>
      <c r="E9" s="21"/>
      <c r="F9" s="21"/>
      <c r="G9" s="21"/>
      <c r="H9" s="22"/>
      <c r="I9" s="22"/>
      <c r="J9" s="21"/>
    </row>
    <row r="10" spans="1:10" ht="23.25" customHeight="1" thickBot="1" x14ac:dyDescent="0.3">
      <c r="A10" s="108" t="s">
        <v>14</v>
      </c>
      <c r="B10" s="109"/>
      <c r="C10" s="109"/>
      <c r="D10" s="109"/>
      <c r="E10" s="109"/>
      <c r="F10" s="109"/>
      <c r="G10" s="109"/>
      <c r="H10" s="109"/>
      <c r="I10" s="109"/>
      <c r="J10" s="110"/>
    </row>
    <row r="12" spans="1:10" x14ac:dyDescent="0.25">
      <c r="A12" s="18" t="s">
        <v>15</v>
      </c>
      <c r="B12" s="18" t="s">
        <v>16</v>
      </c>
      <c r="G12" s="117" t="s">
        <v>49</v>
      </c>
      <c r="H12" s="117"/>
      <c r="I12" s="23" t="s">
        <v>17</v>
      </c>
      <c r="J12" s="24" t="s">
        <v>7160</v>
      </c>
    </row>
    <row r="13" spans="1:10" x14ac:dyDescent="0.25">
      <c r="G13" s="117" t="s">
        <v>18</v>
      </c>
      <c r="H13" s="117"/>
      <c r="I13" s="23" t="s">
        <v>17</v>
      </c>
      <c r="J13" s="25" t="s">
        <v>7161</v>
      </c>
    </row>
    <row r="14" spans="1:10" x14ac:dyDescent="0.25">
      <c r="G14" s="117" t="s">
        <v>50</v>
      </c>
      <c r="H14" s="117"/>
      <c r="I14" s="23" t="s">
        <v>17</v>
      </c>
      <c r="J14" s="18" t="s">
        <v>56</v>
      </c>
    </row>
    <row r="15" spans="1:10" x14ac:dyDescent="0.25">
      <c r="A15" s="18" t="s">
        <v>19</v>
      </c>
      <c r="B15" s="24" t="s">
        <v>20</v>
      </c>
      <c r="C15" s="24"/>
      <c r="I15" s="23"/>
      <c r="J15" s="18" t="s">
        <v>57</v>
      </c>
    </row>
    <row r="16" spans="1:10" ht="16.5" thickBot="1" x14ac:dyDescent="0.3"/>
    <row r="17" spans="1:12" ht="26.25" customHeight="1" x14ac:dyDescent="0.25">
      <c r="A17" s="26" t="s">
        <v>21</v>
      </c>
      <c r="B17" s="27" t="s">
        <v>22</v>
      </c>
      <c r="C17" s="27" t="s">
        <v>23</v>
      </c>
      <c r="D17" s="27" t="s">
        <v>24</v>
      </c>
      <c r="E17" s="27" t="s">
        <v>25</v>
      </c>
      <c r="F17" s="28" t="s">
        <v>26</v>
      </c>
      <c r="G17" s="28" t="s">
        <v>27</v>
      </c>
      <c r="H17" s="111" t="s">
        <v>28</v>
      </c>
      <c r="I17" s="112"/>
      <c r="J17" s="29" t="s">
        <v>29</v>
      </c>
    </row>
    <row r="18" spans="1:12" ht="48" customHeight="1" x14ac:dyDescent="0.25">
      <c r="A18" s="30">
        <v>1</v>
      </c>
      <c r="B18" s="31">
        <f>BKI032210038588!E3</f>
        <v>44440</v>
      </c>
      <c r="C18" s="84" t="str">
        <f>BKI032210038588!A3</f>
        <v>BKI032210038588</v>
      </c>
      <c r="D18" s="32" t="s">
        <v>7119</v>
      </c>
      <c r="E18" s="32" t="s">
        <v>289</v>
      </c>
      <c r="F18" s="33">
        <v>229</v>
      </c>
      <c r="G18" s="101">
        <f>BKI032210038588!N232</f>
        <v>5782</v>
      </c>
      <c r="H18" s="106">
        <v>2530</v>
      </c>
      <c r="I18" s="107"/>
      <c r="J18" s="34">
        <f>G18*H18</f>
        <v>14628460</v>
      </c>
      <c r="L18"/>
    </row>
    <row r="19" spans="1:12" ht="48" customHeight="1" x14ac:dyDescent="0.25">
      <c r="A19" s="30">
        <f>A18+1</f>
        <v>2</v>
      </c>
      <c r="B19" s="31">
        <f>BKI032210038604!E3</f>
        <v>44440</v>
      </c>
      <c r="C19" s="84" t="str">
        <f>BKI032210038604!A3</f>
        <v>BKI032210038604</v>
      </c>
      <c r="D19" s="32" t="s">
        <v>7119</v>
      </c>
      <c r="E19" s="32" t="s">
        <v>289</v>
      </c>
      <c r="F19" s="33">
        <v>2</v>
      </c>
      <c r="G19" s="102">
        <f>BKI032210038604!N5</f>
        <v>50</v>
      </c>
      <c r="H19" s="106">
        <v>2530</v>
      </c>
      <c r="I19" s="107"/>
      <c r="J19" s="34">
        <f t="shared" ref="J19:J46" si="0">G19*H19</f>
        <v>126500</v>
      </c>
      <c r="L19"/>
    </row>
    <row r="20" spans="1:12" ht="48" customHeight="1" x14ac:dyDescent="0.25">
      <c r="A20" s="30">
        <f t="shared" ref="A20:A57" si="1">A19+1</f>
        <v>3</v>
      </c>
      <c r="B20" s="31">
        <f>BKI032210038612!E3</f>
        <v>44440</v>
      </c>
      <c r="C20" s="84" t="str">
        <f>BKI032210038612!A3</f>
        <v>BKI032210038612</v>
      </c>
      <c r="D20" s="32" t="s">
        <v>7119</v>
      </c>
      <c r="E20" s="32" t="s">
        <v>289</v>
      </c>
      <c r="F20" s="33">
        <v>22</v>
      </c>
      <c r="G20" s="102">
        <f>BKI032210038612!N25</f>
        <v>266</v>
      </c>
      <c r="H20" s="106">
        <v>2530</v>
      </c>
      <c r="I20" s="107"/>
      <c r="J20" s="34">
        <f t="shared" si="0"/>
        <v>672980</v>
      </c>
      <c r="L20"/>
    </row>
    <row r="21" spans="1:12" ht="48" customHeight="1" x14ac:dyDescent="0.25">
      <c r="A21" s="30">
        <f t="shared" si="1"/>
        <v>4</v>
      </c>
      <c r="B21" s="31">
        <f>BKI032210038620!E3</f>
        <v>44441</v>
      </c>
      <c r="C21" s="84" t="str">
        <f>BKI032210038620!A3</f>
        <v>BKI032210038620</v>
      </c>
      <c r="D21" s="32" t="s">
        <v>7119</v>
      </c>
      <c r="E21" s="32" t="s">
        <v>289</v>
      </c>
      <c r="F21" s="33">
        <v>224</v>
      </c>
      <c r="G21" s="102">
        <f>BKI032210038620!N227</f>
        <v>5539</v>
      </c>
      <c r="H21" s="106">
        <v>2530</v>
      </c>
      <c r="I21" s="107"/>
      <c r="J21" s="34">
        <f>G21*H21</f>
        <v>14013670</v>
      </c>
      <c r="L21"/>
    </row>
    <row r="22" spans="1:12" ht="48" customHeight="1" x14ac:dyDescent="0.25">
      <c r="A22" s="30">
        <f t="shared" si="1"/>
        <v>5</v>
      </c>
      <c r="B22" s="31">
        <f>BKI032210038638!E3</f>
        <v>44441</v>
      </c>
      <c r="C22" s="84" t="str">
        <f>BKI032210038638!A3</f>
        <v>BKI032210038638</v>
      </c>
      <c r="D22" s="32" t="s">
        <v>7119</v>
      </c>
      <c r="E22" s="32" t="s">
        <v>289</v>
      </c>
      <c r="F22" s="33">
        <v>21</v>
      </c>
      <c r="G22" s="102">
        <f>BKI032210038638!N24</f>
        <v>745</v>
      </c>
      <c r="H22" s="106">
        <v>2530</v>
      </c>
      <c r="I22" s="107"/>
      <c r="J22" s="34">
        <f>G22*H22</f>
        <v>1884850</v>
      </c>
      <c r="L22"/>
    </row>
    <row r="23" spans="1:12" ht="48" customHeight="1" x14ac:dyDescent="0.25">
      <c r="A23" s="30">
        <f t="shared" si="1"/>
        <v>6</v>
      </c>
      <c r="B23" s="31">
        <f>BKI032210038646!E3</f>
        <v>44442</v>
      </c>
      <c r="C23" s="84" t="str">
        <f>BKI032210038646!A3</f>
        <v>BKI032210038646</v>
      </c>
      <c r="D23" s="32" t="s">
        <v>7119</v>
      </c>
      <c r="E23" s="32" t="s">
        <v>289</v>
      </c>
      <c r="F23" s="33">
        <v>246</v>
      </c>
      <c r="G23" s="102">
        <f>BKI032210038646!N249</f>
        <v>6781</v>
      </c>
      <c r="H23" s="106">
        <v>2530</v>
      </c>
      <c r="I23" s="107"/>
      <c r="J23" s="34">
        <f>G23*H23</f>
        <v>17155930</v>
      </c>
      <c r="L23"/>
    </row>
    <row r="24" spans="1:12" ht="48" customHeight="1" x14ac:dyDescent="0.25">
      <c r="A24" s="30">
        <f t="shared" si="1"/>
        <v>7</v>
      </c>
      <c r="B24" s="31">
        <f>BKI032210038653!E3</f>
        <v>44442</v>
      </c>
      <c r="C24" s="84" t="str">
        <f>BKI032210038653!A3</f>
        <v>BKI032210038653</v>
      </c>
      <c r="D24" s="32" t="s">
        <v>7119</v>
      </c>
      <c r="E24" s="32" t="s">
        <v>289</v>
      </c>
      <c r="F24" s="33">
        <v>3</v>
      </c>
      <c r="G24" s="102">
        <f>BKI032210038653!N6</f>
        <v>100</v>
      </c>
      <c r="H24" s="106">
        <v>2530</v>
      </c>
      <c r="I24" s="107"/>
      <c r="J24" s="34">
        <f t="shared" si="0"/>
        <v>253000</v>
      </c>
      <c r="L24"/>
    </row>
    <row r="25" spans="1:12" ht="48" customHeight="1" x14ac:dyDescent="0.25">
      <c r="A25" s="30">
        <f t="shared" si="1"/>
        <v>8</v>
      </c>
      <c r="B25" s="31">
        <f>BKI032210038661!E3</f>
        <v>44443</v>
      </c>
      <c r="C25" s="84" t="str">
        <f>BKI032210038661!A3</f>
        <v>BKI032210038661</v>
      </c>
      <c r="D25" s="32" t="s">
        <v>7119</v>
      </c>
      <c r="E25" s="32" t="s">
        <v>289</v>
      </c>
      <c r="F25" s="33">
        <v>232</v>
      </c>
      <c r="G25" s="102">
        <f>BKI032210038661!N235</f>
        <v>4857</v>
      </c>
      <c r="H25" s="106">
        <v>2530</v>
      </c>
      <c r="I25" s="107"/>
      <c r="J25" s="34">
        <f t="shared" si="0"/>
        <v>12288210</v>
      </c>
      <c r="L25"/>
    </row>
    <row r="26" spans="1:12" ht="48" customHeight="1" x14ac:dyDescent="0.25">
      <c r="A26" s="30">
        <f t="shared" si="1"/>
        <v>9</v>
      </c>
      <c r="B26" s="31">
        <f>BKI032210038687!E3</f>
        <v>44444</v>
      </c>
      <c r="C26" s="84" t="str">
        <f>BKI032210038687!A3</f>
        <v>BKI032210038687</v>
      </c>
      <c r="D26" s="32" t="s">
        <v>7119</v>
      </c>
      <c r="E26" s="32" t="s">
        <v>289</v>
      </c>
      <c r="F26" s="33">
        <v>215</v>
      </c>
      <c r="G26" s="102">
        <f>BKI032210038687!N218</f>
        <v>8239</v>
      </c>
      <c r="H26" s="106">
        <v>2530</v>
      </c>
      <c r="I26" s="107"/>
      <c r="J26" s="34">
        <f t="shared" si="0"/>
        <v>20844670</v>
      </c>
      <c r="L26"/>
    </row>
    <row r="27" spans="1:12" ht="48" customHeight="1" x14ac:dyDescent="0.25">
      <c r="A27" s="30">
        <f t="shared" si="1"/>
        <v>10</v>
      </c>
      <c r="B27" s="31">
        <f>BKI032210038695!E3</f>
        <v>44445</v>
      </c>
      <c r="C27" s="84" t="str">
        <f>BKI032210038695!A3</f>
        <v>BKI032210038695</v>
      </c>
      <c r="D27" s="32" t="s">
        <v>7119</v>
      </c>
      <c r="E27" s="32" t="s">
        <v>289</v>
      </c>
      <c r="F27" s="33">
        <v>76</v>
      </c>
      <c r="G27" s="102">
        <f>BKI032210038695!N79</f>
        <v>1822</v>
      </c>
      <c r="H27" s="106">
        <v>2530</v>
      </c>
      <c r="I27" s="107"/>
      <c r="J27" s="34">
        <f t="shared" si="0"/>
        <v>4609660</v>
      </c>
      <c r="L27"/>
    </row>
    <row r="28" spans="1:12" ht="48" customHeight="1" x14ac:dyDescent="0.25">
      <c r="A28" s="30">
        <f t="shared" si="1"/>
        <v>11</v>
      </c>
      <c r="B28" s="31">
        <f>BKI032210038877!E3</f>
        <v>44446</v>
      </c>
      <c r="C28" s="84" t="str">
        <f>BKI032210038877!A3</f>
        <v>BKI032210038877</v>
      </c>
      <c r="D28" s="32" t="s">
        <v>7119</v>
      </c>
      <c r="E28" s="32" t="s">
        <v>289</v>
      </c>
      <c r="F28" s="33">
        <v>289</v>
      </c>
      <c r="G28" s="102">
        <f>BKI032210038877!N292</f>
        <v>6825</v>
      </c>
      <c r="H28" s="106">
        <v>2530</v>
      </c>
      <c r="I28" s="107"/>
      <c r="J28" s="34">
        <f t="shared" si="0"/>
        <v>17267250</v>
      </c>
      <c r="L28"/>
    </row>
    <row r="29" spans="1:12" ht="48" customHeight="1" x14ac:dyDescent="0.25">
      <c r="A29" s="30">
        <f t="shared" si="1"/>
        <v>12</v>
      </c>
      <c r="B29" s="31">
        <f>BKI032210038885!E3</f>
        <v>44447</v>
      </c>
      <c r="C29" s="84" t="str">
        <f>BKI032210038885!A3</f>
        <v>BKI032210038885</v>
      </c>
      <c r="D29" s="32" t="s">
        <v>7119</v>
      </c>
      <c r="E29" s="32" t="s">
        <v>289</v>
      </c>
      <c r="F29" s="33">
        <v>211</v>
      </c>
      <c r="G29" s="102">
        <f>BKI032210038885!N214</f>
        <v>4510</v>
      </c>
      <c r="H29" s="106">
        <v>2530</v>
      </c>
      <c r="I29" s="107"/>
      <c r="J29" s="34">
        <f t="shared" ref="J29:J45" si="2">G29*H29</f>
        <v>11410300</v>
      </c>
      <c r="L29"/>
    </row>
    <row r="30" spans="1:12" ht="48" customHeight="1" x14ac:dyDescent="0.25">
      <c r="A30" s="30">
        <f t="shared" si="1"/>
        <v>13</v>
      </c>
      <c r="B30" s="31">
        <f>BKI032210038893!E3</f>
        <v>44448</v>
      </c>
      <c r="C30" s="84" t="str">
        <f>BKI032210038893!A3</f>
        <v>BKI032210038893</v>
      </c>
      <c r="D30" s="32" t="s">
        <v>7119</v>
      </c>
      <c r="E30" s="32" t="s">
        <v>289</v>
      </c>
      <c r="F30" s="33">
        <v>231</v>
      </c>
      <c r="G30" s="102">
        <f>BKI032210038893!N234</f>
        <v>5634</v>
      </c>
      <c r="H30" s="106">
        <v>2530</v>
      </c>
      <c r="I30" s="107"/>
      <c r="J30" s="34">
        <f t="shared" si="2"/>
        <v>14254020</v>
      </c>
      <c r="L30"/>
    </row>
    <row r="31" spans="1:12" ht="48" customHeight="1" x14ac:dyDescent="0.25">
      <c r="A31" s="30">
        <f t="shared" si="1"/>
        <v>14</v>
      </c>
      <c r="B31" s="31">
        <f>BKI032210038901!E3</f>
        <v>44448</v>
      </c>
      <c r="C31" s="84" t="str">
        <f>BKI032210038901!A3</f>
        <v>BKI032210038901</v>
      </c>
      <c r="D31" s="32" t="s">
        <v>7119</v>
      </c>
      <c r="E31" s="32" t="s">
        <v>289</v>
      </c>
      <c r="F31" s="33">
        <v>15</v>
      </c>
      <c r="G31" s="102">
        <f>BKI032210038901!N18</f>
        <v>358</v>
      </c>
      <c r="H31" s="106">
        <v>2530</v>
      </c>
      <c r="I31" s="107"/>
      <c r="J31" s="34">
        <f t="shared" si="2"/>
        <v>905740</v>
      </c>
      <c r="L31"/>
    </row>
    <row r="32" spans="1:12" ht="48" customHeight="1" x14ac:dyDescent="0.25">
      <c r="A32" s="30">
        <f t="shared" si="1"/>
        <v>15</v>
      </c>
      <c r="B32" s="31">
        <f>BKI032210038919!E3</f>
        <v>44449</v>
      </c>
      <c r="C32" s="84" t="str">
        <f>BKI032210038919!A3</f>
        <v>BKI032210038919</v>
      </c>
      <c r="D32" s="32" t="s">
        <v>7119</v>
      </c>
      <c r="E32" s="32" t="s">
        <v>289</v>
      </c>
      <c r="F32" s="33">
        <v>304</v>
      </c>
      <c r="G32" s="102">
        <f>BKI032210038919!N307</f>
        <v>7017</v>
      </c>
      <c r="H32" s="106">
        <v>2530</v>
      </c>
      <c r="I32" s="107"/>
      <c r="J32" s="34">
        <f t="shared" si="2"/>
        <v>17753010</v>
      </c>
      <c r="L32"/>
    </row>
    <row r="33" spans="1:12" ht="48" customHeight="1" x14ac:dyDescent="0.25">
      <c r="A33" s="30">
        <f t="shared" si="1"/>
        <v>16</v>
      </c>
      <c r="B33" s="31">
        <f>BKI032210038927!E3</f>
        <v>44449</v>
      </c>
      <c r="C33" s="84" t="str">
        <f>BKI032210038927!A3</f>
        <v>BKI032210038927</v>
      </c>
      <c r="D33" s="32" t="s">
        <v>7119</v>
      </c>
      <c r="E33" s="32" t="s">
        <v>289</v>
      </c>
      <c r="F33" s="33">
        <v>100</v>
      </c>
      <c r="G33" s="102">
        <f>BKI032210038927!N103</f>
        <v>2807</v>
      </c>
      <c r="H33" s="106">
        <v>2530</v>
      </c>
      <c r="I33" s="107"/>
      <c r="J33" s="34">
        <f t="shared" si="2"/>
        <v>7101710</v>
      </c>
      <c r="L33"/>
    </row>
    <row r="34" spans="1:12" ht="48" customHeight="1" x14ac:dyDescent="0.25">
      <c r="A34" s="30">
        <f t="shared" si="1"/>
        <v>17</v>
      </c>
      <c r="B34" s="31">
        <f>BKI0322310038935!E3</f>
        <v>44450</v>
      </c>
      <c r="C34" s="84" t="str">
        <f>BKI0322310038935!A3</f>
        <v>BKI0322310038935</v>
      </c>
      <c r="D34" s="32" t="s">
        <v>7119</v>
      </c>
      <c r="E34" s="32" t="s">
        <v>289</v>
      </c>
      <c r="F34" s="33">
        <v>290</v>
      </c>
      <c r="G34" s="102">
        <f>BKI0322310038935!N293</f>
        <v>8195</v>
      </c>
      <c r="H34" s="106">
        <v>2530</v>
      </c>
      <c r="I34" s="107"/>
      <c r="J34" s="34">
        <f t="shared" si="2"/>
        <v>20733350</v>
      </c>
      <c r="L34"/>
    </row>
    <row r="35" spans="1:12" ht="48" customHeight="1" x14ac:dyDescent="0.25">
      <c r="A35" s="30">
        <f t="shared" si="1"/>
        <v>18</v>
      </c>
      <c r="B35" s="31">
        <f>BKI032210038943!E3</f>
        <v>44450</v>
      </c>
      <c r="C35" s="84" t="str">
        <f>BKI032210038943!A3</f>
        <v>BKI032210038943</v>
      </c>
      <c r="D35" s="32" t="s">
        <v>7119</v>
      </c>
      <c r="E35" s="32" t="s">
        <v>289</v>
      </c>
      <c r="F35" s="33">
        <v>173</v>
      </c>
      <c r="G35" s="102">
        <f>BKI032210038943!N176</f>
        <v>4125</v>
      </c>
      <c r="H35" s="106">
        <v>2530</v>
      </c>
      <c r="I35" s="107"/>
      <c r="J35" s="34">
        <f t="shared" si="2"/>
        <v>10436250</v>
      </c>
      <c r="L35"/>
    </row>
    <row r="36" spans="1:12" ht="48" customHeight="1" x14ac:dyDescent="0.25">
      <c r="A36" s="30">
        <f t="shared" si="1"/>
        <v>19</v>
      </c>
      <c r="B36" s="31">
        <f>BKI032210038950!E3</f>
        <v>44451</v>
      </c>
      <c r="C36" s="84" t="str">
        <f>BKI032210038950!A3</f>
        <v>BKI032210038950</v>
      </c>
      <c r="D36" s="32" t="s">
        <v>7119</v>
      </c>
      <c r="E36" s="32" t="s">
        <v>289</v>
      </c>
      <c r="F36" s="33">
        <v>251</v>
      </c>
      <c r="G36" s="102">
        <f>BKI032210038950!N254</f>
        <v>6158</v>
      </c>
      <c r="H36" s="106">
        <v>2530</v>
      </c>
      <c r="I36" s="107"/>
      <c r="J36" s="34">
        <f t="shared" si="2"/>
        <v>15579740</v>
      </c>
      <c r="L36"/>
    </row>
    <row r="37" spans="1:12" ht="48" customHeight="1" x14ac:dyDescent="0.25">
      <c r="A37" s="30">
        <f t="shared" si="1"/>
        <v>20</v>
      </c>
      <c r="B37" s="31">
        <f>BKI032210038968!E3</f>
        <v>44451</v>
      </c>
      <c r="C37" s="84" t="str">
        <f>BKI032210038968!A3</f>
        <v>BKI032210038968</v>
      </c>
      <c r="D37" s="32" t="s">
        <v>7119</v>
      </c>
      <c r="E37" s="32" t="s">
        <v>289</v>
      </c>
      <c r="F37" s="33">
        <v>44</v>
      </c>
      <c r="G37" s="102">
        <f>BKI032210038968!N47</f>
        <v>861</v>
      </c>
      <c r="H37" s="106">
        <v>2530</v>
      </c>
      <c r="I37" s="107"/>
      <c r="J37" s="34">
        <f t="shared" si="2"/>
        <v>2178330</v>
      </c>
      <c r="L37"/>
    </row>
    <row r="38" spans="1:12" ht="48" customHeight="1" x14ac:dyDescent="0.25">
      <c r="A38" s="30">
        <f t="shared" si="1"/>
        <v>21</v>
      </c>
      <c r="B38" s="31">
        <f>BKI032210038976!E3</f>
        <v>44452</v>
      </c>
      <c r="C38" s="84" t="str">
        <f>BKI032210038976!A3</f>
        <v>BKI032210038976</v>
      </c>
      <c r="D38" s="32" t="s">
        <v>7119</v>
      </c>
      <c r="E38" s="32" t="s">
        <v>289</v>
      </c>
      <c r="F38" s="33">
        <v>139</v>
      </c>
      <c r="G38" s="102">
        <f>BKI032210038976!N142</f>
        <v>3094</v>
      </c>
      <c r="H38" s="106">
        <v>2530</v>
      </c>
      <c r="I38" s="107"/>
      <c r="J38" s="34">
        <f t="shared" si="2"/>
        <v>7827820</v>
      </c>
      <c r="L38"/>
    </row>
    <row r="39" spans="1:12" ht="48" customHeight="1" x14ac:dyDescent="0.25">
      <c r="A39" s="30">
        <f t="shared" si="1"/>
        <v>22</v>
      </c>
      <c r="B39" s="31">
        <f>BKI032210038984!E3</f>
        <v>44453</v>
      </c>
      <c r="C39" s="84" t="str">
        <f>BKI032210038984!A3</f>
        <v>BKI032210038984</v>
      </c>
      <c r="D39" s="32" t="s">
        <v>7119</v>
      </c>
      <c r="E39" s="32" t="s">
        <v>289</v>
      </c>
      <c r="F39" s="33">
        <v>327</v>
      </c>
      <c r="G39" s="102">
        <f>BKI032210038984!N330</f>
        <v>6628</v>
      </c>
      <c r="H39" s="106">
        <v>2530</v>
      </c>
      <c r="I39" s="107"/>
      <c r="J39" s="34">
        <f t="shared" si="2"/>
        <v>16768840</v>
      </c>
      <c r="L39"/>
    </row>
    <row r="40" spans="1:12" ht="48" customHeight="1" x14ac:dyDescent="0.25">
      <c r="A40" s="30">
        <f t="shared" si="1"/>
        <v>23</v>
      </c>
      <c r="B40" s="31">
        <f>BKI032210038992!E3</f>
        <v>44454</v>
      </c>
      <c r="C40" s="84" t="str">
        <f>BKI032210038992!A3</f>
        <v>BKI032210038992</v>
      </c>
      <c r="D40" s="32" t="s">
        <v>7119</v>
      </c>
      <c r="E40" s="32" t="s">
        <v>289</v>
      </c>
      <c r="F40" s="33">
        <v>286</v>
      </c>
      <c r="G40" s="102">
        <f>BKI032210038992!N289</f>
        <v>5275</v>
      </c>
      <c r="H40" s="106">
        <v>2530</v>
      </c>
      <c r="I40" s="107"/>
      <c r="J40" s="34">
        <f t="shared" si="2"/>
        <v>13345750</v>
      </c>
      <c r="L40"/>
    </row>
    <row r="41" spans="1:12" ht="48" customHeight="1" x14ac:dyDescent="0.25">
      <c r="A41" s="30">
        <f t="shared" si="1"/>
        <v>24</v>
      </c>
      <c r="B41" s="31">
        <f>BKI032210039008!E3</f>
        <v>44455</v>
      </c>
      <c r="C41" s="84" t="str">
        <f>BKI032210039008!A3</f>
        <v>BKI032210039008</v>
      </c>
      <c r="D41" s="32" t="s">
        <v>7119</v>
      </c>
      <c r="E41" s="32" t="s">
        <v>289</v>
      </c>
      <c r="F41" s="33">
        <v>263</v>
      </c>
      <c r="G41" s="102">
        <f>BKI032210039008!N266</f>
        <v>5346</v>
      </c>
      <c r="H41" s="106">
        <v>2530</v>
      </c>
      <c r="I41" s="107"/>
      <c r="J41" s="34">
        <f t="shared" si="2"/>
        <v>13525380</v>
      </c>
      <c r="L41"/>
    </row>
    <row r="42" spans="1:12" ht="48" customHeight="1" x14ac:dyDescent="0.25">
      <c r="A42" s="30">
        <f t="shared" si="1"/>
        <v>25</v>
      </c>
      <c r="B42" s="31">
        <f>BKI032210039016!E3</f>
        <v>44456</v>
      </c>
      <c r="C42" s="84" t="str">
        <f>BKI032210039016!A3</f>
        <v>BKI032210039016</v>
      </c>
      <c r="D42" s="32" t="s">
        <v>7119</v>
      </c>
      <c r="E42" s="32" t="s">
        <v>289</v>
      </c>
      <c r="F42" s="33">
        <v>237</v>
      </c>
      <c r="G42" s="102">
        <f>BKI032210039016!N240</f>
        <v>5617</v>
      </c>
      <c r="H42" s="106">
        <v>2530</v>
      </c>
      <c r="I42" s="107"/>
      <c r="J42" s="34">
        <f t="shared" si="2"/>
        <v>14211010</v>
      </c>
      <c r="L42"/>
    </row>
    <row r="43" spans="1:12" ht="48" customHeight="1" x14ac:dyDescent="0.25">
      <c r="A43" s="30">
        <f t="shared" si="1"/>
        <v>26</v>
      </c>
      <c r="B43" s="31">
        <f>BKI032210039024!E3</f>
        <v>44457</v>
      </c>
      <c r="C43" s="84" t="str">
        <f>BKI032210039024!A3</f>
        <v>BKI032210039024</v>
      </c>
      <c r="D43" s="32" t="s">
        <v>7119</v>
      </c>
      <c r="E43" s="32" t="s">
        <v>289</v>
      </c>
      <c r="F43" s="33">
        <v>183</v>
      </c>
      <c r="G43" s="102">
        <f>BKI032210039024!N186</f>
        <v>4104</v>
      </c>
      <c r="H43" s="106">
        <v>2530</v>
      </c>
      <c r="I43" s="107"/>
      <c r="J43" s="34">
        <f t="shared" si="2"/>
        <v>10383120</v>
      </c>
      <c r="L43"/>
    </row>
    <row r="44" spans="1:12" ht="48" customHeight="1" x14ac:dyDescent="0.25">
      <c r="A44" s="30">
        <f t="shared" si="1"/>
        <v>27</v>
      </c>
      <c r="B44" s="31">
        <f>BKI032210039032!E3</f>
        <v>44458</v>
      </c>
      <c r="C44" s="84" t="str">
        <f>BKI032210039032!A3</f>
        <v>BKI032210039032</v>
      </c>
      <c r="D44" s="32" t="s">
        <v>7119</v>
      </c>
      <c r="E44" s="32" t="s">
        <v>289</v>
      </c>
      <c r="F44" s="33">
        <v>181</v>
      </c>
      <c r="G44" s="102">
        <f>BKI032210039032!N184</f>
        <v>4737</v>
      </c>
      <c r="H44" s="106">
        <v>2530</v>
      </c>
      <c r="I44" s="107"/>
      <c r="J44" s="34">
        <f t="shared" si="2"/>
        <v>11984610</v>
      </c>
      <c r="L44"/>
    </row>
    <row r="45" spans="1:12" ht="48" customHeight="1" x14ac:dyDescent="0.25">
      <c r="A45" s="30">
        <f t="shared" si="1"/>
        <v>28</v>
      </c>
      <c r="B45" s="31">
        <f>BKI032210039040!E3</f>
        <v>44459</v>
      </c>
      <c r="C45" s="84" t="str">
        <f>BKI032210039040!A3</f>
        <v>BKI032210039040</v>
      </c>
      <c r="D45" s="32" t="s">
        <v>7119</v>
      </c>
      <c r="E45" s="32" t="s">
        <v>289</v>
      </c>
      <c r="F45" s="33">
        <v>69</v>
      </c>
      <c r="G45" s="102">
        <f>BKI032210039040!N72</f>
        <v>1406</v>
      </c>
      <c r="H45" s="106">
        <v>2530</v>
      </c>
      <c r="I45" s="107"/>
      <c r="J45" s="34">
        <f t="shared" si="2"/>
        <v>3557180</v>
      </c>
      <c r="L45"/>
    </row>
    <row r="46" spans="1:12" ht="48" customHeight="1" x14ac:dyDescent="0.25">
      <c r="A46" s="30">
        <f t="shared" si="1"/>
        <v>29</v>
      </c>
      <c r="B46" s="31">
        <f>BKI032210039057!E3</f>
        <v>44460</v>
      </c>
      <c r="C46" s="84" t="str">
        <f>BKI032210039057!A3</f>
        <v>BKI032210039057</v>
      </c>
      <c r="D46" s="32" t="s">
        <v>7119</v>
      </c>
      <c r="E46" s="32" t="s">
        <v>289</v>
      </c>
      <c r="F46" s="33">
        <v>221</v>
      </c>
      <c r="G46" s="102">
        <f>BKI032210039057!N224</f>
        <v>5679</v>
      </c>
      <c r="H46" s="106">
        <v>2530</v>
      </c>
      <c r="I46" s="107"/>
      <c r="J46" s="34">
        <f t="shared" si="0"/>
        <v>14367870</v>
      </c>
      <c r="L46"/>
    </row>
    <row r="47" spans="1:12" ht="48" customHeight="1" x14ac:dyDescent="0.25">
      <c r="A47" s="30">
        <f t="shared" si="1"/>
        <v>30</v>
      </c>
      <c r="B47" s="31">
        <f>BKI032210039065!E3</f>
        <v>44461</v>
      </c>
      <c r="C47" s="84" t="str">
        <f>BKI032210039065!A3</f>
        <v>BKI032210039065</v>
      </c>
      <c r="D47" s="32" t="s">
        <v>7119</v>
      </c>
      <c r="E47" s="32" t="s">
        <v>289</v>
      </c>
      <c r="F47" s="33">
        <v>196</v>
      </c>
      <c r="G47" s="102">
        <f>BKI032210039065!N199</f>
        <v>3917</v>
      </c>
      <c r="H47" s="106">
        <v>2530</v>
      </c>
      <c r="I47" s="107"/>
      <c r="J47" s="34">
        <f t="shared" ref="J47:J50" si="3">G47*H47</f>
        <v>9910010</v>
      </c>
      <c r="L47"/>
    </row>
    <row r="48" spans="1:12" ht="48" customHeight="1" x14ac:dyDescent="0.25">
      <c r="A48" s="30">
        <f t="shared" si="1"/>
        <v>31</v>
      </c>
      <c r="B48" s="31">
        <f>BKI032210039073!E3</f>
        <v>44462</v>
      </c>
      <c r="C48" s="84" t="str">
        <f>BKI032210039073!A3</f>
        <v>BKI032210039073</v>
      </c>
      <c r="D48" s="32" t="s">
        <v>7119</v>
      </c>
      <c r="E48" s="32" t="s">
        <v>289</v>
      </c>
      <c r="F48" s="33">
        <v>204</v>
      </c>
      <c r="G48" s="102">
        <f>BKI032210039073!N207</f>
        <v>4883</v>
      </c>
      <c r="H48" s="106">
        <v>2530</v>
      </c>
      <c r="I48" s="107"/>
      <c r="J48" s="34">
        <f t="shared" si="3"/>
        <v>12353990</v>
      </c>
      <c r="L48"/>
    </row>
    <row r="49" spans="1:12" ht="48" customHeight="1" x14ac:dyDescent="0.25">
      <c r="A49" s="30">
        <f t="shared" si="1"/>
        <v>32</v>
      </c>
      <c r="B49" s="31">
        <f>BKI032210039081!E3</f>
        <v>44463</v>
      </c>
      <c r="C49" s="84" t="str">
        <f>BKI032210039081!A3</f>
        <v>BKI032210039081</v>
      </c>
      <c r="D49" s="32" t="s">
        <v>7119</v>
      </c>
      <c r="E49" s="32" t="s">
        <v>289</v>
      </c>
      <c r="F49" s="33">
        <v>175</v>
      </c>
      <c r="G49" s="102">
        <f>BKI032210039081!N178</f>
        <v>4119</v>
      </c>
      <c r="H49" s="106">
        <v>2530</v>
      </c>
      <c r="I49" s="107"/>
      <c r="J49" s="34">
        <f t="shared" si="3"/>
        <v>10421070</v>
      </c>
      <c r="L49"/>
    </row>
    <row r="50" spans="1:12" ht="48" customHeight="1" x14ac:dyDescent="0.25">
      <c r="A50" s="30">
        <f t="shared" si="1"/>
        <v>33</v>
      </c>
      <c r="B50" s="31">
        <f>BKI032210039099!E3</f>
        <v>44464</v>
      </c>
      <c r="C50" s="84" t="str">
        <f>BKI032210039099!A3</f>
        <v>BKI032210039099</v>
      </c>
      <c r="D50" s="32" t="s">
        <v>7119</v>
      </c>
      <c r="E50" s="32" t="s">
        <v>289</v>
      </c>
      <c r="F50" s="33">
        <v>176</v>
      </c>
      <c r="G50" s="102">
        <f>BKI032210039099!N179</f>
        <v>5890.5865000000003</v>
      </c>
      <c r="H50" s="106">
        <v>2530</v>
      </c>
      <c r="I50" s="107"/>
      <c r="J50" s="34">
        <f t="shared" si="3"/>
        <v>14903183.845000001</v>
      </c>
      <c r="L50"/>
    </row>
    <row r="51" spans="1:12" ht="48" customHeight="1" x14ac:dyDescent="0.25">
      <c r="A51" s="30">
        <f t="shared" si="1"/>
        <v>34</v>
      </c>
      <c r="B51" s="31">
        <f>BKI032210039107!E3</f>
        <v>44465</v>
      </c>
      <c r="C51" s="84" t="str">
        <f>BKI032210039107!A3</f>
        <v>BKI032210039107</v>
      </c>
      <c r="D51" s="32" t="s">
        <v>7119</v>
      </c>
      <c r="E51" s="32" t="s">
        <v>289</v>
      </c>
      <c r="F51" s="33">
        <v>191</v>
      </c>
      <c r="G51" s="102">
        <f>BKI032210039107!N194</f>
        <v>4665.3272499999975</v>
      </c>
      <c r="H51" s="106">
        <v>2530</v>
      </c>
      <c r="I51" s="107"/>
      <c r="J51" s="34">
        <f t="shared" ref="J51:J57" si="4">G51*H51</f>
        <v>11803277.942499993</v>
      </c>
      <c r="L51"/>
    </row>
    <row r="52" spans="1:12" ht="48" customHeight="1" x14ac:dyDescent="0.25">
      <c r="A52" s="30">
        <f t="shared" si="1"/>
        <v>35</v>
      </c>
      <c r="B52" s="31">
        <f>BKI032210039115!E3</f>
        <v>44466</v>
      </c>
      <c r="C52" s="84" t="str">
        <f>BKI032210039115!A3</f>
        <v>BKI032210039115</v>
      </c>
      <c r="D52" s="32" t="s">
        <v>7119</v>
      </c>
      <c r="E52" s="32" t="s">
        <v>289</v>
      </c>
      <c r="F52" s="33">
        <v>104</v>
      </c>
      <c r="G52" s="102">
        <f>BKI032210039115!N107</f>
        <v>2129.3852500000003</v>
      </c>
      <c r="H52" s="106">
        <v>2530</v>
      </c>
      <c r="I52" s="107"/>
      <c r="J52" s="34">
        <f t="shared" si="4"/>
        <v>5387344.682500001</v>
      </c>
      <c r="L52"/>
    </row>
    <row r="53" spans="1:12" ht="48" customHeight="1" x14ac:dyDescent="0.25">
      <c r="A53" s="30">
        <f t="shared" si="1"/>
        <v>36</v>
      </c>
      <c r="B53" s="31">
        <f>BKI032210039123!E3</f>
        <v>44467</v>
      </c>
      <c r="C53" s="84" t="str">
        <f>BKI032210039123!A3</f>
        <v>BKI032210039123</v>
      </c>
      <c r="D53" s="32" t="s">
        <v>7119</v>
      </c>
      <c r="E53" s="32" t="s">
        <v>289</v>
      </c>
      <c r="F53" s="33">
        <v>300</v>
      </c>
      <c r="G53" s="102">
        <f>BKI032210039123!N303</f>
        <v>7389.1572499999993</v>
      </c>
      <c r="H53" s="106">
        <v>2530</v>
      </c>
      <c r="I53" s="107"/>
      <c r="J53" s="34">
        <f t="shared" si="4"/>
        <v>18694567.842499997</v>
      </c>
      <c r="L53"/>
    </row>
    <row r="54" spans="1:12" ht="48" customHeight="1" x14ac:dyDescent="0.25">
      <c r="A54" s="30">
        <f t="shared" si="1"/>
        <v>37</v>
      </c>
      <c r="B54" s="31">
        <f>BKI032210039131!E3</f>
        <v>44467</v>
      </c>
      <c r="C54" s="84" t="str">
        <f>BKI032210039131!A3</f>
        <v>BKI032210039131</v>
      </c>
      <c r="D54" s="32" t="s">
        <v>7119</v>
      </c>
      <c r="E54" s="32" t="s">
        <v>289</v>
      </c>
      <c r="F54" s="33">
        <v>40</v>
      </c>
      <c r="G54" s="102">
        <f>BKI032210039131!N43</f>
        <v>650.16700000000003</v>
      </c>
      <c r="H54" s="106">
        <v>2530</v>
      </c>
      <c r="I54" s="107"/>
      <c r="J54" s="34">
        <f t="shared" si="4"/>
        <v>1644922.51</v>
      </c>
      <c r="L54"/>
    </row>
    <row r="55" spans="1:12" ht="48" customHeight="1" x14ac:dyDescent="0.25">
      <c r="A55" s="30">
        <f t="shared" si="1"/>
        <v>38</v>
      </c>
      <c r="B55" s="31">
        <f>BKI032210039149!E3</f>
        <v>44468</v>
      </c>
      <c r="C55" s="84" t="str">
        <f>BKI032210039149!A3</f>
        <v>BKI032210039149</v>
      </c>
      <c r="D55" s="32" t="s">
        <v>7119</v>
      </c>
      <c r="E55" s="32" t="s">
        <v>289</v>
      </c>
      <c r="F55" s="33">
        <v>236</v>
      </c>
      <c r="G55" s="102">
        <f>BKI032210039149!N239</f>
        <v>5802.6905000000042</v>
      </c>
      <c r="H55" s="106">
        <v>2530</v>
      </c>
      <c r="I55" s="107"/>
      <c r="J55" s="34">
        <f t="shared" si="4"/>
        <v>14680806.965000011</v>
      </c>
      <c r="L55"/>
    </row>
    <row r="56" spans="1:12" ht="48" customHeight="1" x14ac:dyDescent="0.25">
      <c r="A56" s="30">
        <f t="shared" si="1"/>
        <v>39</v>
      </c>
      <c r="B56" s="31">
        <f>BKI032210039156!E3</f>
        <v>44469</v>
      </c>
      <c r="C56" s="84" t="str">
        <f>BKI032210039156!A3</f>
        <v>BKI032210039156</v>
      </c>
      <c r="D56" s="32" t="s">
        <v>7119</v>
      </c>
      <c r="E56" s="32" t="s">
        <v>289</v>
      </c>
      <c r="F56" s="33">
        <v>211</v>
      </c>
      <c r="G56" s="102">
        <f>BKI032210039156!N214</f>
        <v>3969.7482500000006</v>
      </c>
      <c r="H56" s="106">
        <v>2530</v>
      </c>
      <c r="I56" s="107"/>
      <c r="J56" s="34">
        <f t="shared" si="4"/>
        <v>10043463.072500002</v>
      </c>
      <c r="L56"/>
    </row>
    <row r="57" spans="1:12" ht="48" customHeight="1" x14ac:dyDescent="0.25">
      <c r="A57" s="30">
        <f t="shared" si="1"/>
        <v>40</v>
      </c>
      <c r="B57" s="31">
        <f>BKI032210039164!E3</f>
        <v>44469</v>
      </c>
      <c r="C57" s="84" t="str">
        <f>BKI032210039164!A3</f>
        <v>BKI032210039164</v>
      </c>
      <c r="D57" s="32" t="s">
        <v>7119</v>
      </c>
      <c r="E57" s="32" t="s">
        <v>289</v>
      </c>
      <c r="F57" s="33">
        <v>5</v>
      </c>
      <c r="G57" s="102">
        <f>BKI032210039164!N8</f>
        <v>68.307999999999993</v>
      </c>
      <c r="H57" s="106">
        <v>2530</v>
      </c>
      <c r="I57" s="107"/>
      <c r="J57" s="34">
        <f t="shared" si="4"/>
        <v>172819.24</v>
      </c>
      <c r="L57"/>
    </row>
    <row r="58" spans="1:12" ht="32.25" customHeight="1" thickBot="1" x14ac:dyDescent="0.3">
      <c r="A58" s="113" t="s">
        <v>30</v>
      </c>
      <c r="B58" s="114"/>
      <c r="C58" s="114"/>
      <c r="D58" s="114"/>
      <c r="E58" s="114"/>
      <c r="F58" s="114"/>
      <c r="G58" s="114"/>
      <c r="H58" s="114"/>
      <c r="I58" s="115"/>
      <c r="J58" s="35">
        <f>SUM(J18:J57)</f>
        <v>420084666.10000002</v>
      </c>
      <c r="K58" s="40"/>
      <c r="L58" s="82"/>
    </row>
    <row r="59" spans="1:12" x14ac:dyDescent="0.25">
      <c r="A59" s="105"/>
      <c r="B59" s="105"/>
      <c r="C59" s="36"/>
      <c r="D59" s="36"/>
      <c r="E59" s="36"/>
      <c r="F59" s="36"/>
      <c r="G59" s="36"/>
      <c r="H59" s="37"/>
      <c r="I59" s="37"/>
      <c r="J59" s="38"/>
    </row>
    <row r="60" spans="1:12" x14ac:dyDescent="0.25">
      <c r="A60" s="85"/>
      <c r="B60" s="85"/>
      <c r="C60" s="85"/>
      <c r="D60" s="85"/>
      <c r="E60" s="85"/>
      <c r="F60" s="85"/>
      <c r="G60" s="39" t="s">
        <v>51</v>
      </c>
      <c r="H60" s="39"/>
      <c r="I60" s="37"/>
      <c r="J60" s="38">
        <f>J58*10%</f>
        <v>42008466.610000007</v>
      </c>
      <c r="L60" s="40"/>
    </row>
    <row r="61" spans="1:12" x14ac:dyDescent="0.25">
      <c r="A61" s="85"/>
      <c r="B61" s="85"/>
      <c r="C61" s="85"/>
      <c r="D61" s="85"/>
      <c r="E61" s="85"/>
      <c r="F61" s="85"/>
      <c r="G61" s="92" t="s">
        <v>52</v>
      </c>
      <c r="H61" s="92"/>
      <c r="I61" s="93"/>
      <c r="J61" s="95">
        <f>J58-J60</f>
        <v>378076199.49000001</v>
      </c>
      <c r="L61" s="40"/>
    </row>
    <row r="62" spans="1:12" x14ac:dyDescent="0.25">
      <c r="A62" s="85"/>
      <c r="B62" s="85"/>
      <c r="C62" s="85"/>
      <c r="D62" s="85"/>
      <c r="E62" s="85"/>
      <c r="F62" s="85"/>
      <c r="G62" s="39" t="s">
        <v>31</v>
      </c>
      <c r="H62" s="39"/>
      <c r="I62" s="40" t="e">
        <f>#REF!*1%</f>
        <v>#REF!</v>
      </c>
      <c r="J62" s="38">
        <f>J61*1%</f>
        <v>3780761.9949000003</v>
      </c>
    </row>
    <row r="63" spans="1:12" ht="16.5" thickBot="1" x14ac:dyDescent="0.3">
      <c r="A63" s="85"/>
      <c r="B63" s="85"/>
      <c r="C63" s="85"/>
      <c r="D63" s="85"/>
      <c r="E63" s="85"/>
      <c r="F63" s="85"/>
      <c r="G63" s="94" t="s">
        <v>54</v>
      </c>
      <c r="H63" s="94"/>
      <c r="I63" s="41">
        <f>I59*10%</f>
        <v>0</v>
      </c>
      <c r="J63" s="41">
        <f>J61*2%</f>
        <v>7561523.9898000006</v>
      </c>
    </row>
    <row r="64" spans="1:12" x14ac:dyDescent="0.25">
      <c r="E64" s="17"/>
      <c r="F64" s="17"/>
      <c r="G64" s="42" t="s">
        <v>55</v>
      </c>
      <c r="H64" s="42"/>
      <c r="I64" s="43" t="e">
        <f>I58+I62</f>
        <v>#REF!</v>
      </c>
      <c r="J64" s="43">
        <f>J61+J62-J63</f>
        <v>374295437.49510002</v>
      </c>
    </row>
    <row r="65" spans="1:10" x14ac:dyDescent="0.25">
      <c r="E65" s="17"/>
      <c r="F65" s="17"/>
      <c r="G65" s="42"/>
      <c r="H65" s="42"/>
      <c r="I65" s="43"/>
      <c r="J65" s="43"/>
    </row>
    <row r="66" spans="1:10" x14ac:dyDescent="0.25">
      <c r="A66" s="17" t="s">
        <v>7162</v>
      </c>
      <c r="D66" s="17"/>
      <c r="E66" s="17"/>
      <c r="F66" s="17"/>
      <c r="G66" s="17"/>
      <c r="H66" s="42"/>
      <c r="I66" s="42"/>
      <c r="J66" s="43"/>
    </row>
    <row r="67" spans="1:10" x14ac:dyDescent="0.25">
      <c r="A67" s="44"/>
      <c r="D67" s="17"/>
      <c r="E67" s="17"/>
      <c r="F67" s="17"/>
      <c r="G67" s="17"/>
      <c r="H67" s="42"/>
      <c r="I67" s="42"/>
      <c r="J67" s="43"/>
    </row>
    <row r="68" spans="1:10" x14ac:dyDescent="0.25">
      <c r="D68" s="17"/>
      <c r="E68" s="17"/>
      <c r="F68" s="17"/>
      <c r="G68" s="17"/>
      <c r="H68" s="42"/>
      <c r="I68" s="42"/>
      <c r="J68" s="43"/>
    </row>
    <row r="69" spans="1:10" x14ac:dyDescent="0.25">
      <c r="A69" s="45" t="s">
        <v>33</v>
      </c>
    </row>
    <row r="70" spans="1:10" x14ac:dyDescent="0.25">
      <c r="A70" s="46" t="s">
        <v>34</v>
      </c>
      <c r="B70" s="47"/>
      <c r="C70" s="47"/>
      <c r="D70" s="48"/>
      <c r="E70" s="48"/>
      <c r="F70" s="48"/>
      <c r="G70" s="48"/>
    </row>
    <row r="71" spans="1:10" x14ac:dyDescent="0.25">
      <c r="A71" s="46" t="s">
        <v>35</v>
      </c>
      <c r="B71" s="47"/>
      <c r="C71" s="47"/>
      <c r="D71" s="48"/>
      <c r="E71" s="48"/>
      <c r="F71" s="48"/>
      <c r="G71" s="48"/>
    </row>
    <row r="72" spans="1:10" x14ac:dyDescent="0.25">
      <c r="A72" s="49" t="s">
        <v>36</v>
      </c>
      <c r="B72" s="50"/>
      <c r="C72" s="50"/>
      <c r="D72" s="48"/>
      <c r="E72" s="48"/>
      <c r="F72" s="48"/>
      <c r="G72" s="48"/>
    </row>
    <row r="73" spans="1:10" x14ac:dyDescent="0.25">
      <c r="A73" s="51" t="s">
        <v>8</v>
      </c>
      <c r="B73" s="52"/>
      <c r="C73" s="52"/>
      <c r="D73" s="48"/>
      <c r="E73" s="48"/>
      <c r="F73" s="48"/>
      <c r="G73" s="48"/>
    </row>
    <row r="74" spans="1:10" x14ac:dyDescent="0.25">
      <c r="A74" s="53"/>
      <c r="B74" s="53"/>
      <c r="C74" s="53"/>
    </row>
    <row r="75" spans="1:10" x14ac:dyDescent="0.25">
      <c r="H75" s="54" t="s">
        <v>37</v>
      </c>
      <c r="I75" s="118" t="str">
        <f>+J13</f>
        <v xml:space="preserve"> 01 November 21</v>
      </c>
      <c r="J75" s="119"/>
    </row>
    <row r="79" spans="1:10" ht="18" customHeight="1" x14ac:dyDescent="0.25"/>
    <row r="80" spans="1:10" ht="17.25" customHeight="1" x14ac:dyDescent="0.25"/>
    <row r="82" spans="8:10" x14ac:dyDescent="0.25">
      <c r="H82" s="116" t="s">
        <v>38</v>
      </c>
      <c r="I82" s="116"/>
      <c r="J82" s="116"/>
    </row>
  </sheetData>
  <mergeCells count="49">
    <mergeCell ref="I75:J75"/>
    <mergeCell ref="H43:I43"/>
    <mergeCell ref="H44:I44"/>
    <mergeCell ref="H45:I45"/>
    <mergeCell ref="H47:I47"/>
    <mergeCell ref="H48:I48"/>
    <mergeCell ref="H49:I49"/>
    <mergeCell ref="H50:I50"/>
    <mergeCell ref="H51:I51"/>
    <mergeCell ref="H52:I52"/>
    <mergeCell ref="H53:I53"/>
    <mergeCell ref="H54:I54"/>
    <mergeCell ref="H55:I55"/>
    <mergeCell ref="H82:J82"/>
    <mergeCell ref="G14:H14"/>
    <mergeCell ref="G13:H13"/>
    <mergeCell ref="G12:H12"/>
    <mergeCell ref="H26:I26"/>
    <mergeCell ref="H27:I27"/>
    <mergeCell ref="H29:I29"/>
    <mergeCell ref="H30:I30"/>
    <mergeCell ref="H31:I31"/>
    <mergeCell ref="H32:I32"/>
    <mergeCell ref="H33:I33"/>
    <mergeCell ref="H34:I34"/>
    <mergeCell ref="H35:I35"/>
    <mergeCell ref="H36:I36"/>
    <mergeCell ref="H37:I37"/>
    <mergeCell ref="H57:I57"/>
    <mergeCell ref="A10:J10"/>
    <mergeCell ref="H17:I17"/>
    <mergeCell ref="H18:I18"/>
    <mergeCell ref="A58:I58"/>
    <mergeCell ref="H56:I56"/>
    <mergeCell ref="H41:I41"/>
    <mergeCell ref="H42:I42"/>
    <mergeCell ref="A59:B59"/>
    <mergeCell ref="H19:I19"/>
    <mergeCell ref="H20:I20"/>
    <mergeCell ref="H24:I24"/>
    <mergeCell ref="H22:I22"/>
    <mergeCell ref="H21:I21"/>
    <mergeCell ref="H25:I25"/>
    <mergeCell ref="H28:I28"/>
    <mergeCell ref="H46:I46"/>
    <mergeCell ref="H23:I23"/>
    <mergeCell ref="H38:I38"/>
    <mergeCell ref="H40:I40"/>
    <mergeCell ref="H39:I39"/>
  </mergeCells>
  <printOptions horizontalCentered="1"/>
  <pageMargins left="0.19685039370078741" right="0.19685039370078741" top="0.74803149606299213" bottom="0.74803149606299213" header="0.31496062992125984" footer="0.31496062992125984"/>
  <pageSetup paperSize="9" scale="85" orientation="portrait" horizontalDpi="4294967293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8"/>
  <sheetViews>
    <sheetView zoomScale="110" zoomScaleNormal="110" workbookViewId="0">
      <pane xSplit="3" ySplit="2" topLeftCell="D177" activePane="bottomRight" state="frozen"/>
      <selection pane="topRight" activeCell="B1" sqref="B1"/>
      <selection pane="bottomLeft" activeCell="A3" sqref="A3"/>
      <selection pane="bottomRight" activeCell="D180" sqref="D180"/>
    </sheetView>
  </sheetViews>
  <sheetFormatPr defaultRowHeight="15" x14ac:dyDescent="0.2"/>
  <cols>
    <col min="1" max="1" width="8" style="4" customWidth="1"/>
    <col min="2" max="2" width="20.140625" style="2" customWidth="1"/>
    <col min="3" max="3" width="16.1406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7128</v>
      </c>
      <c r="B3" s="74" t="s">
        <v>1066</v>
      </c>
      <c r="C3" s="9" t="s">
        <v>1067</v>
      </c>
      <c r="D3" s="76" t="s">
        <v>289</v>
      </c>
      <c r="E3" s="13">
        <v>44444</v>
      </c>
      <c r="F3" s="76" t="s">
        <v>1063</v>
      </c>
      <c r="G3" s="13">
        <v>44445</v>
      </c>
      <c r="H3" s="10" t="s">
        <v>1064</v>
      </c>
      <c r="I3" s="1">
        <v>70</v>
      </c>
      <c r="J3" s="1">
        <v>53</v>
      </c>
      <c r="K3" s="1">
        <v>53</v>
      </c>
      <c r="L3" s="1">
        <v>12</v>
      </c>
      <c r="M3" s="80">
        <v>49.157499999999999</v>
      </c>
      <c r="N3" s="8">
        <v>49</v>
      </c>
      <c r="O3" s="64">
        <v>2530</v>
      </c>
      <c r="P3" s="65">
        <f>Table224578910112345678910[[#This Row],[PEMBULATAN]]*O3</f>
        <v>123970</v>
      </c>
    </row>
    <row r="4" spans="1:16" ht="26.25" customHeight="1" x14ac:dyDescent="0.2">
      <c r="A4" s="14"/>
      <c r="B4" s="75"/>
      <c r="C4" s="9" t="s">
        <v>1068</v>
      </c>
      <c r="D4" s="76" t="s">
        <v>289</v>
      </c>
      <c r="E4" s="13">
        <v>44444</v>
      </c>
      <c r="F4" s="76" t="s">
        <v>1063</v>
      </c>
      <c r="G4" s="13">
        <v>44445</v>
      </c>
      <c r="H4" s="10" t="s">
        <v>1064</v>
      </c>
      <c r="I4" s="1">
        <v>20</v>
      </c>
      <c r="J4" s="1">
        <v>20</v>
      </c>
      <c r="K4" s="1">
        <v>20</v>
      </c>
      <c r="L4" s="1">
        <v>6</v>
      </c>
      <c r="M4" s="80">
        <v>2</v>
      </c>
      <c r="N4" s="8">
        <v>6</v>
      </c>
      <c r="O4" s="64">
        <v>2530</v>
      </c>
      <c r="P4" s="65">
        <f>Table224578910112345678910[[#This Row],[PEMBULATAN]]*O4</f>
        <v>15180</v>
      </c>
    </row>
    <row r="5" spans="1:16" ht="26.25" customHeight="1" x14ac:dyDescent="0.2">
      <c r="A5" s="14"/>
      <c r="B5" s="14"/>
      <c r="C5" s="9" t="s">
        <v>1069</v>
      </c>
      <c r="D5" s="76" t="s">
        <v>289</v>
      </c>
      <c r="E5" s="13">
        <v>44444</v>
      </c>
      <c r="F5" s="76" t="s">
        <v>1063</v>
      </c>
      <c r="G5" s="13">
        <v>44445</v>
      </c>
      <c r="H5" s="10" t="s">
        <v>1064</v>
      </c>
      <c r="I5" s="1">
        <v>50</v>
      </c>
      <c r="J5" s="1">
        <v>48</v>
      </c>
      <c r="K5" s="1">
        <v>48</v>
      </c>
      <c r="L5" s="1">
        <v>7</v>
      </c>
      <c r="M5" s="80">
        <v>28.8</v>
      </c>
      <c r="N5" s="8">
        <v>29</v>
      </c>
      <c r="O5" s="64">
        <v>2530</v>
      </c>
      <c r="P5" s="65">
        <f>Table224578910112345678910[[#This Row],[PEMBULATAN]]*O5</f>
        <v>73370</v>
      </c>
    </row>
    <row r="6" spans="1:16" ht="26.25" customHeight="1" x14ac:dyDescent="0.2">
      <c r="A6" s="14"/>
      <c r="B6" s="14"/>
      <c r="C6" s="73" t="s">
        <v>1070</v>
      </c>
      <c r="D6" s="78" t="s">
        <v>289</v>
      </c>
      <c r="E6" s="13">
        <v>44444</v>
      </c>
      <c r="F6" s="76" t="s">
        <v>1063</v>
      </c>
      <c r="G6" s="13">
        <v>44445</v>
      </c>
      <c r="H6" s="77" t="s">
        <v>1064</v>
      </c>
      <c r="I6" s="16">
        <v>40</v>
      </c>
      <c r="J6" s="16">
        <v>30</v>
      </c>
      <c r="K6" s="16">
        <v>30</v>
      </c>
      <c r="L6" s="16">
        <v>9</v>
      </c>
      <c r="M6" s="81">
        <v>9</v>
      </c>
      <c r="N6" s="72">
        <v>9</v>
      </c>
      <c r="O6" s="64">
        <v>2530</v>
      </c>
      <c r="P6" s="65">
        <f>Table224578910112345678910[[#This Row],[PEMBULATAN]]*O6</f>
        <v>22770</v>
      </c>
    </row>
    <row r="7" spans="1:16" ht="26.25" customHeight="1" x14ac:dyDescent="0.2">
      <c r="A7" s="14"/>
      <c r="B7" s="14"/>
      <c r="C7" s="73" t="s">
        <v>1071</v>
      </c>
      <c r="D7" s="78" t="s">
        <v>289</v>
      </c>
      <c r="E7" s="13">
        <v>44444</v>
      </c>
      <c r="F7" s="76" t="s">
        <v>1063</v>
      </c>
      <c r="G7" s="13">
        <v>44445</v>
      </c>
      <c r="H7" s="77" t="s">
        <v>1064</v>
      </c>
      <c r="I7" s="16">
        <v>63</v>
      </c>
      <c r="J7" s="16">
        <v>45</v>
      </c>
      <c r="K7" s="16">
        <v>45</v>
      </c>
      <c r="L7" s="16">
        <v>6</v>
      </c>
      <c r="M7" s="81">
        <v>31.893750000000001</v>
      </c>
      <c r="N7" s="72">
        <v>32</v>
      </c>
      <c r="O7" s="64">
        <v>2530</v>
      </c>
      <c r="P7" s="65">
        <f>Table224578910112345678910[[#This Row],[PEMBULATAN]]*O7</f>
        <v>80960</v>
      </c>
    </row>
    <row r="8" spans="1:16" ht="26.25" customHeight="1" x14ac:dyDescent="0.2">
      <c r="A8" s="14"/>
      <c r="B8" s="14"/>
      <c r="C8" s="73" t="s">
        <v>1072</v>
      </c>
      <c r="D8" s="78" t="s">
        <v>289</v>
      </c>
      <c r="E8" s="13">
        <v>44444</v>
      </c>
      <c r="F8" s="76" t="s">
        <v>1063</v>
      </c>
      <c r="G8" s="13">
        <v>44445</v>
      </c>
      <c r="H8" s="77" t="s">
        <v>1064</v>
      </c>
      <c r="I8" s="16">
        <v>35</v>
      </c>
      <c r="J8" s="16">
        <v>30</v>
      </c>
      <c r="K8" s="16">
        <v>30</v>
      </c>
      <c r="L8" s="16">
        <v>9</v>
      </c>
      <c r="M8" s="81">
        <v>7.875</v>
      </c>
      <c r="N8" s="72">
        <v>9</v>
      </c>
      <c r="O8" s="64">
        <v>2530</v>
      </c>
      <c r="P8" s="65">
        <f>Table224578910112345678910[[#This Row],[PEMBULATAN]]*O8</f>
        <v>22770</v>
      </c>
    </row>
    <row r="9" spans="1:16" ht="26.25" customHeight="1" x14ac:dyDescent="0.2">
      <c r="A9" s="14"/>
      <c r="B9" s="96"/>
      <c r="C9" s="73" t="s">
        <v>1073</v>
      </c>
      <c r="D9" s="78" t="s">
        <v>289</v>
      </c>
      <c r="E9" s="13">
        <v>44444</v>
      </c>
      <c r="F9" s="76" t="s">
        <v>1063</v>
      </c>
      <c r="G9" s="13">
        <v>44445</v>
      </c>
      <c r="H9" s="77" t="s">
        <v>1064</v>
      </c>
      <c r="I9" s="16">
        <v>32</v>
      </c>
      <c r="J9" s="16">
        <v>25</v>
      </c>
      <c r="K9" s="16">
        <v>25</v>
      </c>
      <c r="L9" s="16">
        <v>1</v>
      </c>
      <c r="M9" s="81">
        <v>5</v>
      </c>
      <c r="N9" s="72">
        <v>5</v>
      </c>
      <c r="O9" s="64">
        <v>2530</v>
      </c>
      <c r="P9" s="65">
        <f>Table224578910112345678910[[#This Row],[PEMBULATAN]]*O9</f>
        <v>12650</v>
      </c>
    </row>
    <row r="10" spans="1:16" ht="26.25" customHeight="1" x14ac:dyDescent="0.2">
      <c r="A10" s="14"/>
      <c r="B10" s="14" t="s">
        <v>1074</v>
      </c>
      <c r="C10" s="73" t="s">
        <v>1075</v>
      </c>
      <c r="D10" s="78" t="s">
        <v>289</v>
      </c>
      <c r="E10" s="13">
        <v>44444</v>
      </c>
      <c r="F10" s="76" t="s">
        <v>1063</v>
      </c>
      <c r="G10" s="13">
        <v>44445</v>
      </c>
      <c r="H10" s="77" t="s">
        <v>1064</v>
      </c>
      <c r="I10" s="16">
        <v>70</v>
      </c>
      <c r="J10" s="16">
        <v>60</v>
      </c>
      <c r="K10" s="16">
        <v>60</v>
      </c>
      <c r="L10" s="16">
        <v>8</v>
      </c>
      <c r="M10" s="81">
        <v>63</v>
      </c>
      <c r="N10" s="72">
        <v>63</v>
      </c>
      <c r="O10" s="64">
        <v>2530</v>
      </c>
      <c r="P10" s="65">
        <f>Table224578910112345678910[[#This Row],[PEMBULATAN]]*O10</f>
        <v>159390</v>
      </c>
    </row>
    <row r="11" spans="1:16" ht="26.25" customHeight="1" x14ac:dyDescent="0.2">
      <c r="A11" s="14"/>
      <c r="B11" s="14"/>
      <c r="C11" s="73" t="s">
        <v>1076</v>
      </c>
      <c r="D11" s="78" t="s">
        <v>289</v>
      </c>
      <c r="E11" s="13">
        <v>44444</v>
      </c>
      <c r="F11" s="76" t="s">
        <v>1063</v>
      </c>
      <c r="G11" s="13">
        <v>44445</v>
      </c>
      <c r="H11" s="77" t="s">
        <v>1064</v>
      </c>
      <c r="I11" s="16">
        <v>66</v>
      </c>
      <c r="J11" s="16">
        <v>58</v>
      </c>
      <c r="K11" s="16">
        <v>58</v>
      </c>
      <c r="L11" s="16">
        <v>24</v>
      </c>
      <c r="M11" s="81">
        <v>55.506</v>
      </c>
      <c r="N11" s="72">
        <v>56</v>
      </c>
      <c r="O11" s="64">
        <v>2530</v>
      </c>
      <c r="P11" s="65">
        <f>Table224578910112345678910[[#This Row],[PEMBULATAN]]*O11</f>
        <v>141680</v>
      </c>
    </row>
    <row r="12" spans="1:16" ht="26.25" customHeight="1" x14ac:dyDescent="0.2">
      <c r="A12" s="14"/>
      <c r="B12" s="14"/>
      <c r="C12" s="73" t="s">
        <v>1077</v>
      </c>
      <c r="D12" s="78" t="s">
        <v>289</v>
      </c>
      <c r="E12" s="13">
        <v>44444</v>
      </c>
      <c r="F12" s="76" t="s">
        <v>1063</v>
      </c>
      <c r="G12" s="13">
        <v>44445</v>
      </c>
      <c r="H12" s="77" t="s">
        <v>1064</v>
      </c>
      <c r="I12" s="16">
        <v>44</v>
      </c>
      <c r="J12" s="16">
        <v>33</v>
      </c>
      <c r="K12" s="16">
        <v>33</v>
      </c>
      <c r="L12" s="16">
        <v>9</v>
      </c>
      <c r="M12" s="81">
        <v>11.978999999999999</v>
      </c>
      <c r="N12" s="72">
        <v>12</v>
      </c>
      <c r="O12" s="64">
        <v>2530</v>
      </c>
      <c r="P12" s="65">
        <f>Table224578910112345678910[[#This Row],[PEMBULATAN]]*O12</f>
        <v>30360</v>
      </c>
    </row>
    <row r="13" spans="1:16" ht="26.25" customHeight="1" x14ac:dyDescent="0.2">
      <c r="A13" s="14"/>
      <c r="B13" s="14"/>
      <c r="C13" s="73" t="s">
        <v>1078</v>
      </c>
      <c r="D13" s="78" t="s">
        <v>289</v>
      </c>
      <c r="E13" s="13">
        <v>44444</v>
      </c>
      <c r="F13" s="76" t="s">
        <v>1063</v>
      </c>
      <c r="G13" s="13">
        <v>44445</v>
      </c>
      <c r="H13" s="77" t="s">
        <v>1064</v>
      </c>
      <c r="I13" s="16">
        <v>40</v>
      </c>
      <c r="J13" s="16">
        <v>30</v>
      </c>
      <c r="K13" s="16">
        <v>30</v>
      </c>
      <c r="L13" s="16">
        <v>10</v>
      </c>
      <c r="M13" s="81">
        <v>9</v>
      </c>
      <c r="N13" s="72">
        <v>10</v>
      </c>
      <c r="O13" s="64">
        <v>2530</v>
      </c>
      <c r="P13" s="65">
        <f>Table224578910112345678910[[#This Row],[PEMBULATAN]]*O13</f>
        <v>25300</v>
      </c>
    </row>
    <row r="14" spans="1:16" ht="26.25" customHeight="1" x14ac:dyDescent="0.2">
      <c r="A14" s="14"/>
      <c r="B14" s="14"/>
      <c r="C14" s="73" t="s">
        <v>1079</v>
      </c>
      <c r="D14" s="78" t="s">
        <v>289</v>
      </c>
      <c r="E14" s="13">
        <v>44444</v>
      </c>
      <c r="F14" s="76" t="s">
        <v>1063</v>
      </c>
      <c r="G14" s="13">
        <v>44445</v>
      </c>
      <c r="H14" s="77" t="s">
        <v>1064</v>
      </c>
      <c r="I14" s="16">
        <v>40</v>
      </c>
      <c r="J14" s="16">
        <v>30</v>
      </c>
      <c r="K14" s="16">
        <v>30</v>
      </c>
      <c r="L14" s="16">
        <v>10</v>
      </c>
      <c r="M14" s="81">
        <v>9</v>
      </c>
      <c r="N14" s="72">
        <v>10</v>
      </c>
      <c r="O14" s="64">
        <v>2530</v>
      </c>
      <c r="P14" s="65">
        <f>Table224578910112345678910[[#This Row],[PEMBULATAN]]*O14</f>
        <v>25300</v>
      </c>
    </row>
    <row r="15" spans="1:16" ht="26.25" customHeight="1" x14ac:dyDescent="0.2">
      <c r="A15" s="14"/>
      <c r="B15" s="14"/>
      <c r="C15" s="73" t="s">
        <v>1080</v>
      </c>
      <c r="D15" s="78" t="s">
        <v>289</v>
      </c>
      <c r="E15" s="13">
        <v>44444</v>
      </c>
      <c r="F15" s="76" t="s">
        <v>1063</v>
      </c>
      <c r="G15" s="13">
        <v>44445</v>
      </c>
      <c r="H15" s="77" t="s">
        <v>1064</v>
      </c>
      <c r="I15" s="16">
        <v>40</v>
      </c>
      <c r="J15" s="16">
        <v>30</v>
      </c>
      <c r="K15" s="16">
        <v>30</v>
      </c>
      <c r="L15" s="16">
        <v>10</v>
      </c>
      <c r="M15" s="81">
        <v>9</v>
      </c>
      <c r="N15" s="72">
        <v>10</v>
      </c>
      <c r="O15" s="64">
        <v>2530</v>
      </c>
      <c r="P15" s="65">
        <f>Table224578910112345678910[[#This Row],[PEMBULATAN]]*O15</f>
        <v>25300</v>
      </c>
    </row>
    <row r="16" spans="1:16" ht="26.25" customHeight="1" x14ac:dyDescent="0.2">
      <c r="A16" s="14"/>
      <c r="B16" s="14"/>
      <c r="C16" s="73" t="s">
        <v>1081</v>
      </c>
      <c r="D16" s="78" t="s">
        <v>289</v>
      </c>
      <c r="E16" s="13">
        <v>44444</v>
      </c>
      <c r="F16" s="76" t="s">
        <v>1063</v>
      </c>
      <c r="G16" s="13">
        <v>44445</v>
      </c>
      <c r="H16" s="77" t="s">
        <v>1064</v>
      </c>
      <c r="I16" s="16">
        <v>35</v>
      </c>
      <c r="J16" s="16">
        <v>36</v>
      </c>
      <c r="K16" s="16">
        <v>36</v>
      </c>
      <c r="L16" s="16">
        <v>12</v>
      </c>
      <c r="M16" s="81">
        <v>11.34</v>
      </c>
      <c r="N16" s="72">
        <v>12</v>
      </c>
      <c r="O16" s="64">
        <v>2530</v>
      </c>
      <c r="P16" s="65">
        <f>Table224578910112345678910[[#This Row],[PEMBULATAN]]*O16</f>
        <v>30360</v>
      </c>
    </row>
    <row r="17" spans="1:16" ht="26.25" customHeight="1" x14ac:dyDescent="0.2">
      <c r="A17" s="14"/>
      <c r="B17" s="14"/>
      <c r="C17" s="73" t="s">
        <v>1082</v>
      </c>
      <c r="D17" s="78" t="s">
        <v>289</v>
      </c>
      <c r="E17" s="13">
        <v>44444</v>
      </c>
      <c r="F17" s="76" t="s">
        <v>1063</v>
      </c>
      <c r="G17" s="13">
        <v>44445</v>
      </c>
      <c r="H17" s="77" t="s">
        <v>1064</v>
      </c>
      <c r="I17" s="16">
        <v>35</v>
      </c>
      <c r="J17" s="16">
        <v>36</v>
      </c>
      <c r="K17" s="16">
        <v>36</v>
      </c>
      <c r="L17" s="16">
        <v>12</v>
      </c>
      <c r="M17" s="81">
        <v>11.34</v>
      </c>
      <c r="N17" s="72">
        <v>12</v>
      </c>
      <c r="O17" s="64">
        <v>2530</v>
      </c>
      <c r="P17" s="65">
        <f>Table224578910112345678910[[#This Row],[PEMBULATAN]]*O17</f>
        <v>30360</v>
      </c>
    </row>
    <row r="18" spans="1:16" ht="26.25" customHeight="1" x14ac:dyDescent="0.2">
      <c r="A18" s="14"/>
      <c r="B18" s="14"/>
      <c r="C18" s="73" t="s">
        <v>1083</v>
      </c>
      <c r="D18" s="78" t="s">
        <v>289</v>
      </c>
      <c r="E18" s="13">
        <v>44444</v>
      </c>
      <c r="F18" s="76" t="s">
        <v>1063</v>
      </c>
      <c r="G18" s="13">
        <v>44445</v>
      </c>
      <c r="H18" s="77" t="s">
        <v>1064</v>
      </c>
      <c r="I18" s="16">
        <v>32</v>
      </c>
      <c r="J18" s="16">
        <v>24</v>
      </c>
      <c r="K18" s="16">
        <v>24</v>
      </c>
      <c r="L18" s="16">
        <v>7</v>
      </c>
      <c r="M18" s="81">
        <v>4.6079999999999997</v>
      </c>
      <c r="N18" s="72">
        <v>7</v>
      </c>
      <c r="O18" s="64">
        <v>2530</v>
      </c>
      <c r="P18" s="65">
        <f>Table224578910112345678910[[#This Row],[PEMBULATAN]]*O18</f>
        <v>17710</v>
      </c>
    </row>
    <row r="19" spans="1:16" ht="26.25" customHeight="1" x14ac:dyDescent="0.2">
      <c r="A19" s="14"/>
      <c r="B19" s="14"/>
      <c r="C19" s="73" t="s">
        <v>1084</v>
      </c>
      <c r="D19" s="78" t="s">
        <v>289</v>
      </c>
      <c r="E19" s="13">
        <v>44444</v>
      </c>
      <c r="F19" s="76" t="s">
        <v>1063</v>
      </c>
      <c r="G19" s="13">
        <v>44445</v>
      </c>
      <c r="H19" s="77" t="s">
        <v>1064</v>
      </c>
      <c r="I19" s="16">
        <v>32</v>
      </c>
      <c r="J19" s="16">
        <v>24</v>
      </c>
      <c r="K19" s="16">
        <v>24</v>
      </c>
      <c r="L19" s="16">
        <v>7</v>
      </c>
      <c r="M19" s="81">
        <v>4.6079999999999997</v>
      </c>
      <c r="N19" s="72">
        <v>7</v>
      </c>
      <c r="O19" s="64">
        <v>2530</v>
      </c>
      <c r="P19" s="65">
        <f>Table224578910112345678910[[#This Row],[PEMBULATAN]]*O19</f>
        <v>17710</v>
      </c>
    </row>
    <row r="20" spans="1:16" ht="26.25" customHeight="1" x14ac:dyDescent="0.2">
      <c r="A20" s="14"/>
      <c r="B20" s="14"/>
      <c r="C20" s="73" t="s">
        <v>1085</v>
      </c>
      <c r="D20" s="78" t="s">
        <v>289</v>
      </c>
      <c r="E20" s="13">
        <v>44444</v>
      </c>
      <c r="F20" s="76" t="s">
        <v>1063</v>
      </c>
      <c r="G20" s="13">
        <v>44445</v>
      </c>
      <c r="H20" s="77" t="s">
        <v>1064</v>
      </c>
      <c r="I20" s="16">
        <v>44</v>
      </c>
      <c r="J20" s="16">
        <v>33</v>
      </c>
      <c r="K20" s="16">
        <v>33</v>
      </c>
      <c r="L20" s="16">
        <v>9</v>
      </c>
      <c r="M20" s="81">
        <v>11.978999999999999</v>
      </c>
      <c r="N20" s="72">
        <v>12</v>
      </c>
      <c r="O20" s="64">
        <v>2530</v>
      </c>
      <c r="P20" s="65">
        <f>Table224578910112345678910[[#This Row],[PEMBULATAN]]*O20</f>
        <v>30360</v>
      </c>
    </row>
    <row r="21" spans="1:16" ht="26.25" customHeight="1" x14ac:dyDescent="0.2">
      <c r="A21" s="14"/>
      <c r="B21" s="14"/>
      <c r="C21" s="73" t="s">
        <v>1086</v>
      </c>
      <c r="D21" s="78" t="s">
        <v>289</v>
      </c>
      <c r="E21" s="13">
        <v>44444</v>
      </c>
      <c r="F21" s="76" t="s">
        <v>1063</v>
      </c>
      <c r="G21" s="13">
        <v>44445</v>
      </c>
      <c r="H21" s="77" t="s">
        <v>1064</v>
      </c>
      <c r="I21" s="16">
        <v>44</v>
      </c>
      <c r="J21" s="16">
        <v>33</v>
      </c>
      <c r="K21" s="16">
        <v>33</v>
      </c>
      <c r="L21" s="16">
        <v>9</v>
      </c>
      <c r="M21" s="81">
        <v>11.978999999999999</v>
      </c>
      <c r="N21" s="72">
        <v>12</v>
      </c>
      <c r="O21" s="64">
        <v>2530</v>
      </c>
      <c r="P21" s="65">
        <f>Table224578910112345678910[[#This Row],[PEMBULATAN]]*O21</f>
        <v>30360</v>
      </c>
    </row>
    <row r="22" spans="1:16" ht="26.25" customHeight="1" x14ac:dyDescent="0.2">
      <c r="A22" s="14"/>
      <c r="B22" s="14"/>
      <c r="C22" s="73" t="s">
        <v>1087</v>
      </c>
      <c r="D22" s="78" t="s">
        <v>289</v>
      </c>
      <c r="E22" s="13">
        <v>44444</v>
      </c>
      <c r="F22" s="76" t="s">
        <v>1063</v>
      </c>
      <c r="G22" s="13">
        <v>44445</v>
      </c>
      <c r="H22" s="77" t="s">
        <v>1064</v>
      </c>
      <c r="I22" s="16">
        <v>60</v>
      </c>
      <c r="J22" s="16">
        <v>43</v>
      </c>
      <c r="K22" s="16">
        <v>43</v>
      </c>
      <c r="L22" s="16">
        <v>8</v>
      </c>
      <c r="M22" s="81">
        <v>27.734999999999999</v>
      </c>
      <c r="N22" s="72">
        <v>28</v>
      </c>
      <c r="O22" s="64">
        <v>2530</v>
      </c>
      <c r="P22" s="65">
        <f>Table224578910112345678910[[#This Row],[PEMBULATAN]]*O22</f>
        <v>70840</v>
      </c>
    </row>
    <row r="23" spans="1:16" ht="26.25" customHeight="1" x14ac:dyDescent="0.2">
      <c r="A23" s="14"/>
      <c r="B23" s="14"/>
      <c r="C23" s="73" t="s">
        <v>1088</v>
      </c>
      <c r="D23" s="78" t="s">
        <v>289</v>
      </c>
      <c r="E23" s="13">
        <v>44444</v>
      </c>
      <c r="F23" s="76" t="s">
        <v>1063</v>
      </c>
      <c r="G23" s="13">
        <v>44445</v>
      </c>
      <c r="H23" s="77" t="s">
        <v>1064</v>
      </c>
      <c r="I23" s="16">
        <v>32</v>
      </c>
      <c r="J23" s="16">
        <v>24</v>
      </c>
      <c r="K23" s="16">
        <v>24</v>
      </c>
      <c r="L23" s="16">
        <v>7</v>
      </c>
      <c r="M23" s="81">
        <v>4.6079999999999997</v>
      </c>
      <c r="N23" s="72">
        <v>7</v>
      </c>
      <c r="O23" s="64">
        <v>2530</v>
      </c>
      <c r="P23" s="65">
        <f>Table224578910112345678910[[#This Row],[PEMBULATAN]]*O23</f>
        <v>17710</v>
      </c>
    </row>
    <row r="24" spans="1:16" ht="26.25" customHeight="1" x14ac:dyDescent="0.2">
      <c r="A24" s="14"/>
      <c r="B24" s="14"/>
      <c r="C24" s="73" t="s">
        <v>1089</v>
      </c>
      <c r="D24" s="78" t="s">
        <v>289</v>
      </c>
      <c r="E24" s="13">
        <v>44444</v>
      </c>
      <c r="F24" s="76" t="s">
        <v>1063</v>
      </c>
      <c r="G24" s="13">
        <v>44445</v>
      </c>
      <c r="H24" s="77" t="s">
        <v>1064</v>
      </c>
      <c r="I24" s="16">
        <v>56</v>
      </c>
      <c r="J24" s="16">
        <v>43</v>
      </c>
      <c r="K24" s="16">
        <v>43</v>
      </c>
      <c r="L24" s="16">
        <v>10</v>
      </c>
      <c r="M24" s="81">
        <v>25.885999999999999</v>
      </c>
      <c r="N24" s="72">
        <v>26</v>
      </c>
      <c r="O24" s="64">
        <v>2530</v>
      </c>
      <c r="P24" s="65">
        <f>Table224578910112345678910[[#This Row],[PEMBULATAN]]*O24</f>
        <v>65780</v>
      </c>
    </row>
    <row r="25" spans="1:16" ht="26.25" customHeight="1" x14ac:dyDescent="0.2">
      <c r="A25" s="14"/>
      <c r="B25" s="14"/>
      <c r="C25" s="73" t="s">
        <v>1090</v>
      </c>
      <c r="D25" s="78" t="s">
        <v>289</v>
      </c>
      <c r="E25" s="13">
        <v>44444</v>
      </c>
      <c r="F25" s="76" t="s">
        <v>1063</v>
      </c>
      <c r="G25" s="13">
        <v>44445</v>
      </c>
      <c r="H25" s="77" t="s">
        <v>1064</v>
      </c>
      <c r="I25" s="16">
        <v>35</v>
      </c>
      <c r="J25" s="16">
        <v>36</v>
      </c>
      <c r="K25" s="16">
        <v>36</v>
      </c>
      <c r="L25" s="16">
        <v>12</v>
      </c>
      <c r="M25" s="81">
        <v>11.34</v>
      </c>
      <c r="N25" s="72">
        <v>12</v>
      </c>
      <c r="O25" s="64">
        <v>2530</v>
      </c>
      <c r="P25" s="65">
        <f>Table224578910112345678910[[#This Row],[PEMBULATAN]]*O25</f>
        <v>30360</v>
      </c>
    </row>
    <row r="26" spans="1:16" ht="26.25" customHeight="1" x14ac:dyDescent="0.2">
      <c r="A26" s="14"/>
      <c r="B26" s="14"/>
      <c r="C26" s="73" t="s">
        <v>1091</v>
      </c>
      <c r="D26" s="78" t="s">
        <v>289</v>
      </c>
      <c r="E26" s="13">
        <v>44444</v>
      </c>
      <c r="F26" s="76" t="s">
        <v>1063</v>
      </c>
      <c r="G26" s="13">
        <v>44445</v>
      </c>
      <c r="H26" s="77" t="s">
        <v>1064</v>
      </c>
      <c r="I26" s="16">
        <v>46</v>
      </c>
      <c r="J26" s="16">
        <v>25</v>
      </c>
      <c r="K26" s="16">
        <v>25</v>
      </c>
      <c r="L26" s="16">
        <v>7</v>
      </c>
      <c r="M26" s="81">
        <v>7.1875</v>
      </c>
      <c r="N26" s="72">
        <v>7</v>
      </c>
      <c r="O26" s="64">
        <v>2530</v>
      </c>
      <c r="P26" s="65">
        <f>Table224578910112345678910[[#This Row],[PEMBULATAN]]*O26</f>
        <v>17710</v>
      </c>
    </row>
    <row r="27" spans="1:16" ht="26.25" customHeight="1" x14ac:dyDescent="0.2">
      <c r="A27" s="14"/>
      <c r="B27" s="14"/>
      <c r="C27" s="73" t="s">
        <v>1092</v>
      </c>
      <c r="D27" s="78" t="s">
        <v>289</v>
      </c>
      <c r="E27" s="13">
        <v>44444</v>
      </c>
      <c r="F27" s="76" t="s">
        <v>1063</v>
      </c>
      <c r="G27" s="13">
        <v>44445</v>
      </c>
      <c r="H27" s="77" t="s">
        <v>1064</v>
      </c>
      <c r="I27" s="16">
        <v>40</v>
      </c>
      <c r="J27" s="16">
        <v>30</v>
      </c>
      <c r="K27" s="16">
        <v>30</v>
      </c>
      <c r="L27" s="16">
        <v>10</v>
      </c>
      <c r="M27" s="81">
        <v>9</v>
      </c>
      <c r="N27" s="72">
        <v>10</v>
      </c>
      <c r="O27" s="64">
        <v>2530</v>
      </c>
      <c r="P27" s="65">
        <f>Table224578910112345678910[[#This Row],[PEMBULATAN]]*O27</f>
        <v>25300</v>
      </c>
    </row>
    <row r="28" spans="1:16" ht="26.25" customHeight="1" x14ac:dyDescent="0.2">
      <c r="A28" s="14"/>
      <c r="B28" s="14"/>
      <c r="C28" s="73" t="s">
        <v>1093</v>
      </c>
      <c r="D28" s="78" t="s">
        <v>289</v>
      </c>
      <c r="E28" s="13">
        <v>44444</v>
      </c>
      <c r="F28" s="76" t="s">
        <v>1063</v>
      </c>
      <c r="G28" s="13">
        <v>44445</v>
      </c>
      <c r="H28" s="77" t="s">
        <v>1064</v>
      </c>
      <c r="I28" s="16">
        <v>30</v>
      </c>
      <c r="J28" s="16">
        <v>30</v>
      </c>
      <c r="K28" s="16">
        <v>30</v>
      </c>
      <c r="L28" s="16">
        <v>10</v>
      </c>
      <c r="M28" s="81">
        <v>6.75</v>
      </c>
      <c r="N28" s="72">
        <v>10</v>
      </c>
      <c r="O28" s="64">
        <v>2530</v>
      </c>
      <c r="P28" s="65">
        <f>Table224578910112345678910[[#This Row],[PEMBULATAN]]*O28</f>
        <v>25300</v>
      </c>
    </row>
    <row r="29" spans="1:16" ht="26.25" customHeight="1" x14ac:dyDescent="0.2">
      <c r="A29" s="14"/>
      <c r="B29" s="14"/>
      <c r="C29" s="73" t="s">
        <v>1094</v>
      </c>
      <c r="D29" s="78" t="s">
        <v>289</v>
      </c>
      <c r="E29" s="13">
        <v>44444</v>
      </c>
      <c r="F29" s="76" t="s">
        <v>1063</v>
      </c>
      <c r="G29" s="13">
        <v>44445</v>
      </c>
      <c r="H29" s="77" t="s">
        <v>1064</v>
      </c>
      <c r="I29" s="16">
        <v>72</v>
      </c>
      <c r="J29" s="16">
        <v>46</v>
      </c>
      <c r="K29" s="16">
        <v>46</v>
      </c>
      <c r="L29" s="16">
        <v>10</v>
      </c>
      <c r="M29" s="81">
        <v>38.088000000000001</v>
      </c>
      <c r="N29" s="72">
        <v>38</v>
      </c>
      <c r="O29" s="64">
        <v>2530</v>
      </c>
      <c r="P29" s="65">
        <f>Table224578910112345678910[[#This Row],[PEMBULATAN]]*O29</f>
        <v>96140</v>
      </c>
    </row>
    <row r="30" spans="1:16" ht="26.25" customHeight="1" x14ac:dyDescent="0.2">
      <c r="A30" s="14"/>
      <c r="B30" s="14"/>
      <c r="C30" s="73" t="s">
        <v>1095</v>
      </c>
      <c r="D30" s="78" t="s">
        <v>289</v>
      </c>
      <c r="E30" s="13">
        <v>44444</v>
      </c>
      <c r="F30" s="76" t="s">
        <v>1063</v>
      </c>
      <c r="G30" s="13">
        <v>44445</v>
      </c>
      <c r="H30" s="77" t="s">
        <v>1064</v>
      </c>
      <c r="I30" s="16">
        <v>56</v>
      </c>
      <c r="J30" s="16">
        <v>43</v>
      </c>
      <c r="K30" s="16">
        <v>43</v>
      </c>
      <c r="L30" s="16">
        <v>10</v>
      </c>
      <c r="M30" s="81">
        <v>25.885999999999999</v>
      </c>
      <c r="N30" s="72">
        <v>26</v>
      </c>
      <c r="O30" s="64">
        <v>2530</v>
      </c>
      <c r="P30" s="65">
        <f>Table224578910112345678910[[#This Row],[PEMBULATAN]]*O30</f>
        <v>65780</v>
      </c>
    </row>
    <row r="31" spans="1:16" ht="26.25" customHeight="1" x14ac:dyDescent="0.2">
      <c r="A31" s="14"/>
      <c r="B31" s="14"/>
      <c r="C31" s="73" t="s">
        <v>1096</v>
      </c>
      <c r="D31" s="78" t="s">
        <v>289</v>
      </c>
      <c r="E31" s="13">
        <v>44444</v>
      </c>
      <c r="F31" s="76" t="s">
        <v>1063</v>
      </c>
      <c r="G31" s="13">
        <v>44445</v>
      </c>
      <c r="H31" s="77" t="s">
        <v>1064</v>
      </c>
      <c r="I31" s="16">
        <v>36</v>
      </c>
      <c r="J31" s="16">
        <v>24</v>
      </c>
      <c r="K31" s="16">
        <v>24</v>
      </c>
      <c r="L31" s="16">
        <v>2</v>
      </c>
      <c r="M31" s="81">
        <v>5.1840000000000002</v>
      </c>
      <c r="N31" s="72">
        <v>5</v>
      </c>
      <c r="O31" s="64">
        <v>2530</v>
      </c>
      <c r="P31" s="65">
        <f>Table224578910112345678910[[#This Row],[PEMBULATAN]]*O31</f>
        <v>12650</v>
      </c>
    </row>
    <row r="32" spans="1:16" ht="26.25" customHeight="1" x14ac:dyDescent="0.2">
      <c r="A32" s="14"/>
      <c r="B32" s="14"/>
      <c r="C32" s="73" t="s">
        <v>1097</v>
      </c>
      <c r="D32" s="78" t="s">
        <v>289</v>
      </c>
      <c r="E32" s="13">
        <v>44444</v>
      </c>
      <c r="F32" s="76" t="s">
        <v>1063</v>
      </c>
      <c r="G32" s="13">
        <v>44445</v>
      </c>
      <c r="H32" s="77" t="s">
        <v>1064</v>
      </c>
      <c r="I32" s="16">
        <v>30</v>
      </c>
      <c r="J32" s="16">
        <v>30</v>
      </c>
      <c r="K32" s="16">
        <v>30</v>
      </c>
      <c r="L32" s="16">
        <v>10</v>
      </c>
      <c r="M32" s="81">
        <v>6.75</v>
      </c>
      <c r="N32" s="72">
        <v>10</v>
      </c>
      <c r="O32" s="64">
        <v>2530</v>
      </c>
      <c r="P32" s="65">
        <f>Table224578910112345678910[[#This Row],[PEMBULATAN]]*O32</f>
        <v>25300</v>
      </c>
    </row>
    <row r="33" spans="1:16" ht="26.25" customHeight="1" x14ac:dyDescent="0.2">
      <c r="A33" s="14"/>
      <c r="B33" s="96"/>
      <c r="C33" s="73" t="s">
        <v>1098</v>
      </c>
      <c r="D33" s="78" t="s">
        <v>289</v>
      </c>
      <c r="E33" s="13">
        <v>44444</v>
      </c>
      <c r="F33" s="76" t="s">
        <v>1063</v>
      </c>
      <c r="G33" s="13">
        <v>44445</v>
      </c>
      <c r="H33" s="77" t="s">
        <v>1064</v>
      </c>
      <c r="I33" s="16">
        <v>35</v>
      </c>
      <c r="J33" s="16">
        <v>36</v>
      </c>
      <c r="K33" s="16">
        <v>36</v>
      </c>
      <c r="L33" s="16">
        <v>12</v>
      </c>
      <c r="M33" s="81">
        <v>11.34</v>
      </c>
      <c r="N33" s="72">
        <v>12</v>
      </c>
      <c r="O33" s="64">
        <v>2530</v>
      </c>
      <c r="P33" s="65">
        <f>Table224578910112345678910[[#This Row],[PEMBULATAN]]*O33</f>
        <v>30360</v>
      </c>
    </row>
    <row r="34" spans="1:16" ht="26.25" customHeight="1" x14ac:dyDescent="0.2">
      <c r="A34" s="14"/>
      <c r="B34" s="14" t="s">
        <v>1099</v>
      </c>
      <c r="C34" s="73" t="s">
        <v>1100</v>
      </c>
      <c r="D34" s="78" t="s">
        <v>289</v>
      </c>
      <c r="E34" s="13">
        <v>44444</v>
      </c>
      <c r="F34" s="76" t="s">
        <v>1063</v>
      </c>
      <c r="G34" s="13">
        <v>44445</v>
      </c>
      <c r="H34" s="77" t="s">
        <v>1064</v>
      </c>
      <c r="I34" s="16">
        <v>71</v>
      </c>
      <c r="J34" s="16">
        <v>44</v>
      </c>
      <c r="K34" s="16">
        <v>44</v>
      </c>
      <c r="L34" s="16">
        <v>20</v>
      </c>
      <c r="M34" s="81">
        <v>34.363999999999997</v>
      </c>
      <c r="N34" s="72">
        <v>35</v>
      </c>
      <c r="O34" s="64">
        <v>2530</v>
      </c>
      <c r="P34" s="65">
        <f>Table224578910112345678910[[#This Row],[PEMBULATAN]]*O34</f>
        <v>88550</v>
      </c>
    </row>
    <row r="35" spans="1:16" ht="26.25" customHeight="1" x14ac:dyDescent="0.2">
      <c r="A35" s="14"/>
      <c r="B35" s="14"/>
      <c r="C35" s="73" t="s">
        <v>1101</v>
      </c>
      <c r="D35" s="78" t="s">
        <v>289</v>
      </c>
      <c r="E35" s="13">
        <v>44444</v>
      </c>
      <c r="F35" s="76" t="s">
        <v>1063</v>
      </c>
      <c r="G35" s="13">
        <v>44445</v>
      </c>
      <c r="H35" s="77" t="s">
        <v>1064</v>
      </c>
      <c r="I35" s="16">
        <v>80</v>
      </c>
      <c r="J35" s="16">
        <v>23</v>
      </c>
      <c r="K35" s="16">
        <v>23</v>
      </c>
      <c r="L35" s="16">
        <v>15</v>
      </c>
      <c r="M35" s="81">
        <v>10.58</v>
      </c>
      <c r="N35" s="72">
        <v>15</v>
      </c>
      <c r="O35" s="64">
        <v>2530</v>
      </c>
      <c r="P35" s="65">
        <f>Table224578910112345678910[[#This Row],[PEMBULATAN]]*O35</f>
        <v>37950</v>
      </c>
    </row>
    <row r="36" spans="1:16" ht="26.25" customHeight="1" x14ac:dyDescent="0.2">
      <c r="A36" s="14"/>
      <c r="B36" s="14"/>
      <c r="C36" s="73" t="s">
        <v>1102</v>
      </c>
      <c r="D36" s="78" t="s">
        <v>289</v>
      </c>
      <c r="E36" s="13">
        <v>44444</v>
      </c>
      <c r="F36" s="76" t="s">
        <v>1063</v>
      </c>
      <c r="G36" s="13">
        <v>44445</v>
      </c>
      <c r="H36" s="77" t="s">
        <v>1064</v>
      </c>
      <c r="I36" s="16">
        <v>103</v>
      </c>
      <c r="J36" s="16">
        <v>81</v>
      </c>
      <c r="K36" s="16">
        <v>81</v>
      </c>
      <c r="L36" s="16">
        <v>15</v>
      </c>
      <c r="M36" s="81">
        <v>168.94575</v>
      </c>
      <c r="N36" s="72">
        <v>169</v>
      </c>
      <c r="O36" s="64">
        <v>2530</v>
      </c>
      <c r="P36" s="65">
        <f>Table224578910112345678910[[#This Row],[PEMBULATAN]]*O36</f>
        <v>427570</v>
      </c>
    </row>
    <row r="37" spans="1:16" ht="26.25" customHeight="1" x14ac:dyDescent="0.2">
      <c r="A37" s="14"/>
      <c r="B37" s="14"/>
      <c r="C37" s="73" t="s">
        <v>1103</v>
      </c>
      <c r="D37" s="78" t="s">
        <v>289</v>
      </c>
      <c r="E37" s="13">
        <v>44444</v>
      </c>
      <c r="F37" s="76" t="s">
        <v>1063</v>
      </c>
      <c r="G37" s="13">
        <v>44445</v>
      </c>
      <c r="H37" s="77" t="s">
        <v>1064</v>
      </c>
      <c r="I37" s="16">
        <v>90</v>
      </c>
      <c r="J37" s="16">
        <v>42</v>
      </c>
      <c r="K37" s="16">
        <v>42</v>
      </c>
      <c r="L37" s="16">
        <v>2</v>
      </c>
      <c r="M37" s="81">
        <v>39.69</v>
      </c>
      <c r="N37" s="72">
        <v>40</v>
      </c>
      <c r="O37" s="64">
        <v>2530</v>
      </c>
      <c r="P37" s="65">
        <f>Table224578910112345678910[[#This Row],[PEMBULATAN]]*O37</f>
        <v>101200</v>
      </c>
    </row>
    <row r="38" spans="1:16" ht="26.25" customHeight="1" x14ac:dyDescent="0.2">
      <c r="A38" s="14"/>
      <c r="B38" s="14"/>
      <c r="C38" s="73" t="s">
        <v>1104</v>
      </c>
      <c r="D38" s="78" t="s">
        <v>289</v>
      </c>
      <c r="E38" s="13">
        <v>44444</v>
      </c>
      <c r="F38" s="76" t="s">
        <v>1063</v>
      </c>
      <c r="G38" s="13">
        <v>44445</v>
      </c>
      <c r="H38" s="77" t="s">
        <v>1064</v>
      </c>
      <c r="I38" s="16">
        <v>90</v>
      </c>
      <c r="J38" s="16">
        <v>40</v>
      </c>
      <c r="K38" s="16">
        <v>40</v>
      </c>
      <c r="L38" s="16">
        <v>2</v>
      </c>
      <c r="M38" s="81">
        <v>36</v>
      </c>
      <c r="N38" s="72">
        <v>36</v>
      </c>
      <c r="O38" s="64">
        <v>2530</v>
      </c>
      <c r="P38" s="65">
        <f>Table224578910112345678910[[#This Row],[PEMBULATAN]]*O38</f>
        <v>91080</v>
      </c>
    </row>
    <row r="39" spans="1:16" ht="26.25" customHeight="1" x14ac:dyDescent="0.2">
      <c r="A39" s="14"/>
      <c r="B39" s="14"/>
      <c r="C39" s="73" t="s">
        <v>1105</v>
      </c>
      <c r="D39" s="78" t="s">
        <v>289</v>
      </c>
      <c r="E39" s="13">
        <v>44444</v>
      </c>
      <c r="F39" s="76" t="s">
        <v>1063</v>
      </c>
      <c r="G39" s="13">
        <v>44445</v>
      </c>
      <c r="H39" s="77" t="s">
        <v>1064</v>
      </c>
      <c r="I39" s="16">
        <v>104</v>
      </c>
      <c r="J39" s="16">
        <v>26</v>
      </c>
      <c r="K39" s="16">
        <v>26</v>
      </c>
      <c r="L39" s="16">
        <v>5</v>
      </c>
      <c r="M39" s="81">
        <v>17.576000000000001</v>
      </c>
      <c r="N39" s="72">
        <v>18</v>
      </c>
      <c r="O39" s="64">
        <v>2530</v>
      </c>
      <c r="P39" s="65">
        <f>Table224578910112345678910[[#This Row],[PEMBULATAN]]*O39</f>
        <v>45540</v>
      </c>
    </row>
    <row r="40" spans="1:16" ht="26.25" customHeight="1" x14ac:dyDescent="0.2">
      <c r="A40" s="14"/>
      <c r="B40" s="14"/>
      <c r="C40" s="73" t="s">
        <v>1106</v>
      </c>
      <c r="D40" s="78" t="s">
        <v>289</v>
      </c>
      <c r="E40" s="13">
        <v>44444</v>
      </c>
      <c r="F40" s="76" t="s">
        <v>1063</v>
      </c>
      <c r="G40" s="13">
        <v>44445</v>
      </c>
      <c r="H40" s="77" t="s">
        <v>1064</v>
      </c>
      <c r="I40" s="16">
        <v>65</v>
      </c>
      <c r="J40" s="16">
        <v>31</v>
      </c>
      <c r="K40" s="16">
        <v>31</v>
      </c>
      <c r="L40" s="16">
        <v>5</v>
      </c>
      <c r="M40" s="81">
        <v>15.616250000000001</v>
      </c>
      <c r="N40" s="72">
        <v>16</v>
      </c>
      <c r="O40" s="64">
        <v>2530</v>
      </c>
      <c r="P40" s="65">
        <f>Table224578910112345678910[[#This Row],[PEMBULATAN]]*O40</f>
        <v>40480</v>
      </c>
    </row>
    <row r="41" spans="1:16" ht="26.25" customHeight="1" x14ac:dyDescent="0.2">
      <c r="A41" s="14"/>
      <c r="B41" s="14"/>
      <c r="C41" s="73" t="s">
        <v>1107</v>
      </c>
      <c r="D41" s="78" t="s">
        <v>289</v>
      </c>
      <c r="E41" s="13">
        <v>44444</v>
      </c>
      <c r="F41" s="76" t="s">
        <v>1063</v>
      </c>
      <c r="G41" s="13">
        <v>44445</v>
      </c>
      <c r="H41" s="77" t="s">
        <v>1064</v>
      </c>
      <c r="I41" s="16">
        <v>60</v>
      </c>
      <c r="J41" s="16">
        <v>30</v>
      </c>
      <c r="K41" s="16">
        <v>30</v>
      </c>
      <c r="L41" s="16">
        <v>3</v>
      </c>
      <c r="M41" s="81">
        <v>13.5</v>
      </c>
      <c r="N41" s="72">
        <v>14</v>
      </c>
      <c r="O41" s="64">
        <v>2530</v>
      </c>
      <c r="P41" s="65">
        <f>Table224578910112345678910[[#This Row],[PEMBULATAN]]*O41</f>
        <v>35420</v>
      </c>
    </row>
    <row r="42" spans="1:16" ht="26.25" customHeight="1" x14ac:dyDescent="0.2">
      <c r="A42" s="14"/>
      <c r="B42" s="14"/>
      <c r="C42" s="73" t="s">
        <v>1108</v>
      </c>
      <c r="D42" s="78" t="s">
        <v>289</v>
      </c>
      <c r="E42" s="13">
        <v>44444</v>
      </c>
      <c r="F42" s="76" t="s">
        <v>1063</v>
      </c>
      <c r="G42" s="13">
        <v>44445</v>
      </c>
      <c r="H42" s="77" t="s">
        <v>1064</v>
      </c>
      <c r="I42" s="16">
        <v>34</v>
      </c>
      <c r="J42" s="16">
        <v>35</v>
      </c>
      <c r="K42" s="16">
        <v>35</v>
      </c>
      <c r="L42" s="16">
        <v>5</v>
      </c>
      <c r="M42" s="81">
        <v>10.4125</v>
      </c>
      <c r="N42" s="72">
        <v>11</v>
      </c>
      <c r="O42" s="64">
        <v>2530</v>
      </c>
      <c r="P42" s="65">
        <f>Table224578910112345678910[[#This Row],[PEMBULATAN]]*O42</f>
        <v>27830</v>
      </c>
    </row>
    <row r="43" spans="1:16" ht="26.25" customHeight="1" x14ac:dyDescent="0.2">
      <c r="A43" s="14"/>
      <c r="B43" s="14"/>
      <c r="C43" s="73" t="s">
        <v>1109</v>
      </c>
      <c r="D43" s="78" t="s">
        <v>289</v>
      </c>
      <c r="E43" s="13">
        <v>44444</v>
      </c>
      <c r="F43" s="76" t="s">
        <v>1063</v>
      </c>
      <c r="G43" s="13">
        <v>44445</v>
      </c>
      <c r="H43" s="77" t="s">
        <v>1064</v>
      </c>
      <c r="I43" s="16">
        <v>42</v>
      </c>
      <c r="J43" s="16">
        <v>28</v>
      </c>
      <c r="K43" s="16">
        <v>28</v>
      </c>
      <c r="L43" s="16">
        <v>6</v>
      </c>
      <c r="M43" s="81">
        <v>8.2319999999999993</v>
      </c>
      <c r="N43" s="72">
        <v>8</v>
      </c>
      <c r="O43" s="64">
        <v>2530</v>
      </c>
      <c r="P43" s="65">
        <f>Table224578910112345678910[[#This Row],[PEMBULATAN]]*O43</f>
        <v>20240</v>
      </c>
    </row>
    <row r="44" spans="1:16" ht="26.25" customHeight="1" x14ac:dyDescent="0.2">
      <c r="A44" s="14"/>
      <c r="B44" s="14"/>
      <c r="C44" s="73" t="s">
        <v>1110</v>
      </c>
      <c r="D44" s="78" t="s">
        <v>289</v>
      </c>
      <c r="E44" s="13">
        <v>44444</v>
      </c>
      <c r="F44" s="76" t="s">
        <v>1063</v>
      </c>
      <c r="G44" s="13">
        <v>44445</v>
      </c>
      <c r="H44" s="77" t="s">
        <v>1064</v>
      </c>
      <c r="I44" s="16">
        <v>110</v>
      </c>
      <c r="J44" s="16">
        <v>24</v>
      </c>
      <c r="K44" s="16">
        <v>24</v>
      </c>
      <c r="L44" s="16">
        <v>2</v>
      </c>
      <c r="M44" s="81">
        <v>15.84</v>
      </c>
      <c r="N44" s="72">
        <v>16</v>
      </c>
      <c r="O44" s="64">
        <v>2530</v>
      </c>
      <c r="P44" s="65">
        <f>Table224578910112345678910[[#This Row],[PEMBULATAN]]*O44</f>
        <v>40480</v>
      </c>
    </row>
    <row r="45" spans="1:16" ht="26.25" customHeight="1" x14ac:dyDescent="0.2">
      <c r="A45" s="14"/>
      <c r="B45" s="14"/>
      <c r="C45" s="73" t="s">
        <v>1111</v>
      </c>
      <c r="D45" s="78" t="s">
        <v>289</v>
      </c>
      <c r="E45" s="13">
        <v>44444</v>
      </c>
      <c r="F45" s="76" t="s">
        <v>1063</v>
      </c>
      <c r="G45" s="13">
        <v>44445</v>
      </c>
      <c r="H45" s="77" t="s">
        <v>1064</v>
      </c>
      <c r="I45" s="16">
        <v>35</v>
      </c>
      <c r="J45" s="16">
        <v>35</v>
      </c>
      <c r="K45" s="16">
        <v>35</v>
      </c>
      <c r="L45" s="16">
        <v>5</v>
      </c>
      <c r="M45" s="81">
        <v>10.71875</v>
      </c>
      <c r="N45" s="72">
        <v>11</v>
      </c>
      <c r="O45" s="64">
        <v>2530</v>
      </c>
      <c r="P45" s="65">
        <f>Table224578910112345678910[[#This Row],[PEMBULATAN]]*O45</f>
        <v>27830</v>
      </c>
    </row>
    <row r="46" spans="1:16" ht="26.25" customHeight="1" x14ac:dyDescent="0.2">
      <c r="A46" s="14"/>
      <c r="B46" s="14"/>
      <c r="C46" s="73" t="s">
        <v>1112</v>
      </c>
      <c r="D46" s="78" t="s">
        <v>289</v>
      </c>
      <c r="E46" s="13">
        <v>44444</v>
      </c>
      <c r="F46" s="76" t="s">
        <v>1063</v>
      </c>
      <c r="G46" s="13">
        <v>44445</v>
      </c>
      <c r="H46" s="77" t="s">
        <v>1064</v>
      </c>
      <c r="I46" s="16">
        <v>74</v>
      </c>
      <c r="J46" s="16">
        <v>15</v>
      </c>
      <c r="K46" s="16">
        <v>15</v>
      </c>
      <c r="L46" s="16">
        <v>2</v>
      </c>
      <c r="M46" s="81">
        <v>4.1624999999999996</v>
      </c>
      <c r="N46" s="72">
        <v>4</v>
      </c>
      <c r="O46" s="64">
        <v>2530</v>
      </c>
      <c r="P46" s="65">
        <f>Table224578910112345678910[[#This Row],[PEMBULATAN]]*O46</f>
        <v>10120</v>
      </c>
    </row>
    <row r="47" spans="1:16" ht="26.25" customHeight="1" x14ac:dyDescent="0.2">
      <c r="A47" s="14"/>
      <c r="B47" s="14"/>
      <c r="C47" s="73" t="s">
        <v>1113</v>
      </c>
      <c r="D47" s="78" t="s">
        <v>289</v>
      </c>
      <c r="E47" s="13">
        <v>44444</v>
      </c>
      <c r="F47" s="76" t="s">
        <v>1063</v>
      </c>
      <c r="G47" s="13">
        <v>44445</v>
      </c>
      <c r="H47" s="77" t="s">
        <v>1064</v>
      </c>
      <c r="I47" s="16">
        <v>63</v>
      </c>
      <c r="J47" s="16">
        <v>43</v>
      </c>
      <c r="K47" s="16">
        <v>43</v>
      </c>
      <c r="L47" s="16">
        <v>4</v>
      </c>
      <c r="M47" s="81">
        <v>29.121749999999999</v>
      </c>
      <c r="N47" s="72">
        <v>29</v>
      </c>
      <c r="O47" s="64">
        <v>2530</v>
      </c>
      <c r="P47" s="65">
        <f>Table224578910112345678910[[#This Row],[PEMBULATAN]]*O47</f>
        <v>73370</v>
      </c>
    </row>
    <row r="48" spans="1:16" ht="26.25" customHeight="1" x14ac:dyDescent="0.2">
      <c r="A48" s="14"/>
      <c r="B48" s="14"/>
      <c r="C48" s="73" t="s">
        <v>1114</v>
      </c>
      <c r="D48" s="78" t="s">
        <v>289</v>
      </c>
      <c r="E48" s="13">
        <v>44444</v>
      </c>
      <c r="F48" s="76" t="s">
        <v>1063</v>
      </c>
      <c r="G48" s="13">
        <v>44445</v>
      </c>
      <c r="H48" s="77" t="s">
        <v>1064</v>
      </c>
      <c r="I48" s="16">
        <v>55</v>
      </c>
      <c r="J48" s="16">
        <v>25</v>
      </c>
      <c r="K48" s="16">
        <v>25</v>
      </c>
      <c r="L48" s="16">
        <v>2</v>
      </c>
      <c r="M48" s="81">
        <v>8.59375</v>
      </c>
      <c r="N48" s="72">
        <v>9</v>
      </c>
      <c r="O48" s="64">
        <v>2530</v>
      </c>
      <c r="P48" s="65">
        <f>Table224578910112345678910[[#This Row],[PEMBULATAN]]*O48</f>
        <v>22770</v>
      </c>
    </row>
    <row r="49" spans="1:16" ht="26.25" customHeight="1" x14ac:dyDescent="0.2">
      <c r="A49" s="14"/>
      <c r="B49" s="14"/>
      <c r="C49" s="73" t="s">
        <v>1115</v>
      </c>
      <c r="D49" s="78" t="s">
        <v>289</v>
      </c>
      <c r="E49" s="13">
        <v>44444</v>
      </c>
      <c r="F49" s="76" t="s">
        <v>1063</v>
      </c>
      <c r="G49" s="13">
        <v>44445</v>
      </c>
      <c r="H49" s="77" t="s">
        <v>1064</v>
      </c>
      <c r="I49" s="16">
        <v>56</v>
      </c>
      <c r="J49" s="16">
        <v>41</v>
      </c>
      <c r="K49" s="16">
        <v>41</v>
      </c>
      <c r="L49" s="16">
        <v>20</v>
      </c>
      <c r="M49" s="81">
        <v>23.533999999999999</v>
      </c>
      <c r="N49" s="72">
        <v>24</v>
      </c>
      <c r="O49" s="64">
        <v>2530</v>
      </c>
      <c r="P49" s="65">
        <f>Table224578910112345678910[[#This Row],[PEMBULATAN]]*O49</f>
        <v>60720</v>
      </c>
    </row>
    <row r="50" spans="1:16" ht="26.25" customHeight="1" x14ac:dyDescent="0.2">
      <c r="A50" s="14"/>
      <c r="B50" s="14"/>
      <c r="C50" s="73" t="s">
        <v>1116</v>
      </c>
      <c r="D50" s="78" t="s">
        <v>289</v>
      </c>
      <c r="E50" s="13">
        <v>44444</v>
      </c>
      <c r="F50" s="76" t="s">
        <v>1063</v>
      </c>
      <c r="G50" s="13">
        <v>44445</v>
      </c>
      <c r="H50" s="77" t="s">
        <v>1064</v>
      </c>
      <c r="I50" s="16">
        <v>96</v>
      </c>
      <c r="J50" s="16">
        <v>30</v>
      </c>
      <c r="K50" s="16">
        <v>30</v>
      </c>
      <c r="L50" s="16">
        <v>3</v>
      </c>
      <c r="M50" s="81">
        <v>21.6</v>
      </c>
      <c r="N50" s="72">
        <v>22</v>
      </c>
      <c r="O50" s="64">
        <v>2530</v>
      </c>
      <c r="P50" s="65">
        <f>Table224578910112345678910[[#This Row],[PEMBULATAN]]*O50</f>
        <v>55660</v>
      </c>
    </row>
    <row r="51" spans="1:16" ht="26.25" customHeight="1" x14ac:dyDescent="0.2">
      <c r="A51" s="14"/>
      <c r="B51" s="14"/>
      <c r="C51" s="73" t="s">
        <v>1117</v>
      </c>
      <c r="D51" s="78" t="s">
        <v>289</v>
      </c>
      <c r="E51" s="13">
        <v>44444</v>
      </c>
      <c r="F51" s="76" t="s">
        <v>1063</v>
      </c>
      <c r="G51" s="13">
        <v>44445</v>
      </c>
      <c r="H51" s="77" t="s">
        <v>1064</v>
      </c>
      <c r="I51" s="16">
        <v>70</v>
      </c>
      <c r="J51" s="16">
        <v>70</v>
      </c>
      <c r="K51" s="16">
        <v>70</v>
      </c>
      <c r="L51" s="16">
        <v>5</v>
      </c>
      <c r="M51" s="81">
        <v>85.75</v>
      </c>
      <c r="N51" s="72">
        <v>86</v>
      </c>
      <c r="O51" s="64">
        <v>2530</v>
      </c>
      <c r="P51" s="65">
        <f>Table224578910112345678910[[#This Row],[PEMBULATAN]]*O51</f>
        <v>217580</v>
      </c>
    </row>
    <row r="52" spans="1:16" ht="26.25" customHeight="1" x14ac:dyDescent="0.2">
      <c r="A52" s="14"/>
      <c r="B52" s="14"/>
      <c r="C52" s="73" t="s">
        <v>1118</v>
      </c>
      <c r="D52" s="78" t="s">
        <v>289</v>
      </c>
      <c r="E52" s="13">
        <v>44444</v>
      </c>
      <c r="F52" s="76" t="s">
        <v>1063</v>
      </c>
      <c r="G52" s="13">
        <v>44445</v>
      </c>
      <c r="H52" s="77" t="s">
        <v>1064</v>
      </c>
      <c r="I52" s="16">
        <v>43</v>
      </c>
      <c r="J52" s="16">
        <v>21</v>
      </c>
      <c r="K52" s="16">
        <v>21</v>
      </c>
      <c r="L52" s="16">
        <v>12</v>
      </c>
      <c r="M52" s="81">
        <v>4.7407500000000002</v>
      </c>
      <c r="N52" s="72">
        <v>12</v>
      </c>
      <c r="O52" s="64">
        <v>2530</v>
      </c>
      <c r="P52" s="65">
        <f>Table224578910112345678910[[#This Row],[PEMBULATAN]]*O52</f>
        <v>30360</v>
      </c>
    </row>
    <row r="53" spans="1:16" ht="26.25" customHeight="1" x14ac:dyDescent="0.2">
      <c r="A53" s="14"/>
      <c r="B53" s="14"/>
      <c r="C53" s="73" t="s">
        <v>1119</v>
      </c>
      <c r="D53" s="78" t="s">
        <v>289</v>
      </c>
      <c r="E53" s="13">
        <v>44444</v>
      </c>
      <c r="F53" s="76" t="s">
        <v>1063</v>
      </c>
      <c r="G53" s="13">
        <v>44445</v>
      </c>
      <c r="H53" s="77" t="s">
        <v>1064</v>
      </c>
      <c r="I53" s="16">
        <v>33</v>
      </c>
      <c r="J53" s="16">
        <v>30</v>
      </c>
      <c r="K53" s="16">
        <v>30</v>
      </c>
      <c r="L53" s="16">
        <v>4</v>
      </c>
      <c r="M53" s="81">
        <v>7.4249999999999998</v>
      </c>
      <c r="N53" s="72">
        <v>8</v>
      </c>
      <c r="O53" s="64">
        <v>2530</v>
      </c>
      <c r="P53" s="65">
        <f>Table224578910112345678910[[#This Row],[PEMBULATAN]]*O53</f>
        <v>20240</v>
      </c>
    </row>
    <row r="54" spans="1:16" ht="26.25" customHeight="1" x14ac:dyDescent="0.2">
      <c r="A54" s="14"/>
      <c r="B54" s="14"/>
      <c r="C54" s="73" t="s">
        <v>1120</v>
      </c>
      <c r="D54" s="78" t="s">
        <v>289</v>
      </c>
      <c r="E54" s="13">
        <v>44444</v>
      </c>
      <c r="F54" s="76" t="s">
        <v>1063</v>
      </c>
      <c r="G54" s="13">
        <v>44445</v>
      </c>
      <c r="H54" s="77" t="s">
        <v>1064</v>
      </c>
      <c r="I54" s="16">
        <v>30</v>
      </c>
      <c r="J54" s="16">
        <v>30</v>
      </c>
      <c r="K54" s="16">
        <v>30</v>
      </c>
      <c r="L54" s="16">
        <v>4</v>
      </c>
      <c r="M54" s="81">
        <v>6.75</v>
      </c>
      <c r="N54" s="72">
        <v>7</v>
      </c>
      <c r="O54" s="64">
        <v>2530</v>
      </c>
      <c r="P54" s="65">
        <f>Table224578910112345678910[[#This Row],[PEMBULATAN]]*O54</f>
        <v>17710</v>
      </c>
    </row>
    <row r="55" spans="1:16" ht="26.25" customHeight="1" x14ac:dyDescent="0.2">
      <c r="A55" s="14"/>
      <c r="B55" s="14"/>
      <c r="C55" s="73" t="s">
        <v>1121</v>
      </c>
      <c r="D55" s="78" t="s">
        <v>289</v>
      </c>
      <c r="E55" s="13">
        <v>44444</v>
      </c>
      <c r="F55" s="76" t="s">
        <v>1063</v>
      </c>
      <c r="G55" s="13">
        <v>44445</v>
      </c>
      <c r="H55" s="77" t="s">
        <v>1064</v>
      </c>
      <c r="I55" s="16">
        <v>103</v>
      </c>
      <c r="J55" s="16">
        <v>23</v>
      </c>
      <c r="K55" s="16">
        <v>23</v>
      </c>
      <c r="L55" s="16">
        <v>2</v>
      </c>
      <c r="M55" s="81">
        <v>13.62175</v>
      </c>
      <c r="N55" s="72">
        <v>14</v>
      </c>
      <c r="O55" s="64">
        <v>2530</v>
      </c>
      <c r="P55" s="65">
        <f>Table224578910112345678910[[#This Row],[PEMBULATAN]]*O55</f>
        <v>35420</v>
      </c>
    </row>
    <row r="56" spans="1:16" ht="26.25" customHeight="1" x14ac:dyDescent="0.2">
      <c r="A56" s="14"/>
      <c r="B56" s="14"/>
      <c r="C56" s="73" t="s">
        <v>1122</v>
      </c>
      <c r="D56" s="78" t="s">
        <v>289</v>
      </c>
      <c r="E56" s="13">
        <v>44444</v>
      </c>
      <c r="F56" s="76" t="s">
        <v>1063</v>
      </c>
      <c r="G56" s="13">
        <v>44445</v>
      </c>
      <c r="H56" s="77" t="s">
        <v>1064</v>
      </c>
      <c r="I56" s="16">
        <v>67</v>
      </c>
      <c r="J56" s="16">
        <v>41</v>
      </c>
      <c r="K56" s="16">
        <v>41</v>
      </c>
      <c r="L56" s="16">
        <v>3</v>
      </c>
      <c r="M56" s="81">
        <v>28.156749999999999</v>
      </c>
      <c r="N56" s="72">
        <v>28</v>
      </c>
      <c r="O56" s="64">
        <v>2530</v>
      </c>
      <c r="P56" s="65">
        <f>Table224578910112345678910[[#This Row],[PEMBULATAN]]*O56</f>
        <v>70840</v>
      </c>
    </row>
    <row r="57" spans="1:16" ht="26.25" customHeight="1" x14ac:dyDescent="0.2">
      <c r="A57" s="14"/>
      <c r="B57" s="14"/>
      <c r="C57" s="73" t="s">
        <v>1123</v>
      </c>
      <c r="D57" s="78" t="s">
        <v>289</v>
      </c>
      <c r="E57" s="13">
        <v>44444</v>
      </c>
      <c r="F57" s="76" t="s">
        <v>1063</v>
      </c>
      <c r="G57" s="13">
        <v>44445</v>
      </c>
      <c r="H57" s="77" t="s">
        <v>1064</v>
      </c>
      <c r="I57" s="16">
        <v>33</v>
      </c>
      <c r="J57" s="16">
        <v>33</v>
      </c>
      <c r="K57" s="16">
        <v>33</v>
      </c>
      <c r="L57" s="16">
        <v>5</v>
      </c>
      <c r="M57" s="81">
        <v>8.9842499999999994</v>
      </c>
      <c r="N57" s="72">
        <v>9</v>
      </c>
      <c r="O57" s="64">
        <v>2530</v>
      </c>
      <c r="P57" s="65">
        <f>Table224578910112345678910[[#This Row],[PEMBULATAN]]*O57</f>
        <v>22770</v>
      </c>
    </row>
    <row r="58" spans="1:16" ht="26.25" customHeight="1" x14ac:dyDescent="0.2">
      <c r="A58" s="14"/>
      <c r="B58" s="14"/>
      <c r="C58" s="73" t="s">
        <v>1124</v>
      </c>
      <c r="D58" s="78" t="s">
        <v>289</v>
      </c>
      <c r="E58" s="13">
        <v>44444</v>
      </c>
      <c r="F58" s="76" t="s">
        <v>1063</v>
      </c>
      <c r="G58" s="13">
        <v>44445</v>
      </c>
      <c r="H58" s="77" t="s">
        <v>1064</v>
      </c>
      <c r="I58" s="16">
        <v>60</v>
      </c>
      <c r="J58" s="16">
        <v>43</v>
      </c>
      <c r="K58" s="16">
        <v>43</v>
      </c>
      <c r="L58" s="16">
        <v>10</v>
      </c>
      <c r="M58" s="81">
        <v>27.734999999999999</v>
      </c>
      <c r="N58" s="72">
        <v>28</v>
      </c>
      <c r="O58" s="64">
        <v>2530</v>
      </c>
      <c r="P58" s="65">
        <f>Table224578910112345678910[[#This Row],[PEMBULATAN]]*O58</f>
        <v>70840</v>
      </c>
    </row>
    <row r="59" spans="1:16" ht="26.25" customHeight="1" x14ac:dyDescent="0.2">
      <c r="A59" s="14"/>
      <c r="B59" s="14"/>
      <c r="C59" s="73" t="s">
        <v>1125</v>
      </c>
      <c r="D59" s="78" t="s">
        <v>289</v>
      </c>
      <c r="E59" s="13">
        <v>44444</v>
      </c>
      <c r="F59" s="76" t="s">
        <v>1063</v>
      </c>
      <c r="G59" s="13">
        <v>44445</v>
      </c>
      <c r="H59" s="77" t="s">
        <v>1064</v>
      </c>
      <c r="I59" s="16">
        <v>91</v>
      </c>
      <c r="J59" s="16">
        <v>40</v>
      </c>
      <c r="K59" s="16">
        <v>40</v>
      </c>
      <c r="L59" s="16">
        <v>2</v>
      </c>
      <c r="M59" s="81">
        <v>36.4</v>
      </c>
      <c r="N59" s="72">
        <v>37</v>
      </c>
      <c r="O59" s="64">
        <v>2530</v>
      </c>
      <c r="P59" s="65">
        <f>Table224578910112345678910[[#This Row],[PEMBULATAN]]*O59</f>
        <v>93610</v>
      </c>
    </row>
    <row r="60" spans="1:16" ht="26.25" customHeight="1" x14ac:dyDescent="0.2">
      <c r="A60" s="14"/>
      <c r="B60" s="14"/>
      <c r="C60" s="73" t="s">
        <v>1126</v>
      </c>
      <c r="D60" s="78" t="s">
        <v>289</v>
      </c>
      <c r="E60" s="13">
        <v>44444</v>
      </c>
      <c r="F60" s="76" t="s">
        <v>1063</v>
      </c>
      <c r="G60" s="13">
        <v>44445</v>
      </c>
      <c r="H60" s="77" t="s">
        <v>1064</v>
      </c>
      <c r="I60" s="16">
        <v>23</v>
      </c>
      <c r="J60" s="16">
        <v>51</v>
      </c>
      <c r="K60" s="16">
        <v>51</v>
      </c>
      <c r="L60" s="16">
        <v>7</v>
      </c>
      <c r="M60" s="81">
        <v>14.95575</v>
      </c>
      <c r="N60" s="72">
        <v>15</v>
      </c>
      <c r="O60" s="64">
        <v>2530</v>
      </c>
      <c r="P60" s="65">
        <f>Table224578910112345678910[[#This Row],[PEMBULATAN]]*O60</f>
        <v>37950</v>
      </c>
    </row>
    <row r="61" spans="1:16" ht="26.25" customHeight="1" x14ac:dyDescent="0.2">
      <c r="A61" s="14"/>
      <c r="B61" s="14"/>
      <c r="C61" s="73" t="s">
        <v>1127</v>
      </c>
      <c r="D61" s="78" t="s">
        <v>289</v>
      </c>
      <c r="E61" s="13">
        <v>44444</v>
      </c>
      <c r="F61" s="76" t="s">
        <v>1063</v>
      </c>
      <c r="G61" s="13">
        <v>44445</v>
      </c>
      <c r="H61" s="77" t="s">
        <v>1064</v>
      </c>
      <c r="I61" s="16">
        <v>52</v>
      </c>
      <c r="J61" s="16">
        <v>40</v>
      </c>
      <c r="K61" s="16">
        <v>40</v>
      </c>
      <c r="L61" s="16">
        <v>20</v>
      </c>
      <c r="M61" s="81">
        <v>20.8</v>
      </c>
      <c r="N61" s="72">
        <v>21</v>
      </c>
      <c r="O61" s="64">
        <v>2530</v>
      </c>
      <c r="P61" s="65">
        <f>Table224578910112345678910[[#This Row],[PEMBULATAN]]*O61</f>
        <v>53130</v>
      </c>
    </row>
    <row r="62" spans="1:16" ht="26.25" customHeight="1" x14ac:dyDescent="0.2">
      <c r="A62" s="14"/>
      <c r="B62" s="14"/>
      <c r="C62" s="73" t="s">
        <v>1128</v>
      </c>
      <c r="D62" s="78" t="s">
        <v>289</v>
      </c>
      <c r="E62" s="13">
        <v>44444</v>
      </c>
      <c r="F62" s="76" t="s">
        <v>1063</v>
      </c>
      <c r="G62" s="13">
        <v>44445</v>
      </c>
      <c r="H62" s="77" t="s">
        <v>1064</v>
      </c>
      <c r="I62" s="16">
        <v>70</v>
      </c>
      <c r="J62" s="16">
        <v>40</v>
      </c>
      <c r="K62" s="16">
        <v>40</v>
      </c>
      <c r="L62" s="16">
        <v>7</v>
      </c>
      <c r="M62" s="81">
        <v>28</v>
      </c>
      <c r="N62" s="72">
        <v>28</v>
      </c>
      <c r="O62" s="64">
        <v>2530</v>
      </c>
      <c r="P62" s="65">
        <f>Table224578910112345678910[[#This Row],[PEMBULATAN]]*O62</f>
        <v>70840</v>
      </c>
    </row>
    <row r="63" spans="1:16" ht="26.25" customHeight="1" x14ac:dyDescent="0.2">
      <c r="A63" s="14"/>
      <c r="B63" s="14"/>
      <c r="C63" s="73" t="s">
        <v>1129</v>
      </c>
      <c r="D63" s="78" t="s">
        <v>289</v>
      </c>
      <c r="E63" s="13">
        <v>44444</v>
      </c>
      <c r="F63" s="76" t="s">
        <v>1063</v>
      </c>
      <c r="G63" s="13">
        <v>44445</v>
      </c>
      <c r="H63" s="77" t="s">
        <v>1064</v>
      </c>
      <c r="I63" s="16">
        <v>100</v>
      </c>
      <c r="J63" s="16">
        <v>61</v>
      </c>
      <c r="K63" s="16">
        <v>61</v>
      </c>
      <c r="L63" s="16">
        <v>23</v>
      </c>
      <c r="M63" s="81">
        <v>93.025000000000006</v>
      </c>
      <c r="N63" s="72">
        <v>93</v>
      </c>
      <c r="O63" s="64">
        <v>2530</v>
      </c>
      <c r="P63" s="65">
        <f>Table224578910112345678910[[#This Row],[PEMBULATAN]]*O63</f>
        <v>235290</v>
      </c>
    </row>
    <row r="64" spans="1:16" ht="26.25" customHeight="1" x14ac:dyDescent="0.2">
      <c r="A64" s="14"/>
      <c r="B64" s="14"/>
      <c r="C64" s="73" t="s">
        <v>1130</v>
      </c>
      <c r="D64" s="78" t="s">
        <v>289</v>
      </c>
      <c r="E64" s="13">
        <v>44444</v>
      </c>
      <c r="F64" s="76" t="s">
        <v>1063</v>
      </c>
      <c r="G64" s="13">
        <v>44445</v>
      </c>
      <c r="H64" s="77" t="s">
        <v>1064</v>
      </c>
      <c r="I64" s="16">
        <v>93</v>
      </c>
      <c r="J64" s="16">
        <v>53</v>
      </c>
      <c r="K64" s="16">
        <v>53</v>
      </c>
      <c r="L64" s="16">
        <v>22</v>
      </c>
      <c r="M64" s="81">
        <v>65.309250000000006</v>
      </c>
      <c r="N64" s="72">
        <v>66</v>
      </c>
      <c r="O64" s="64">
        <v>2530</v>
      </c>
      <c r="P64" s="65">
        <f>Table224578910112345678910[[#This Row],[PEMBULATAN]]*O64</f>
        <v>166980</v>
      </c>
    </row>
    <row r="65" spans="1:16" ht="26.25" customHeight="1" x14ac:dyDescent="0.2">
      <c r="A65" s="14"/>
      <c r="B65" s="14"/>
      <c r="C65" s="73" t="s">
        <v>1131</v>
      </c>
      <c r="D65" s="78" t="s">
        <v>289</v>
      </c>
      <c r="E65" s="13">
        <v>44444</v>
      </c>
      <c r="F65" s="76" t="s">
        <v>1063</v>
      </c>
      <c r="G65" s="13">
        <v>44445</v>
      </c>
      <c r="H65" s="77" t="s">
        <v>1064</v>
      </c>
      <c r="I65" s="16">
        <v>91</v>
      </c>
      <c r="J65" s="16">
        <v>53</v>
      </c>
      <c r="K65" s="16">
        <v>53</v>
      </c>
      <c r="L65" s="16">
        <v>21</v>
      </c>
      <c r="M65" s="81">
        <v>63.90475</v>
      </c>
      <c r="N65" s="72">
        <v>64</v>
      </c>
      <c r="O65" s="64">
        <v>2530</v>
      </c>
      <c r="P65" s="65">
        <f>Table224578910112345678910[[#This Row],[PEMBULATAN]]*O65</f>
        <v>161920</v>
      </c>
    </row>
    <row r="66" spans="1:16" ht="26.25" customHeight="1" x14ac:dyDescent="0.2">
      <c r="A66" s="14"/>
      <c r="B66" s="14"/>
      <c r="C66" s="73" t="s">
        <v>1132</v>
      </c>
      <c r="D66" s="78" t="s">
        <v>289</v>
      </c>
      <c r="E66" s="13">
        <v>44444</v>
      </c>
      <c r="F66" s="76" t="s">
        <v>1063</v>
      </c>
      <c r="G66" s="13">
        <v>44445</v>
      </c>
      <c r="H66" s="77" t="s">
        <v>1064</v>
      </c>
      <c r="I66" s="16">
        <v>92</v>
      </c>
      <c r="J66" s="16">
        <v>62</v>
      </c>
      <c r="K66" s="16">
        <v>62</v>
      </c>
      <c r="L66" s="16">
        <v>19</v>
      </c>
      <c r="M66" s="81">
        <v>88.412000000000006</v>
      </c>
      <c r="N66" s="72">
        <v>89</v>
      </c>
      <c r="O66" s="64">
        <v>2530</v>
      </c>
      <c r="P66" s="65">
        <f>Table224578910112345678910[[#This Row],[PEMBULATAN]]*O66</f>
        <v>225170</v>
      </c>
    </row>
    <row r="67" spans="1:16" ht="26.25" customHeight="1" x14ac:dyDescent="0.2">
      <c r="A67" s="14"/>
      <c r="B67" s="14"/>
      <c r="C67" s="73" t="s">
        <v>1133</v>
      </c>
      <c r="D67" s="78" t="s">
        <v>289</v>
      </c>
      <c r="E67" s="13">
        <v>44444</v>
      </c>
      <c r="F67" s="76" t="s">
        <v>1063</v>
      </c>
      <c r="G67" s="13">
        <v>44445</v>
      </c>
      <c r="H67" s="77" t="s">
        <v>1064</v>
      </c>
      <c r="I67" s="16">
        <v>90</v>
      </c>
      <c r="J67" s="16">
        <v>52</v>
      </c>
      <c r="K67" s="16">
        <v>52</v>
      </c>
      <c r="L67" s="16">
        <v>18</v>
      </c>
      <c r="M67" s="81">
        <v>60.84</v>
      </c>
      <c r="N67" s="72">
        <v>61</v>
      </c>
      <c r="O67" s="64">
        <v>2530</v>
      </c>
      <c r="P67" s="65">
        <f>Table224578910112345678910[[#This Row],[PEMBULATAN]]*O67</f>
        <v>154330</v>
      </c>
    </row>
    <row r="68" spans="1:16" ht="26.25" customHeight="1" x14ac:dyDescent="0.2">
      <c r="A68" s="14"/>
      <c r="B68" s="14"/>
      <c r="C68" s="73" t="s">
        <v>1134</v>
      </c>
      <c r="D68" s="78" t="s">
        <v>289</v>
      </c>
      <c r="E68" s="13">
        <v>44444</v>
      </c>
      <c r="F68" s="76" t="s">
        <v>1063</v>
      </c>
      <c r="G68" s="13">
        <v>44445</v>
      </c>
      <c r="H68" s="77" t="s">
        <v>1064</v>
      </c>
      <c r="I68" s="16">
        <v>80</v>
      </c>
      <c r="J68" s="16">
        <v>51</v>
      </c>
      <c r="K68" s="16">
        <v>51</v>
      </c>
      <c r="L68" s="16">
        <v>14</v>
      </c>
      <c r="M68" s="81">
        <v>52.02</v>
      </c>
      <c r="N68" s="72">
        <v>52</v>
      </c>
      <c r="O68" s="64">
        <v>2530</v>
      </c>
      <c r="P68" s="65">
        <f>Table224578910112345678910[[#This Row],[PEMBULATAN]]*O68</f>
        <v>131560</v>
      </c>
    </row>
    <row r="69" spans="1:16" ht="26.25" customHeight="1" x14ac:dyDescent="0.2">
      <c r="A69" s="14"/>
      <c r="B69" s="14"/>
      <c r="C69" s="73" t="s">
        <v>1135</v>
      </c>
      <c r="D69" s="78" t="s">
        <v>289</v>
      </c>
      <c r="E69" s="13">
        <v>44444</v>
      </c>
      <c r="F69" s="76" t="s">
        <v>1063</v>
      </c>
      <c r="G69" s="13">
        <v>44445</v>
      </c>
      <c r="H69" s="77" t="s">
        <v>1064</v>
      </c>
      <c r="I69" s="16">
        <v>80</v>
      </c>
      <c r="J69" s="16">
        <v>50</v>
      </c>
      <c r="K69" s="16">
        <v>50</v>
      </c>
      <c r="L69" s="16">
        <v>17</v>
      </c>
      <c r="M69" s="81">
        <v>50</v>
      </c>
      <c r="N69" s="72">
        <v>50</v>
      </c>
      <c r="O69" s="64">
        <v>2530</v>
      </c>
      <c r="P69" s="65">
        <f>Table224578910112345678910[[#This Row],[PEMBULATAN]]*O69</f>
        <v>126500</v>
      </c>
    </row>
    <row r="70" spans="1:16" ht="26.25" customHeight="1" x14ac:dyDescent="0.2">
      <c r="A70" s="14"/>
      <c r="B70" s="14"/>
      <c r="C70" s="73" t="s">
        <v>1136</v>
      </c>
      <c r="D70" s="78" t="s">
        <v>289</v>
      </c>
      <c r="E70" s="13">
        <v>44444</v>
      </c>
      <c r="F70" s="76" t="s">
        <v>1063</v>
      </c>
      <c r="G70" s="13">
        <v>44445</v>
      </c>
      <c r="H70" s="77" t="s">
        <v>1064</v>
      </c>
      <c r="I70" s="16">
        <v>93</v>
      </c>
      <c r="J70" s="16">
        <v>61</v>
      </c>
      <c r="K70" s="16">
        <v>61</v>
      </c>
      <c r="L70" s="16">
        <v>22</v>
      </c>
      <c r="M70" s="81">
        <v>86.513249999999999</v>
      </c>
      <c r="N70" s="72">
        <v>87</v>
      </c>
      <c r="O70" s="64">
        <v>2530</v>
      </c>
      <c r="P70" s="65">
        <f>Table224578910112345678910[[#This Row],[PEMBULATAN]]*O70</f>
        <v>220110</v>
      </c>
    </row>
    <row r="71" spans="1:16" ht="26.25" customHeight="1" x14ac:dyDescent="0.2">
      <c r="A71" s="14"/>
      <c r="B71" s="14"/>
      <c r="C71" s="73" t="s">
        <v>1137</v>
      </c>
      <c r="D71" s="78" t="s">
        <v>289</v>
      </c>
      <c r="E71" s="13">
        <v>44444</v>
      </c>
      <c r="F71" s="76" t="s">
        <v>1063</v>
      </c>
      <c r="G71" s="13">
        <v>44445</v>
      </c>
      <c r="H71" s="77" t="s">
        <v>1064</v>
      </c>
      <c r="I71" s="16">
        <v>93</v>
      </c>
      <c r="J71" s="16">
        <v>52</v>
      </c>
      <c r="K71" s="16">
        <v>52</v>
      </c>
      <c r="L71" s="16">
        <v>10</v>
      </c>
      <c r="M71" s="81">
        <v>62.868000000000002</v>
      </c>
      <c r="N71" s="72">
        <v>63</v>
      </c>
      <c r="O71" s="64">
        <v>2530</v>
      </c>
      <c r="P71" s="65">
        <f>Table224578910112345678910[[#This Row],[PEMBULATAN]]*O71</f>
        <v>159390</v>
      </c>
    </row>
    <row r="72" spans="1:16" ht="26.25" customHeight="1" x14ac:dyDescent="0.2">
      <c r="A72" s="14"/>
      <c r="B72" s="14"/>
      <c r="C72" s="73" t="s">
        <v>1138</v>
      </c>
      <c r="D72" s="78" t="s">
        <v>289</v>
      </c>
      <c r="E72" s="13">
        <v>44444</v>
      </c>
      <c r="F72" s="76" t="s">
        <v>1063</v>
      </c>
      <c r="G72" s="13">
        <v>44445</v>
      </c>
      <c r="H72" s="77" t="s">
        <v>1064</v>
      </c>
      <c r="I72" s="16">
        <v>102</v>
      </c>
      <c r="J72" s="16">
        <v>56</v>
      </c>
      <c r="K72" s="16">
        <v>56</v>
      </c>
      <c r="L72" s="16">
        <v>19</v>
      </c>
      <c r="M72" s="81">
        <v>79.968000000000004</v>
      </c>
      <c r="N72" s="72">
        <v>80</v>
      </c>
      <c r="O72" s="64">
        <v>2530</v>
      </c>
      <c r="P72" s="65">
        <f>Table224578910112345678910[[#This Row],[PEMBULATAN]]*O72</f>
        <v>202400</v>
      </c>
    </row>
    <row r="73" spans="1:16" ht="26.25" customHeight="1" x14ac:dyDescent="0.2">
      <c r="A73" s="14"/>
      <c r="B73" s="14"/>
      <c r="C73" s="73" t="s">
        <v>1139</v>
      </c>
      <c r="D73" s="78" t="s">
        <v>289</v>
      </c>
      <c r="E73" s="13">
        <v>44444</v>
      </c>
      <c r="F73" s="76" t="s">
        <v>1063</v>
      </c>
      <c r="G73" s="13">
        <v>44445</v>
      </c>
      <c r="H73" s="77" t="s">
        <v>1064</v>
      </c>
      <c r="I73" s="16">
        <v>80</v>
      </c>
      <c r="J73" s="16">
        <v>61</v>
      </c>
      <c r="K73" s="16">
        <v>61</v>
      </c>
      <c r="L73" s="16">
        <v>9</v>
      </c>
      <c r="M73" s="81">
        <v>74.42</v>
      </c>
      <c r="N73" s="72">
        <v>75</v>
      </c>
      <c r="O73" s="64">
        <v>2530</v>
      </c>
      <c r="P73" s="65">
        <f>Table224578910112345678910[[#This Row],[PEMBULATAN]]*O73</f>
        <v>189750</v>
      </c>
    </row>
    <row r="74" spans="1:16" ht="26.25" customHeight="1" x14ac:dyDescent="0.2">
      <c r="A74" s="14"/>
      <c r="B74" s="14"/>
      <c r="C74" s="73" t="s">
        <v>1140</v>
      </c>
      <c r="D74" s="78" t="s">
        <v>289</v>
      </c>
      <c r="E74" s="13">
        <v>44444</v>
      </c>
      <c r="F74" s="76" t="s">
        <v>1063</v>
      </c>
      <c r="G74" s="13">
        <v>44445</v>
      </c>
      <c r="H74" s="77" t="s">
        <v>1064</v>
      </c>
      <c r="I74" s="16">
        <v>100</v>
      </c>
      <c r="J74" s="16">
        <v>41</v>
      </c>
      <c r="K74" s="16">
        <v>41</v>
      </c>
      <c r="L74" s="16">
        <v>16</v>
      </c>
      <c r="M74" s="81">
        <v>42.024999999999999</v>
      </c>
      <c r="N74" s="72">
        <v>42</v>
      </c>
      <c r="O74" s="64">
        <v>2530</v>
      </c>
      <c r="P74" s="65">
        <f>Table224578910112345678910[[#This Row],[PEMBULATAN]]*O74</f>
        <v>106260</v>
      </c>
    </row>
    <row r="75" spans="1:16" ht="26.25" customHeight="1" x14ac:dyDescent="0.2">
      <c r="A75" s="14"/>
      <c r="B75" s="14"/>
      <c r="C75" s="73" t="s">
        <v>1141</v>
      </c>
      <c r="D75" s="78" t="s">
        <v>289</v>
      </c>
      <c r="E75" s="13">
        <v>44444</v>
      </c>
      <c r="F75" s="76" t="s">
        <v>1063</v>
      </c>
      <c r="G75" s="13">
        <v>44445</v>
      </c>
      <c r="H75" s="77" t="s">
        <v>1064</v>
      </c>
      <c r="I75" s="16">
        <v>90</v>
      </c>
      <c r="J75" s="16">
        <v>53</v>
      </c>
      <c r="K75" s="16">
        <v>53</v>
      </c>
      <c r="L75" s="16">
        <v>23</v>
      </c>
      <c r="M75" s="81">
        <v>63.202500000000001</v>
      </c>
      <c r="N75" s="72">
        <v>63</v>
      </c>
      <c r="O75" s="64">
        <v>2530</v>
      </c>
      <c r="P75" s="65">
        <f>Table224578910112345678910[[#This Row],[PEMBULATAN]]*O75</f>
        <v>159390</v>
      </c>
    </row>
    <row r="76" spans="1:16" ht="26.25" customHeight="1" x14ac:dyDescent="0.2">
      <c r="A76" s="14"/>
      <c r="B76" s="14"/>
      <c r="C76" s="73" t="s">
        <v>1142</v>
      </c>
      <c r="D76" s="78" t="s">
        <v>289</v>
      </c>
      <c r="E76" s="13">
        <v>44444</v>
      </c>
      <c r="F76" s="76" t="s">
        <v>1063</v>
      </c>
      <c r="G76" s="13">
        <v>44445</v>
      </c>
      <c r="H76" s="77" t="s">
        <v>1064</v>
      </c>
      <c r="I76" s="16">
        <v>100</v>
      </c>
      <c r="J76" s="16">
        <v>51</v>
      </c>
      <c r="K76" s="16">
        <v>51</v>
      </c>
      <c r="L76" s="16">
        <v>26</v>
      </c>
      <c r="M76" s="81">
        <v>65.025000000000006</v>
      </c>
      <c r="N76" s="72">
        <v>65</v>
      </c>
      <c r="O76" s="64">
        <v>2530</v>
      </c>
      <c r="P76" s="65">
        <f>Table224578910112345678910[[#This Row],[PEMBULATAN]]*O76</f>
        <v>164450</v>
      </c>
    </row>
    <row r="77" spans="1:16" ht="26.25" customHeight="1" x14ac:dyDescent="0.2">
      <c r="A77" s="14"/>
      <c r="B77" s="14"/>
      <c r="C77" s="73" t="s">
        <v>1143</v>
      </c>
      <c r="D77" s="78" t="s">
        <v>289</v>
      </c>
      <c r="E77" s="13">
        <v>44444</v>
      </c>
      <c r="F77" s="76" t="s">
        <v>1063</v>
      </c>
      <c r="G77" s="13">
        <v>44445</v>
      </c>
      <c r="H77" s="77" t="s">
        <v>1064</v>
      </c>
      <c r="I77" s="16">
        <v>80</v>
      </c>
      <c r="J77" s="16">
        <v>50</v>
      </c>
      <c r="K77" s="16">
        <v>50</v>
      </c>
      <c r="L77" s="16">
        <v>29</v>
      </c>
      <c r="M77" s="81">
        <v>50</v>
      </c>
      <c r="N77" s="72">
        <v>50</v>
      </c>
      <c r="O77" s="64">
        <v>2530</v>
      </c>
      <c r="P77" s="65">
        <f>Table224578910112345678910[[#This Row],[PEMBULATAN]]*O77</f>
        <v>126500</v>
      </c>
    </row>
    <row r="78" spans="1:16" ht="26.25" customHeight="1" x14ac:dyDescent="0.2">
      <c r="A78" s="14"/>
      <c r="B78" s="14"/>
      <c r="C78" s="73" t="s">
        <v>1144</v>
      </c>
      <c r="D78" s="78" t="s">
        <v>289</v>
      </c>
      <c r="E78" s="13">
        <v>44444</v>
      </c>
      <c r="F78" s="76" t="s">
        <v>1063</v>
      </c>
      <c r="G78" s="13">
        <v>44445</v>
      </c>
      <c r="H78" s="77" t="s">
        <v>1064</v>
      </c>
      <c r="I78" s="16">
        <v>53</v>
      </c>
      <c r="J78" s="16">
        <v>30</v>
      </c>
      <c r="K78" s="16">
        <v>30</v>
      </c>
      <c r="L78" s="16">
        <v>8</v>
      </c>
      <c r="M78" s="81">
        <v>11.925000000000001</v>
      </c>
      <c r="N78" s="72">
        <v>12</v>
      </c>
      <c r="O78" s="64">
        <v>2530</v>
      </c>
      <c r="P78" s="65">
        <f>Table224578910112345678910[[#This Row],[PEMBULATAN]]*O78</f>
        <v>30360</v>
      </c>
    </row>
    <row r="79" spans="1:16" ht="26.25" customHeight="1" x14ac:dyDescent="0.2">
      <c r="A79" s="14"/>
      <c r="B79" s="14"/>
      <c r="C79" s="73" t="s">
        <v>1145</v>
      </c>
      <c r="D79" s="78" t="s">
        <v>289</v>
      </c>
      <c r="E79" s="13">
        <v>44444</v>
      </c>
      <c r="F79" s="76" t="s">
        <v>1063</v>
      </c>
      <c r="G79" s="13">
        <v>44445</v>
      </c>
      <c r="H79" s="77" t="s">
        <v>1064</v>
      </c>
      <c r="I79" s="16">
        <v>86</v>
      </c>
      <c r="J79" s="16">
        <v>56</v>
      </c>
      <c r="K79" s="16">
        <v>56</v>
      </c>
      <c r="L79" s="16">
        <v>18</v>
      </c>
      <c r="M79" s="81">
        <v>67.424000000000007</v>
      </c>
      <c r="N79" s="72">
        <v>68</v>
      </c>
      <c r="O79" s="64">
        <v>2530</v>
      </c>
      <c r="P79" s="65">
        <f>Table224578910112345678910[[#This Row],[PEMBULATAN]]*O79</f>
        <v>172040</v>
      </c>
    </row>
    <row r="80" spans="1:16" ht="26.25" customHeight="1" x14ac:dyDescent="0.2">
      <c r="A80" s="14"/>
      <c r="B80" s="14"/>
      <c r="C80" s="73" t="s">
        <v>1146</v>
      </c>
      <c r="D80" s="78" t="s">
        <v>289</v>
      </c>
      <c r="E80" s="13">
        <v>44444</v>
      </c>
      <c r="F80" s="76" t="s">
        <v>1063</v>
      </c>
      <c r="G80" s="13">
        <v>44445</v>
      </c>
      <c r="H80" s="77" t="s">
        <v>1064</v>
      </c>
      <c r="I80" s="16">
        <v>60</v>
      </c>
      <c r="J80" s="16">
        <v>37</v>
      </c>
      <c r="K80" s="16">
        <v>37</v>
      </c>
      <c r="L80" s="16">
        <v>8</v>
      </c>
      <c r="M80" s="81">
        <v>20.535</v>
      </c>
      <c r="N80" s="72">
        <v>21</v>
      </c>
      <c r="O80" s="64">
        <v>2530</v>
      </c>
      <c r="P80" s="65">
        <f>Table224578910112345678910[[#This Row],[PEMBULATAN]]*O80</f>
        <v>53130</v>
      </c>
    </row>
    <row r="81" spans="1:16" ht="26.25" customHeight="1" x14ac:dyDescent="0.2">
      <c r="A81" s="14"/>
      <c r="B81" s="14"/>
      <c r="C81" s="73" t="s">
        <v>1147</v>
      </c>
      <c r="D81" s="78" t="s">
        <v>289</v>
      </c>
      <c r="E81" s="13">
        <v>44444</v>
      </c>
      <c r="F81" s="76" t="s">
        <v>1063</v>
      </c>
      <c r="G81" s="13">
        <v>44445</v>
      </c>
      <c r="H81" s="77" t="s">
        <v>1064</v>
      </c>
      <c r="I81" s="16">
        <v>83</v>
      </c>
      <c r="J81" s="16">
        <v>51</v>
      </c>
      <c r="K81" s="16">
        <v>51</v>
      </c>
      <c r="L81" s="16">
        <v>18</v>
      </c>
      <c r="M81" s="81">
        <v>53.970750000000002</v>
      </c>
      <c r="N81" s="72">
        <v>54</v>
      </c>
      <c r="O81" s="64">
        <v>2530</v>
      </c>
      <c r="P81" s="65">
        <f>Table224578910112345678910[[#This Row],[PEMBULATAN]]*O81</f>
        <v>136620</v>
      </c>
    </row>
    <row r="82" spans="1:16" ht="26.25" customHeight="1" x14ac:dyDescent="0.2">
      <c r="A82" s="14"/>
      <c r="B82" s="14"/>
      <c r="C82" s="73" t="s">
        <v>1148</v>
      </c>
      <c r="D82" s="78" t="s">
        <v>289</v>
      </c>
      <c r="E82" s="13">
        <v>44444</v>
      </c>
      <c r="F82" s="76" t="s">
        <v>1063</v>
      </c>
      <c r="G82" s="13">
        <v>44445</v>
      </c>
      <c r="H82" s="77" t="s">
        <v>1064</v>
      </c>
      <c r="I82" s="16">
        <v>94</v>
      </c>
      <c r="J82" s="16">
        <v>64</v>
      </c>
      <c r="K82" s="16">
        <v>64</v>
      </c>
      <c r="L82" s="16">
        <v>22</v>
      </c>
      <c r="M82" s="81">
        <v>96.256</v>
      </c>
      <c r="N82" s="72">
        <v>96</v>
      </c>
      <c r="O82" s="64">
        <v>2530</v>
      </c>
      <c r="P82" s="65">
        <f>Table224578910112345678910[[#This Row],[PEMBULATAN]]*O82</f>
        <v>242880</v>
      </c>
    </row>
    <row r="83" spans="1:16" ht="26.25" customHeight="1" x14ac:dyDescent="0.2">
      <c r="A83" s="14"/>
      <c r="B83" s="14"/>
      <c r="C83" s="73" t="s">
        <v>1149</v>
      </c>
      <c r="D83" s="78" t="s">
        <v>289</v>
      </c>
      <c r="E83" s="13">
        <v>44444</v>
      </c>
      <c r="F83" s="76" t="s">
        <v>1063</v>
      </c>
      <c r="G83" s="13">
        <v>44445</v>
      </c>
      <c r="H83" s="77" t="s">
        <v>1064</v>
      </c>
      <c r="I83" s="16">
        <v>90</v>
      </c>
      <c r="J83" s="16">
        <v>51</v>
      </c>
      <c r="K83" s="16">
        <v>51</v>
      </c>
      <c r="L83" s="16">
        <v>18</v>
      </c>
      <c r="M83" s="81">
        <v>58.522500000000001</v>
      </c>
      <c r="N83" s="72">
        <v>59</v>
      </c>
      <c r="O83" s="64">
        <v>2530</v>
      </c>
      <c r="P83" s="65">
        <f>Table224578910112345678910[[#This Row],[PEMBULATAN]]*O83</f>
        <v>149270</v>
      </c>
    </row>
    <row r="84" spans="1:16" ht="26.25" customHeight="1" x14ac:dyDescent="0.2">
      <c r="A84" s="14"/>
      <c r="B84" s="14"/>
      <c r="C84" s="73" t="s">
        <v>1150</v>
      </c>
      <c r="D84" s="78" t="s">
        <v>289</v>
      </c>
      <c r="E84" s="13">
        <v>44444</v>
      </c>
      <c r="F84" s="76" t="s">
        <v>1063</v>
      </c>
      <c r="G84" s="13">
        <v>44445</v>
      </c>
      <c r="H84" s="77" t="s">
        <v>1064</v>
      </c>
      <c r="I84" s="16">
        <v>74</v>
      </c>
      <c r="J84" s="16">
        <v>52</v>
      </c>
      <c r="K84" s="16">
        <v>52</v>
      </c>
      <c r="L84" s="16">
        <v>12</v>
      </c>
      <c r="M84" s="81">
        <v>50.024000000000001</v>
      </c>
      <c r="N84" s="72">
        <v>50</v>
      </c>
      <c r="O84" s="64">
        <v>2530</v>
      </c>
      <c r="P84" s="65">
        <f>Table224578910112345678910[[#This Row],[PEMBULATAN]]*O84</f>
        <v>126500</v>
      </c>
    </row>
    <row r="85" spans="1:16" ht="26.25" customHeight="1" x14ac:dyDescent="0.2">
      <c r="A85" s="14"/>
      <c r="B85" s="14"/>
      <c r="C85" s="73" t="s">
        <v>1151</v>
      </c>
      <c r="D85" s="78" t="s">
        <v>289</v>
      </c>
      <c r="E85" s="13">
        <v>44444</v>
      </c>
      <c r="F85" s="76" t="s">
        <v>1063</v>
      </c>
      <c r="G85" s="13">
        <v>44445</v>
      </c>
      <c r="H85" s="77" t="s">
        <v>1064</v>
      </c>
      <c r="I85" s="16">
        <v>90</v>
      </c>
      <c r="J85" s="16">
        <v>60</v>
      </c>
      <c r="K85" s="16">
        <v>60</v>
      </c>
      <c r="L85" s="16">
        <v>11</v>
      </c>
      <c r="M85" s="81">
        <v>81</v>
      </c>
      <c r="N85" s="72">
        <v>81</v>
      </c>
      <c r="O85" s="64">
        <v>2530</v>
      </c>
      <c r="P85" s="65">
        <f>Table224578910112345678910[[#This Row],[PEMBULATAN]]*O85</f>
        <v>204930</v>
      </c>
    </row>
    <row r="86" spans="1:16" ht="26.25" customHeight="1" x14ac:dyDescent="0.2">
      <c r="A86" s="14"/>
      <c r="B86" s="14"/>
      <c r="C86" s="73" t="s">
        <v>1152</v>
      </c>
      <c r="D86" s="78" t="s">
        <v>289</v>
      </c>
      <c r="E86" s="13">
        <v>44444</v>
      </c>
      <c r="F86" s="76" t="s">
        <v>1063</v>
      </c>
      <c r="G86" s="13">
        <v>44445</v>
      </c>
      <c r="H86" s="77" t="s">
        <v>1064</v>
      </c>
      <c r="I86" s="16">
        <v>80</v>
      </c>
      <c r="J86" s="16">
        <v>51</v>
      </c>
      <c r="K86" s="16">
        <v>51</v>
      </c>
      <c r="L86" s="16">
        <v>20</v>
      </c>
      <c r="M86" s="81">
        <v>52.02</v>
      </c>
      <c r="N86" s="72">
        <v>52</v>
      </c>
      <c r="O86" s="64">
        <v>2530</v>
      </c>
      <c r="P86" s="65">
        <f>Table224578910112345678910[[#This Row],[PEMBULATAN]]*O86</f>
        <v>131560</v>
      </c>
    </row>
    <row r="87" spans="1:16" ht="26.25" customHeight="1" x14ac:dyDescent="0.2">
      <c r="A87" s="14"/>
      <c r="B87" s="14"/>
      <c r="C87" s="73" t="s">
        <v>1153</v>
      </c>
      <c r="D87" s="78" t="s">
        <v>289</v>
      </c>
      <c r="E87" s="13">
        <v>44444</v>
      </c>
      <c r="F87" s="76" t="s">
        <v>1063</v>
      </c>
      <c r="G87" s="13">
        <v>44445</v>
      </c>
      <c r="H87" s="77" t="s">
        <v>1064</v>
      </c>
      <c r="I87" s="16">
        <v>105</v>
      </c>
      <c r="J87" s="16">
        <v>56</v>
      </c>
      <c r="K87" s="16">
        <v>56</v>
      </c>
      <c r="L87" s="16">
        <v>36</v>
      </c>
      <c r="M87" s="81">
        <v>82.32</v>
      </c>
      <c r="N87" s="72">
        <v>83</v>
      </c>
      <c r="O87" s="64">
        <v>2530</v>
      </c>
      <c r="P87" s="65">
        <f>Table224578910112345678910[[#This Row],[PEMBULATAN]]*O87</f>
        <v>209990</v>
      </c>
    </row>
    <row r="88" spans="1:16" ht="26.25" customHeight="1" x14ac:dyDescent="0.2">
      <c r="A88" s="14"/>
      <c r="B88" s="14"/>
      <c r="C88" s="73" t="s">
        <v>1154</v>
      </c>
      <c r="D88" s="78" t="s">
        <v>289</v>
      </c>
      <c r="E88" s="13">
        <v>44444</v>
      </c>
      <c r="F88" s="76" t="s">
        <v>1063</v>
      </c>
      <c r="G88" s="13">
        <v>44445</v>
      </c>
      <c r="H88" s="77" t="s">
        <v>1064</v>
      </c>
      <c r="I88" s="16">
        <v>90</v>
      </c>
      <c r="J88" s="16">
        <v>55</v>
      </c>
      <c r="K88" s="16">
        <v>55</v>
      </c>
      <c r="L88" s="16">
        <v>13</v>
      </c>
      <c r="M88" s="81">
        <v>68.0625</v>
      </c>
      <c r="N88" s="72">
        <v>68</v>
      </c>
      <c r="O88" s="64">
        <v>2530</v>
      </c>
      <c r="P88" s="65">
        <f>Table224578910112345678910[[#This Row],[PEMBULATAN]]*O88</f>
        <v>172040</v>
      </c>
    </row>
    <row r="89" spans="1:16" ht="26.25" customHeight="1" x14ac:dyDescent="0.2">
      <c r="A89" s="14"/>
      <c r="B89" s="14"/>
      <c r="C89" s="73" t="s">
        <v>1155</v>
      </c>
      <c r="D89" s="78" t="s">
        <v>289</v>
      </c>
      <c r="E89" s="13">
        <v>44444</v>
      </c>
      <c r="F89" s="76" t="s">
        <v>1063</v>
      </c>
      <c r="G89" s="13">
        <v>44445</v>
      </c>
      <c r="H89" s="77" t="s">
        <v>1064</v>
      </c>
      <c r="I89" s="16">
        <v>93</v>
      </c>
      <c r="J89" s="16">
        <v>60</v>
      </c>
      <c r="K89" s="16">
        <v>60</v>
      </c>
      <c r="L89" s="16">
        <v>23</v>
      </c>
      <c r="M89" s="81">
        <v>83.7</v>
      </c>
      <c r="N89" s="72">
        <v>84</v>
      </c>
      <c r="O89" s="64">
        <v>2530</v>
      </c>
      <c r="P89" s="65">
        <f>Table224578910112345678910[[#This Row],[PEMBULATAN]]*O89</f>
        <v>212520</v>
      </c>
    </row>
    <row r="90" spans="1:16" ht="26.25" customHeight="1" x14ac:dyDescent="0.2">
      <c r="A90" s="14"/>
      <c r="B90" s="14"/>
      <c r="C90" s="73" t="s">
        <v>1156</v>
      </c>
      <c r="D90" s="78" t="s">
        <v>289</v>
      </c>
      <c r="E90" s="13">
        <v>44444</v>
      </c>
      <c r="F90" s="76" t="s">
        <v>1063</v>
      </c>
      <c r="G90" s="13">
        <v>44445</v>
      </c>
      <c r="H90" s="77" t="s">
        <v>1064</v>
      </c>
      <c r="I90" s="16">
        <v>80</v>
      </c>
      <c r="J90" s="16">
        <v>60</v>
      </c>
      <c r="K90" s="16">
        <v>60</v>
      </c>
      <c r="L90" s="16">
        <v>10</v>
      </c>
      <c r="M90" s="81">
        <v>72</v>
      </c>
      <c r="N90" s="72">
        <v>72</v>
      </c>
      <c r="O90" s="64">
        <v>2530</v>
      </c>
      <c r="P90" s="65">
        <f>Table224578910112345678910[[#This Row],[PEMBULATAN]]*O90</f>
        <v>182160</v>
      </c>
    </row>
    <row r="91" spans="1:16" ht="26.25" customHeight="1" x14ac:dyDescent="0.2">
      <c r="A91" s="14"/>
      <c r="B91" s="14"/>
      <c r="C91" s="73" t="s">
        <v>1157</v>
      </c>
      <c r="D91" s="78" t="s">
        <v>289</v>
      </c>
      <c r="E91" s="13">
        <v>44444</v>
      </c>
      <c r="F91" s="76" t="s">
        <v>1063</v>
      </c>
      <c r="G91" s="13">
        <v>44445</v>
      </c>
      <c r="H91" s="77" t="s">
        <v>1064</v>
      </c>
      <c r="I91" s="16">
        <v>60</v>
      </c>
      <c r="J91" s="16">
        <v>60</v>
      </c>
      <c r="K91" s="16">
        <v>60</v>
      </c>
      <c r="L91" s="16">
        <v>3</v>
      </c>
      <c r="M91" s="81">
        <v>54</v>
      </c>
      <c r="N91" s="72">
        <v>54</v>
      </c>
      <c r="O91" s="64">
        <v>2530</v>
      </c>
      <c r="P91" s="65">
        <f>Table224578910112345678910[[#This Row],[PEMBULATAN]]*O91</f>
        <v>136620</v>
      </c>
    </row>
    <row r="92" spans="1:16" ht="26.25" customHeight="1" x14ac:dyDescent="0.2">
      <c r="A92" s="14"/>
      <c r="B92" s="14"/>
      <c r="C92" s="73" t="s">
        <v>1158</v>
      </c>
      <c r="D92" s="78" t="s">
        <v>289</v>
      </c>
      <c r="E92" s="13">
        <v>44444</v>
      </c>
      <c r="F92" s="76" t="s">
        <v>1063</v>
      </c>
      <c r="G92" s="13">
        <v>44445</v>
      </c>
      <c r="H92" s="77" t="s">
        <v>1064</v>
      </c>
      <c r="I92" s="16">
        <v>75</v>
      </c>
      <c r="J92" s="16">
        <v>20</v>
      </c>
      <c r="K92" s="16">
        <v>20</v>
      </c>
      <c r="L92" s="16">
        <v>12</v>
      </c>
      <c r="M92" s="81">
        <v>7.5</v>
      </c>
      <c r="N92" s="72">
        <v>12</v>
      </c>
      <c r="O92" s="64">
        <v>2530</v>
      </c>
      <c r="P92" s="65">
        <f>Table224578910112345678910[[#This Row],[PEMBULATAN]]*O92</f>
        <v>30360</v>
      </c>
    </row>
    <row r="93" spans="1:16" ht="26.25" customHeight="1" x14ac:dyDescent="0.2">
      <c r="A93" s="14"/>
      <c r="B93" s="14"/>
      <c r="C93" s="73" t="s">
        <v>1159</v>
      </c>
      <c r="D93" s="78" t="s">
        <v>289</v>
      </c>
      <c r="E93" s="13">
        <v>44444</v>
      </c>
      <c r="F93" s="76" t="s">
        <v>1063</v>
      </c>
      <c r="G93" s="13">
        <v>44445</v>
      </c>
      <c r="H93" s="77" t="s">
        <v>1064</v>
      </c>
      <c r="I93" s="16">
        <v>50</v>
      </c>
      <c r="J93" s="16">
        <v>41</v>
      </c>
      <c r="K93" s="16">
        <v>41</v>
      </c>
      <c r="L93" s="16">
        <v>6</v>
      </c>
      <c r="M93" s="81">
        <v>21.012499999999999</v>
      </c>
      <c r="N93" s="72">
        <v>21</v>
      </c>
      <c r="O93" s="64">
        <v>2530</v>
      </c>
      <c r="P93" s="65">
        <f>Table224578910112345678910[[#This Row],[PEMBULATAN]]*O93</f>
        <v>53130</v>
      </c>
    </row>
    <row r="94" spans="1:16" ht="26.25" customHeight="1" x14ac:dyDescent="0.2">
      <c r="A94" s="14"/>
      <c r="B94" s="14"/>
      <c r="C94" s="73" t="s">
        <v>1160</v>
      </c>
      <c r="D94" s="78" t="s">
        <v>289</v>
      </c>
      <c r="E94" s="13">
        <v>44444</v>
      </c>
      <c r="F94" s="76" t="s">
        <v>1063</v>
      </c>
      <c r="G94" s="13">
        <v>44445</v>
      </c>
      <c r="H94" s="77" t="s">
        <v>1064</v>
      </c>
      <c r="I94" s="16">
        <v>42</v>
      </c>
      <c r="J94" s="16">
        <v>30</v>
      </c>
      <c r="K94" s="16">
        <v>30</v>
      </c>
      <c r="L94" s="16">
        <v>6</v>
      </c>
      <c r="M94" s="81">
        <v>9.4499999999999993</v>
      </c>
      <c r="N94" s="72">
        <v>10</v>
      </c>
      <c r="O94" s="64">
        <v>2530</v>
      </c>
      <c r="P94" s="65">
        <f>Table224578910112345678910[[#This Row],[PEMBULATAN]]*O94</f>
        <v>25300</v>
      </c>
    </row>
    <row r="95" spans="1:16" ht="26.25" customHeight="1" x14ac:dyDescent="0.2">
      <c r="A95" s="14"/>
      <c r="B95" s="14"/>
      <c r="C95" s="73" t="s">
        <v>1161</v>
      </c>
      <c r="D95" s="78" t="s">
        <v>289</v>
      </c>
      <c r="E95" s="13">
        <v>44444</v>
      </c>
      <c r="F95" s="76" t="s">
        <v>1063</v>
      </c>
      <c r="G95" s="13">
        <v>44445</v>
      </c>
      <c r="H95" s="77" t="s">
        <v>1064</v>
      </c>
      <c r="I95" s="16">
        <v>57</v>
      </c>
      <c r="J95" s="16">
        <v>37</v>
      </c>
      <c r="K95" s="16">
        <v>37</v>
      </c>
      <c r="L95" s="16">
        <v>17</v>
      </c>
      <c r="M95" s="81">
        <v>19.50825</v>
      </c>
      <c r="N95" s="72">
        <v>20</v>
      </c>
      <c r="O95" s="64">
        <v>2530</v>
      </c>
      <c r="P95" s="65">
        <f>Table224578910112345678910[[#This Row],[PEMBULATAN]]*O95</f>
        <v>50600</v>
      </c>
    </row>
    <row r="96" spans="1:16" ht="26.25" customHeight="1" x14ac:dyDescent="0.2">
      <c r="A96" s="14"/>
      <c r="B96" s="14"/>
      <c r="C96" s="73" t="s">
        <v>1162</v>
      </c>
      <c r="D96" s="78" t="s">
        <v>289</v>
      </c>
      <c r="E96" s="13">
        <v>44444</v>
      </c>
      <c r="F96" s="76" t="s">
        <v>1063</v>
      </c>
      <c r="G96" s="13">
        <v>44445</v>
      </c>
      <c r="H96" s="77" t="s">
        <v>1064</v>
      </c>
      <c r="I96" s="16">
        <v>60</v>
      </c>
      <c r="J96" s="16">
        <v>53</v>
      </c>
      <c r="K96" s="16">
        <v>53</v>
      </c>
      <c r="L96" s="16">
        <v>3</v>
      </c>
      <c r="M96" s="81">
        <v>42.134999999999998</v>
      </c>
      <c r="N96" s="72">
        <v>42</v>
      </c>
      <c r="O96" s="64">
        <v>2530</v>
      </c>
      <c r="P96" s="65">
        <f>Table224578910112345678910[[#This Row],[PEMBULATAN]]*O96</f>
        <v>106260</v>
      </c>
    </row>
    <row r="97" spans="1:16" ht="26.25" customHeight="1" x14ac:dyDescent="0.2">
      <c r="A97" s="14"/>
      <c r="B97" s="14"/>
      <c r="C97" s="73" t="s">
        <v>1163</v>
      </c>
      <c r="D97" s="78" t="s">
        <v>289</v>
      </c>
      <c r="E97" s="13">
        <v>44444</v>
      </c>
      <c r="F97" s="76" t="s">
        <v>1063</v>
      </c>
      <c r="G97" s="13">
        <v>44445</v>
      </c>
      <c r="H97" s="77" t="s">
        <v>1064</v>
      </c>
      <c r="I97" s="16">
        <v>41</v>
      </c>
      <c r="J97" s="16">
        <v>31</v>
      </c>
      <c r="K97" s="16">
        <v>31</v>
      </c>
      <c r="L97" s="16">
        <v>6</v>
      </c>
      <c r="M97" s="81">
        <v>9.8502500000000008</v>
      </c>
      <c r="N97" s="72">
        <v>10</v>
      </c>
      <c r="O97" s="64">
        <v>2530</v>
      </c>
      <c r="P97" s="65">
        <f>Table224578910112345678910[[#This Row],[PEMBULATAN]]*O97</f>
        <v>25300</v>
      </c>
    </row>
    <row r="98" spans="1:16" ht="26.25" customHeight="1" x14ac:dyDescent="0.2">
      <c r="A98" s="14"/>
      <c r="B98" s="14"/>
      <c r="C98" s="73" t="s">
        <v>1164</v>
      </c>
      <c r="D98" s="78" t="s">
        <v>289</v>
      </c>
      <c r="E98" s="13">
        <v>44444</v>
      </c>
      <c r="F98" s="76" t="s">
        <v>1063</v>
      </c>
      <c r="G98" s="13">
        <v>44445</v>
      </c>
      <c r="H98" s="77" t="s">
        <v>1064</v>
      </c>
      <c r="I98" s="16">
        <v>40</v>
      </c>
      <c r="J98" s="16">
        <v>20</v>
      </c>
      <c r="K98" s="16">
        <v>20</v>
      </c>
      <c r="L98" s="16">
        <v>1</v>
      </c>
      <c r="M98" s="81">
        <v>4</v>
      </c>
      <c r="N98" s="72">
        <v>4</v>
      </c>
      <c r="O98" s="64">
        <v>2530</v>
      </c>
      <c r="P98" s="65">
        <f>Table224578910112345678910[[#This Row],[PEMBULATAN]]*O98</f>
        <v>10120</v>
      </c>
    </row>
    <row r="99" spans="1:16" ht="26.25" customHeight="1" x14ac:dyDescent="0.2">
      <c r="A99" s="14"/>
      <c r="B99" s="14"/>
      <c r="C99" s="73" t="s">
        <v>1165</v>
      </c>
      <c r="D99" s="78" t="s">
        <v>289</v>
      </c>
      <c r="E99" s="13">
        <v>44444</v>
      </c>
      <c r="F99" s="76" t="s">
        <v>1063</v>
      </c>
      <c r="G99" s="13">
        <v>44445</v>
      </c>
      <c r="H99" s="77" t="s">
        <v>1064</v>
      </c>
      <c r="I99" s="16">
        <v>70</v>
      </c>
      <c r="J99" s="16">
        <v>51</v>
      </c>
      <c r="K99" s="16">
        <v>51</v>
      </c>
      <c r="L99" s="16">
        <v>6</v>
      </c>
      <c r="M99" s="81">
        <v>45.517499999999998</v>
      </c>
      <c r="N99" s="72">
        <v>46</v>
      </c>
      <c r="O99" s="64">
        <v>2530</v>
      </c>
      <c r="P99" s="65">
        <f>Table224578910112345678910[[#This Row],[PEMBULATAN]]*O99</f>
        <v>116380</v>
      </c>
    </row>
    <row r="100" spans="1:16" ht="26.25" customHeight="1" x14ac:dyDescent="0.2">
      <c r="A100" s="14"/>
      <c r="B100" s="14"/>
      <c r="C100" s="73" t="s">
        <v>1166</v>
      </c>
      <c r="D100" s="78" t="s">
        <v>289</v>
      </c>
      <c r="E100" s="13">
        <v>44444</v>
      </c>
      <c r="F100" s="76" t="s">
        <v>1063</v>
      </c>
      <c r="G100" s="13">
        <v>44445</v>
      </c>
      <c r="H100" s="77" t="s">
        <v>1064</v>
      </c>
      <c r="I100" s="16">
        <v>60</v>
      </c>
      <c r="J100" s="16">
        <v>43</v>
      </c>
      <c r="K100" s="16">
        <v>43</v>
      </c>
      <c r="L100" s="16">
        <v>5</v>
      </c>
      <c r="M100" s="81">
        <v>27.734999999999999</v>
      </c>
      <c r="N100" s="72">
        <v>28</v>
      </c>
      <c r="O100" s="64">
        <v>2530</v>
      </c>
      <c r="P100" s="65">
        <f>Table224578910112345678910[[#This Row],[PEMBULATAN]]*O100</f>
        <v>70840</v>
      </c>
    </row>
    <row r="101" spans="1:16" ht="26.25" customHeight="1" x14ac:dyDescent="0.2">
      <c r="A101" s="14"/>
      <c r="B101" s="14"/>
      <c r="C101" s="73" t="s">
        <v>1167</v>
      </c>
      <c r="D101" s="78" t="s">
        <v>289</v>
      </c>
      <c r="E101" s="13">
        <v>44444</v>
      </c>
      <c r="F101" s="76" t="s">
        <v>1063</v>
      </c>
      <c r="G101" s="13">
        <v>44445</v>
      </c>
      <c r="H101" s="77" t="s">
        <v>1064</v>
      </c>
      <c r="I101" s="16">
        <v>73</v>
      </c>
      <c r="J101" s="16">
        <v>30</v>
      </c>
      <c r="K101" s="16">
        <v>30</v>
      </c>
      <c r="L101" s="16">
        <v>10</v>
      </c>
      <c r="M101" s="81">
        <v>16.425000000000001</v>
      </c>
      <c r="N101" s="72">
        <v>17</v>
      </c>
      <c r="O101" s="64">
        <v>2530</v>
      </c>
      <c r="P101" s="65">
        <f>Table224578910112345678910[[#This Row],[PEMBULATAN]]*O101</f>
        <v>43010</v>
      </c>
    </row>
    <row r="102" spans="1:16" ht="26.25" customHeight="1" x14ac:dyDescent="0.2">
      <c r="A102" s="14"/>
      <c r="B102" s="14"/>
      <c r="C102" s="73" t="s">
        <v>1168</v>
      </c>
      <c r="D102" s="78" t="s">
        <v>289</v>
      </c>
      <c r="E102" s="13">
        <v>44444</v>
      </c>
      <c r="F102" s="76" t="s">
        <v>1063</v>
      </c>
      <c r="G102" s="13">
        <v>44445</v>
      </c>
      <c r="H102" s="77" t="s">
        <v>1064</v>
      </c>
      <c r="I102" s="16">
        <v>90</v>
      </c>
      <c r="J102" s="16">
        <v>51</v>
      </c>
      <c r="K102" s="16">
        <v>51</v>
      </c>
      <c r="L102" s="16">
        <v>11</v>
      </c>
      <c r="M102" s="81">
        <v>58.522500000000001</v>
      </c>
      <c r="N102" s="72">
        <v>59</v>
      </c>
      <c r="O102" s="64">
        <v>2530</v>
      </c>
      <c r="P102" s="65">
        <f>Table224578910112345678910[[#This Row],[PEMBULATAN]]*O102</f>
        <v>149270</v>
      </c>
    </row>
    <row r="103" spans="1:16" ht="26.25" customHeight="1" x14ac:dyDescent="0.2">
      <c r="A103" s="14"/>
      <c r="B103" s="14"/>
      <c r="C103" s="73" t="s">
        <v>1169</v>
      </c>
      <c r="D103" s="78" t="s">
        <v>289</v>
      </c>
      <c r="E103" s="13">
        <v>44444</v>
      </c>
      <c r="F103" s="76" t="s">
        <v>1063</v>
      </c>
      <c r="G103" s="13">
        <v>44445</v>
      </c>
      <c r="H103" s="77" t="s">
        <v>1064</v>
      </c>
      <c r="I103" s="16">
        <v>80</v>
      </c>
      <c r="J103" s="16">
        <v>52</v>
      </c>
      <c r="K103" s="16">
        <v>52</v>
      </c>
      <c r="L103" s="16">
        <v>18</v>
      </c>
      <c r="M103" s="81">
        <v>54.08</v>
      </c>
      <c r="N103" s="72">
        <v>54</v>
      </c>
      <c r="O103" s="64">
        <v>2530</v>
      </c>
      <c r="P103" s="65">
        <f>Table224578910112345678910[[#This Row],[PEMBULATAN]]*O103</f>
        <v>136620</v>
      </c>
    </row>
    <row r="104" spans="1:16" ht="26.25" customHeight="1" x14ac:dyDescent="0.2">
      <c r="A104" s="14"/>
      <c r="B104" s="14"/>
      <c r="C104" s="73" t="s">
        <v>1170</v>
      </c>
      <c r="D104" s="78" t="s">
        <v>289</v>
      </c>
      <c r="E104" s="13">
        <v>44444</v>
      </c>
      <c r="F104" s="76" t="s">
        <v>1063</v>
      </c>
      <c r="G104" s="13">
        <v>44445</v>
      </c>
      <c r="H104" s="77" t="s">
        <v>1064</v>
      </c>
      <c r="I104" s="16">
        <v>70</v>
      </c>
      <c r="J104" s="16">
        <v>58</v>
      </c>
      <c r="K104" s="16">
        <v>58</v>
      </c>
      <c r="L104" s="16">
        <v>15</v>
      </c>
      <c r="M104" s="81">
        <v>58.87</v>
      </c>
      <c r="N104" s="72">
        <v>59</v>
      </c>
      <c r="O104" s="64">
        <v>2530</v>
      </c>
      <c r="P104" s="65">
        <f>Table224578910112345678910[[#This Row],[PEMBULATAN]]*O104</f>
        <v>149270</v>
      </c>
    </row>
    <row r="105" spans="1:16" ht="26.25" customHeight="1" x14ac:dyDescent="0.2">
      <c r="A105" s="14"/>
      <c r="B105" s="14"/>
      <c r="C105" s="73" t="s">
        <v>1171</v>
      </c>
      <c r="D105" s="78" t="s">
        <v>289</v>
      </c>
      <c r="E105" s="13">
        <v>44444</v>
      </c>
      <c r="F105" s="76" t="s">
        <v>1063</v>
      </c>
      <c r="G105" s="13">
        <v>44445</v>
      </c>
      <c r="H105" s="77" t="s">
        <v>1064</v>
      </c>
      <c r="I105" s="16">
        <v>80</v>
      </c>
      <c r="J105" s="16">
        <v>51</v>
      </c>
      <c r="K105" s="16">
        <v>51</v>
      </c>
      <c r="L105" s="16">
        <v>7</v>
      </c>
      <c r="M105" s="81">
        <v>52.02</v>
      </c>
      <c r="N105" s="72">
        <v>52</v>
      </c>
      <c r="O105" s="64">
        <v>2530</v>
      </c>
      <c r="P105" s="65">
        <f>Table224578910112345678910[[#This Row],[PEMBULATAN]]*O105</f>
        <v>131560</v>
      </c>
    </row>
    <row r="106" spans="1:16" ht="26.25" customHeight="1" x14ac:dyDescent="0.2">
      <c r="A106" s="14"/>
      <c r="B106" s="14"/>
      <c r="C106" s="73" t="s">
        <v>1172</v>
      </c>
      <c r="D106" s="78" t="s">
        <v>289</v>
      </c>
      <c r="E106" s="13">
        <v>44444</v>
      </c>
      <c r="F106" s="76" t="s">
        <v>1063</v>
      </c>
      <c r="G106" s="13">
        <v>44445</v>
      </c>
      <c r="H106" s="77" t="s">
        <v>1064</v>
      </c>
      <c r="I106" s="16">
        <v>80</v>
      </c>
      <c r="J106" s="16">
        <v>61</v>
      </c>
      <c r="K106" s="16">
        <v>61</v>
      </c>
      <c r="L106" s="16">
        <v>9</v>
      </c>
      <c r="M106" s="81">
        <v>74.42</v>
      </c>
      <c r="N106" s="72">
        <v>75</v>
      </c>
      <c r="O106" s="64">
        <v>2530</v>
      </c>
      <c r="P106" s="65">
        <f>Table224578910112345678910[[#This Row],[PEMBULATAN]]*O106</f>
        <v>189750</v>
      </c>
    </row>
    <row r="107" spans="1:16" ht="26.25" customHeight="1" x14ac:dyDescent="0.2">
      <c r="A107" s="14"/>
      <c r="B107" s="14"/>
      <c r="C107" s="73" t="s">
        <v>1173</v>
      </c>
      <c r="D107" s="78" t="s">
        <v>289</v>
      </c>
      <c r="E107" s="13">
        <v>44444</v>
      </c>
      <c r="F107" s="76" t="s">
        <v>1063</v>
      </c>
      <c r="G107" s="13">
        <v>44445</v>
      </c>
      <c r="H107" s="77" t="s">
        <v>1064</v>
      </c>
      <c r="I107" s="16">
        <v>50</v>
      </c>
      <c r="J107" s="16">
        <v>35</v>
      </c>
      <c r="K107" s="16">
        <v>35</v>
      </c>
      <c r="L107" s="16">
        <v>7</v>
      </c>
      <c r="M107" s="81">
        <v>15.3125</v>
      </c>
      <c r="N107" s="72">
        <v>16</v>
      </c>
      <c r="O107" s="64">
        <v>2530</v>
      </c>
      <c r="P107" s="65">
        <f>Table224578910112345678910[[#This Row],[PEMBULATAN]]*O107</f>
        <v>40480</v>
      </c>
    </row>
    <row r="108" spans="1:16" ht="26.25" customHeight="1" x14ac:dyDescent="0.2">
      <c r="A108" s="14"/>
      <c r="B108" s="14"/>
      <c r="C108" s="73" t="s">
        <v>1174</v>
      </c>
      <c r="D108" s="78" t="s">
        <v>289</v>
      </c>
      <c r="E108" s="13">
        <v>44444</v>
      </c>
      <c r="F108" s="76" t="s">
        <v>1063</v>
      </c>
      <c r="G108" s="13">
        <v>44445</v>
      </c>
      <c r="H108" s="77" t="s">
        <v>1064</v>
      </c>
      <c r="I108" s="16">
        <v>123</v>
      </c>
      <c r="J108" s="16">
        <v>7</v>
      </c>
      <c r="K108" s="16">
        <v>7</v>
      </c>
      <c r="L108" s="16">
        <v>2</v>
      </c>
      <c r="M108" s="81">
        <v>1.50675</v>
      </c>
      <c r="N108" s="72">
        <v>2</v>
      </c>
      <c r="O108" s="64">
        <v>2530</v>
      </c>
      <c r="P108" s="65">
        <f>Table224578910112345678910[[#This Row],[PEMBULATAN]]*O108</f>
        <v>5060</v>
      </c>
    </row>
    <row r="109" spans="1:16" ht="26.25" customHeight="1" x14ac:dyDescent="0.2">
      <c r="A109" s="14"/>
      <c r="B109" s="14"/>
      <c r="C109" s="73" t="s">
        <v>1175</v>
      </c>
      <c r="D109" s="78" t="s">
        <v>289</v>
      </c>
      <c r="E109" s="13">
        <v>44444</v>
      </c>
      <c r="F109" s="76" t="s">
        <v>1063</v>
      </c>
      <c r="G109" s="13">
        <v>44445</v>
      </c>
      <c r="H109" s="77" t="s">
        <v>1064</v>
      </c>
      <c r="I109" s="16">
        <v>80</v>
      </c>
      <c r="J109" s="16">
        <v>55</v>
      </c>
      <c r="K109" s="16">
        <v>55</v>
      </c>
      <c r="L109" s="16">
        <v>9</v>
      </c>
      <c r="M109" s="81">
        <v>60.5</v>
      </c>
      <c r="N109" s="72">
        <v>61</v>
      </c>
      <c r="O109" s="64">
        <v>2530</v>
      </c>
      <c r="P109" s="65">
        <f>Table224578910112345678910[[#This Row],[PEMBULATAN]]*O109</f>
        <v>154330</v>
      </c>
    </row>
    <row r="110" spans="1:16" ht="26.25" customHeight="1" x14ac:dyDescent="0.2">
      <c r="A110" s="14"/>
      <c r="B110" s="14"/>
      <c r="C110" s="73" t="s">
        <v>1176</v>
      </c>
      <c r="D110" s="78" t="s">
        <v>289</v>
      </c>
      <c r="E110" s="13">
        <v>44444</v>
      </c>
      <c r="F110" s="76" t="s">
        <v>1063</v>
      </c>
      <c r="G110" s="13">
        <v>44445</v>
      </c>
      <c r="H110" s="77" t="s">
        <v>1064</v>
      </c>
      <c r="I110" s="16">
        <v>70</v>
      </c>
      <c r="J110" s="16">
        <v>41</v>
      </c>
      <c r="K110" s="16">
        <v>41</v>
      </c>
      <c r="L110" s="16">
        <v>5</v>
      </c>
      <c r="M110" s="81">
        <v>29.4175</v>
      </c>
      <c r="N110" s="72">
        <v>30</v>
      </c>
      <c r="O110" s="64">
        <v>2530</v>
      </c>
      <c r="P110" s="65">
        <f>Table224578910112345678910[[#This Row],[PEMBULATAN]]*O110</f>
        <v>75900</v>
      </c>
    </row>
    <row r="111" spans="1:16" ht="26.25" customHeight="1" x14ac:dyDescent="0.2">
      <c r="A111" s="14"/>
      <c r="B111" s="14"/>
      <c r="C111" s="73" t="s">
        <v>1177</v>
      </c>
      <c r="D111" s="78" t="s">
        <v>289</v>
      </c>
      <c r="E111" s="13">
        <v>44444</v>
      </c>
      <c r="F111" s="76" t="s">
        <v>1063</v>
      </c>
      <c r="G111" s="13">
        <v>44445</v>
      </c>
      <c r="H111" s="77" t="s">
        <v>1064</v>
      </c>
      <c r="I111" s="16">
        <v>91</v>
      </c>
      <c r="J111" s="16">
        <v>41</v>
      </c>
      <c r="K111" s="16">
        <v>41</v>
      </c>
      <c r="L111" s="16">
        <v>12</v>
      </c>
      <c r="M111" s="81">
        <v>38.242750000000001</v>
      </c>
      <c r="N111" s="72">
        <v>38</v>
      </c>
      <c r="O111" s="64">
        <v>2530</v>
      </c>
      <c r="P111" s="65">
        <f>Table224578910112345678910[[#This Row],[PEMBULATAN]]*O111</f>
        <v>96140</v>
      </c>
    </row>
    <row r="112" spans="1:16" ht="26.25" customHeight="1" x14ac:dyDescent="0.2">
      <c r="A112" s="14"/>
      <c r="B112" s="14"/>
      <c r="C112" s="73" t="s">
        <v>1178</v>
      </c>
      <c r="D112" s="78" t="s">
        <v>289</v>
      </c>
      <c r="E112" s="13">
        <v>44444</v>
      </c>
      <c r="F112" s="76" t="s">
        <v>1063</v>
      </c>
      <c r="G112" s="13">
        <v>44445</v>
      </c>
      <c r="H112" s="77" t="s">
        <v>1064</v>
      </c>
      <c r="I112" s="16">
        <v>75</v>
      </c>
      <c r="J112" s="16">
        <v>34</v>
      </c>
      <c r="K112" s="16">
        <v>34</v>
      </c>
      <c r="L112" s="16">
        <v>16</v>
      </c>
      <c r="M112" s="81">
        <v>21.675000000000001</v>
      </c>
      <c r="N112" s="72">
        <v>22</v>
      </c>
      <c r="O112" s="64">
        <v>2530</v>
      </c>
      <c r="P112" s="65">
        <f>Table224578910112345678910[[#This Row],[PEMBULATAN]]*O112</f>
        <v>55660</v>
      </c>
    </row>
    <row r="113" spans="1:16" ht="26.25" customHeight="1" x14ac:dyDescent="0.2">
      <c r="A113" s="14"/>
      <c r="B113" s="14"/>
      <c r="C113" s="73" t="s">
        <v>1179</v>
      </c>
      <c r="D113" s="78" t="s">
        <v>289</v>
      </c>
      <c r="E113" s="13">
        <v>44444</v>
      </c>
      <c r="F113" s="76" t="s">
        <v>1063</v>
      </c>
      <c r="G113" s="13">
        <v>44445</v>
      </c>
      <c r="H113" s="77" t="s">
        <v>1064</v>
      </c>
      <c r="I113" s="16">
        <v>93</v>
      </c>
      <c r="J113" s="16">
        <v>55</v>
      </c>
      <c r="K113" s="16">
        <v>55</v>
      </c>
      <c r="L113" s="16">
        <v>19</v>
      </c>
      <c r="M113" s="81">
        <v>70.331249999999997</v>
      </c>
      <c r="N113" s="72">
        <v>71</v>
      </c>
      <c r="O113" s="64">
        <v>2530</v>
      </c>
      <c r="P113" s="65">
        <f>Table224578910112345678910[[#This Row],[PEMBULATAN]]*O113</f>
        <v>179630</v>
      </c>
    </row>
    <row r="114" spans="1:16" ht="26.25" customHeight="1" x14ac:dyDescent="0.2">
      <c r="A114" s="14"/>
      <c r="B114" s="14"/>
      <c r="C114" s="73" t="s">
        <v>1180</v>
      </c>
      <c r="D114" s="78" t="s">
        <v>289</v>
      </c>
      <c r="E114" s="13">
        <v>44444</v>
      </c>
      <c r="F114" s="76" t="s">
        <v>1063</v>
      </c>
      <c r="G114" s="13">
        <v>44445</v>
      </c>
      <c r="H114" s="77" t="s">
        <v>1064</v>
      </c>
      <c r="I114" s="16">
        <v>65</v>
      </c>
      <c r="J114" s="16">
        <v>40</v>
      </c>
      <c r="K114" s="16">
        <v>40</v>
      </c>
      <c r="L114" s="16">
        <v>7</v>
      </c>
      <c r="M114" s="81">
        <v>26</v>
      </c>
      <c r="N114" s="72">
        <v>26</v>
      </c>
      <c r="O114" s="64">
        <v>2530</v>
      </c>
      <c r="P114" s="65">
        <f>Table224578910112345678910[[#This Row],[PEMBULATAN]]*O114</f>
        <v>65780</v>
      </c>
    </row>
    <row r="115" spans="1:16" ht="26.25" customHeight="1" x14ac:dyDescent="0.2">
      <c r="A115" s="14"/>
      <c r="B115" s="14"/>
      <c r="C115" s="73" t="s">
        <v>1181</v>
      </c>
      <c r="D115" s="78" t="s">
        <v>289</v>
      </c>
      <c r="E115" s="13">
        <v>44444</v>
      </c>
      <c r="F115" s="76" t="s">
        <v>1063</v>
      </c>
      <c r="G115" s="13">
        <v>44445</v>
      </c>
      <c r="H115" s="77" t="s">
        <v>1064</v>
      </c>
      <c r="I115" s="16">
        <v>81</v>
      </c>
      <c r="J115" s="16">
        <v>22</v>
      </c>
      <c r="K115" s="16">
        <v>22</v>
      </c>
      <c r="L115" s="16">
        <v>3</v>
      </c>
      <c r="M115" s="81">
        <v>9.8010000000000002</v>
      </c>
      <c r="N115" s="72">
        <v>10</v>
      </c>
      <c r="O115" s="64">
        <v>2530</v>
      </c>
      <c r="P115" s="65">
        <f>Table224578910112345678910[[#This Row],[PEMBULATAN]]*O115</f>
        <v>25300</v>
      </c>
    </row>
    <row r="116" spans="1:16" ht="26.25" customHeight="1" x14ac:dyDescent="0.2">
      <c r="A116" s="14"/>
      <c r="B116" s="14"/>
      <c r="C116" s="73" t="s">
        <v>1182</v>
      </c>
      <c r="D116" s="78" t="s">
        <v>289</v>
      </c>
      <c r="E116" s="13">
        <v>44444</v>
      </c>
      <c r="F116" s="76" t="s">
        <v>1063</v>
      </c>
      <c r="G116" s="13">
        <v>44445</v>
      </c>
      <c r="H116" s="77" t="s">
        <v>1064</v>
      </c>
      <c r="I116" s="16">
        <v>80</v>
      </c>
      <c r="J116" s="16">
        <v>20</v>
      </c>
      <c r="K116" s="16">
        <v>20</v>
      </c>
      <c r="L116" s="16">
        <v>5</v>
      </c>
      <c r="M116" s="81">
        <v>8</v>
      </c>
      <c r="N116" s="72">
        <v>8</v>
      </c>
      <c r="O116" s="64">
        <v>2530</v>
      </c>
      <c r="P116" s="65">
        <f>Table224578910112345678910[[#This Row],[PEMBULATAN]]*O116</f>
        <v>20240</v>
      </c>
    </row>
    <row r="117" spans="1:16" ht="26.25" customHeight="1" x14ac:dyDescent="0.2">
      <c r="A117" s="14"/>
      <c r="B117" s="14"/>
      <c r="C117" s="73" t="s">
        <v>1183</v>
      </c>
      <c r="D117" s="78" t="s">
        <v>289</v>
      </c>
      <c r="E117" s="13">
        <v>44444</v>
      </c>
      <c r="F117" s="76" t="s">
        <v>1063</v>
      </c>
      <c r="G117" s="13">
        <v>44445</v>
      </c>
      <c r="H117" s="77" t="s">
        <v>1064</v>
      </c>
      <c r="I117" s="16">
        <v>90</v>
      </c>
      <c r="J117" s="16">
        <v>56</v>
      </c>
      <c r="K117" s="16">
        <v>56</v>
      </c>
      <c r="L117" s="16">
        <v>11</v>
      </c>
      <c r="M117" s="81">
        <v>70.56</v>
      </c>
      <c r="N117" s="72">
        <v>71</v>
      </c>
      <c r="O117" s="64">
        <v>2530</v>
      </c>
      <c r="P117" s="65">
        <f>Table224578910112345678910[[#This Row],[PEMBULATAN]]*O117</f>
        <v>179630</v>
      </c>
    </row>
    <row r="118" spans="1:16" ht="26.25" customHeight="1" x14ac:dyDescent="0.2">
      <c r="A118" s="14"/>
      <c r="B118" s="14"/>
      <c r="C118" s="73" t="s">
        <v>1184</v>
      </c>
      <c r="D118" s="78" t="s">
        <v>289</v>
      </c>
      <c r="E118" s="13">
        <v>44444</v>
      </c>
      <c r="F118" s="76" t="s">
        <v>1063</v>
      </c>
      <c r="G118" s="13">
        <v>44445</v>
      </c>
      <c r="H118" s="77" t="s">
        <v>1064</v>
      </c>
      <c r="I118" s="16">
        <v>50</v>
      </c>
      <c r="J118" s="16">
        <v>24</v>
      </c>
      <c r="K118" s="16">
        <v>24</v>
      </c>
      <c r="L118" s="16">
        <v>2</v>
      </c>
      <c r="M118" s="81">
        <v>7.2</v>
      </c>
      <c r="N118" s="72">
        <v>7</v>
      </c>
      <c r="O118" s="64">
        <v>2530</v>
      </c>
      <c r="P118" s="65">
        <f>Table224578910112345678910[[#This Row],[PEMBULATAN]]*O118</f>
        <v>17710</v>
      </c>
    </row>
    <row r="119" spans="1:16" ht="26.25" customHeight="1" x14ac:dyDescent="0.2">
      <c r="A119" s="14"/>
      <c r="B119" s="14"/>
      <c r="C119" s="73" t="s">
        <v>1185</v>
      </c>
      <c r="D119" s="78" t="s">
        <v>289</v>
      </c>
      <c r="E119" s="13">
        <v>44444</v>
      </c>
      <c r="F119" s="76" t="s">
        <v>1063</v>
      </c>
      <c r="G119" s="13">
        <v>44445</v>
      </c>
      <c r="H119" s="77" t="s">
        <v>1064</v>
      </c>
      <c r="I119" s="16">
        <v>50</v>
      </c>
      <c r="J119" s="16">
        <v>31</v>
      </c>
      <c r="K119" s="16">
        <v>31</v>
      </c>
      <c r="L119" s="16">
        <v>4</v>
      </c>
      <c r="M119" s="81">
        <v>12.012499999999999</v>
      </c>
      <c r="N119" s="72">
        <v>12</v>
      </c>
      <c r="O119" s="64">
        <v>2530</v>
      </c>
      <c r="P119" s="65">
        <f>Table224578910112345678910[[#This Row],[PEMBULATAN]]*O119</f>
        <v>30360</v>
      </c>
    </row>
    <row r="120" spans="1:16" ht="26.25" customHeight="1" x14ac:dyDescent="0.2">
      <c r="A120" s="14"/>
      <c r="B120" s="14"/>
      <c r="C120" s="73" t="s">
        <v>1186</v>
      </c>
      <c r="D120" s="78" t="s">
        <v>289</v>
      </c>
      <c r="E120" s="13">
        <v>44444</v>
      </c>
      <c r="F120" s="76" t="s">
        <v>1063</v>
      </c>
      <c r="G120" s="13">
        <v>44445</v>
      </c>
      <c r="H120" s="77" t="s">
        <v>1064</v>
      </c>
      <c r="I120" s="16">
        <v>90</v>
      </c>
      <c r="J120" s="16">
        <v>50</v>
      </c>
      <c r="K120" s="16">
        <v>50</v>
      </c>
      <c r="L120" s="16">
        <v>7</v>
      </c>
      <c r="M120" s="81">
        <v>56.25</v>
      </c>
      <c r="N120" s="72">
        <v>56</v>
      </c>
      <c r="O120" s="64">
        <v>2530</v>
      </c>
      <c r="P120" s="65">
        <f>Table224578910112345678910[[#This Row],[PEMBULATAN]]*O120</f>
        <v>141680</v>
      </c>
    </row>
    <row r="121" spans="1:16" ht="26.25" customHeight="1" x14ac:dyDescent="0.2">
      <c r="A121" s="14"/>
      <c r="B121" s="14"/>
      <c r="C121" s="73" t="s">
        <v>1187</v>
      </c>
      <c r="D121" s="78" t="s">
        <v>289</v>
      </c>
      <c r="E121" s="13">
        <v>44444</v>
      </c>
      <c r="F121" s="76" t="s">
        <v>1063</v>
      </c>
      <c r="G121" s="13">
        <v>44445</v>
      </c>
      <c r="H121" s="77" t="s">
        <v>1064</v>
      </c>
      <c r="I121" s="16">
        <v>80</v>
      </c>
      <c r="J121" s="16">
        <v>51</v>
      </c>
      <c r="K121" s="16">
        <v>51</v>
      </c>
      <c r="L121" s="16">
        <v>9</v>
      </c>
      <c r="M121" s="81">
        <v>52.02</v>
      </c>
      <c r="N121" s="72">
        <v>52</v>
      </c>
      <c r="O121" s="64">
        <v>2530</v>
      </c>
      <c r="P121" s="65">
        <f>Table224578910112345678910[[#This Row],[PEMBULATAN]]*O121</f>
        <v>131560</v>
      </c>
    </row>
    <row r="122" spans="1:16" ht="26.25" customHeight="1" x14ac:dyDescent="0.2">
      <c r="A122" s="14"/>
      <c r="B122" s="14"/>
      <c r="C122" s="73" t="s">
        <v>1188</v>
      </c>
      <c r="D122" s="78" t="s">
        <v>289</v>
      </c>
      <c r="E122" s="13">
        <v>44444</v>
      </c>
      <c r="F122" s="76" t="s">
        <v>1063</v>
      </c>
      <c r="G122" s="13">
        <v>44445</v>
      </c>
      <c r="H122" s="77" t="s">
        <v>1064</v>
      </c>
      <c r="I122" s="16">
        <v>70</v>
      </c>
      <c r="J122" s="16">
        <v>53</v>
      </c>
      <c r="K122" s="16">
        <v>53</v>
      </c>
      <c r="L122" s="16">
        <v>7</v>
      </c>
      <c r="M122" s="81">
        <v>49.157499999999999</v>
      </c>
      <c r="N122" s="72">
        <v>49</v>
      </c>
      <c r="O122" s="64">
        <v>2530</v>
      </c>
      <c r="P122" s="65">
        <f>Table224578910112345678910[[#This Row],[PEMBULATAN]]*O122</f>
        <v>123970</v>
      </c>
    </row>
    <row r="123" spans="1:16" ht="26.25" customHeight="1" x14ac:dyDescent="0.2">
      <c r="A123" s="14"/>
      <c r="B123" s="14"/>
      <c r="C123" s="73" t="s">
        <v>1189</v>
      </c>
      <c r="D123" s="78" t="s">
        <v>289</v>
      </c>
      <c r="E123" s="13">
        <v>44444</v>
      </c>
      <c r="F123" s="76" t="s">
        <v>1063</v>
      </c>
      <c r="G123" s="13">
        <v>44445</v>
      </c>
      <c r="H123" s="77" t="s">
        <v>1064</v>
      </c>
      <c r="I123" s="16">
        <v>92</v>
      </c>
      <c r="J123" s="16">
        <v>50</v>
      </c>
      <c r="K123" s="16">
        <v>50</v>
      </c>
      <c r="L123" s="16">
        <v>15</v>
      </c>
      <c r="M123" s="81">
        <v>57.5</v>
      </c>
      <c r="N123" s="72">
        <v>58</v>
      </c>
      <c r="O123" s="64">
        <v>2530</v>
      </c>
      <c r="P123" s="65">
        <f>Table224578910112345678910[[#This Row],[PEMBULATAN]]*O123</f>
        <v>146740</v>
      </c>
    </row>
    <row r="124" spans="1:16" ht="26.25" customHeight="1" x14ac:dyDescent="0.2">
      <c r="A124" s="14"/>
      <c r="B124" s="14"/>
      <c r="C124" s="73" t="s">
        <v>1190</v>
      </c>
      <c r="D124" s="78" t="s">
        <v>289</v>
      </c>
      <c r="E124" s="13">
        <v>44444</v>
      </c>
      <c r="F124" s="76" t="s">
        <v>1063</v>
      </c>
      <c r="G124" s="13">
        <v>44445</v>
      </c>
      <c r="H124" s="77" t="s">
        <v>1064</v>
      </c>
      <c r="I124" s="16">
        <v>93</v>
      </c>
      <c r="J124" s="16">
        <v>52</v>
      </c>
      <c r="K124" s="16">
        <v>52</v>
      </c>
      <c r="L124" s="16">
        <v>15</v>
      </c>
      <c r="M124" s="81">
        <v>62.868000000000002</v>
      </c>
      <c r="N124" s="72">
        <v>63</v>
      </c>
      <c r="O124" s="64">
        <v>2530</v>
      </c>
      <c r="P124" s="65">
        <f>Table224578910112345678910[[#This Row],[PEMBULATAN]]*O124</f>
        <v>159390</v>
      </c>
    </row>
    <row r="125" spans="1:16" ht="26.25" customHeight="1" x14ac:dyDescent="0.2">
      <c r="A125" s="14"/>
      <c r="B125" s="14"/>
      <c r="C125" s="73" t="s">
        <v>1191</v>
      </c>
      <c r="D125" s="78" t="s">
        <v>289</v>
      </c>
      <c r="E125" s="13">
        <v>44444</v>
      </c>
      <c r="F125" s="76" t="s">
        <v>1063</v>
      </c>
      <c r="G125" s="13">
        <v>44445</v>
      </c>
      <c r="H125" s="77" t="s">
        <v>1064</v>
      </c>
      <c r="I125" s="16">
        <v>74</v>
      </c>
      <c r="J125" s="16">
        <v>50</v>
      </c>
      <c r="K125" s="16">
        <v>50</v>
      </c>
      <c r="L125" s="16">
        <v>10</v>
      </c>
      <c r="M125" s="81">
        <v>46.25</v>
      </c>
      <c r="N125" s="72">
        <v>46</v>
      </c>
      <c r="O125" s="64">
        <v>2530</v>
      </c>
      <c r="P125" s="65">
        <f>Table224578910112345678910[[#This Row],[PEMBULATAN]]*O125</f>
        <v>116380</v>
      </c>
    </row>
    <row r="126" spans="1:16" ht="26.25" customHeight="1" x14ac:dyDescent="0.2">
      <c r="A126" s="14"/>
      <c r="B126" s="14"/>
      <c r="C126" s="73" t="s">
        <v>1192</v>
      </c>
      <c r="D126" s="78" t="s">
        <v>289</v>
      </c>
      <c r="E126" s="13">
        <v>44444</v>
      </c>
      <c r="F126" s="76" t="s">
        <v>1063</v>
      </c>
      <c r="G126" s="13">
        <v>44445</v>
      </c>
      <c r="H126" s="77" t="s">
        <v>1064</v>
      </c>
      <c r="I126" s="16">
        <v>105</v>
      </c>
      <c r="J126" s="16">
        <v>16</v>
      </c>
      <c r="K126" s="16">
        <v>16</v>
      </c>
      <c r="L126" s="16">
        <v>1</v>
      </c>
      <c r="M126" s="81">
        <v>6.72</v>
      </c>
      <c r="N126" s="72">
        <v>7</v>
      </c>
      <c r="O126" s="64">
        <v>2530</v>
      </c>
      <c r="P126" s="65">
        <f>Table224578910112345678910[[#This Row],[PEMBULATAN]]*O126</f>
        <v>17710</v>
      </c>
    </row>
    <row r="127" spans="1:16" ht="26.25" customHeight="1" x14ac:dyDescent="0.2">
      <c r="A127" s="14"/>
      <c r="B127" s="14"/>
      <c r="C127" s="73" t="s">
        <v>1193</v>
      </c>
      <c r="D127" s="78" t="s">
        <v>289</v>
      </c>
      <c r="E127" s="13">
        <v>44444</v>
      </c>
      <c r="F127" s="76" t="s">
        <v>1063</v>
      </c>
      <c r="G127" s="13">
        <v>44445</v>
      </c>
      <c r="H127" s="77" t="s">
        <v>1064</v>
      </c>
      <c r="I127" s="16">
        <v>107</v>
      </c>
      <c r="J127" s="16">
        <v>15</v>
      </c>
      <c r="K127" s="16">
        <v>15</v>
      </c>
      <c r="L127" s="16">
        <v>3</v>
      </c>
      <c r="M127" s="81">
        <v>6.0187499999999998</v>
      </c>
      <c r="N127" s="72">
        <v>6</v>
      </c>
      <c r="O127" s="64">
        <v>2530</v>
      </c>
      <c r="P127" s="65">
        <f>Table224578910112345678910[[#This Row],[PEMBULATAN]]*O127</f>
        <v>15180</v>
      </c>
    </row>
    <row r="128" spans="1:16" ht="26.25" customHeight="1" x14ac:dyDescent="0.2">
      <c r="A128" s="14"/>
      <c r="B128" s="14"/>
      <c r="C128" s="73" t="s">
        <v>1194</v>
      </c>
      <c r="D128" s="78" t="s">
        <v>289</v>
      </c>
      <c r="E128" s="13">
        <v>44444</v>
      </c>
      <c r="F128" s="76" t="s">
        <v>1063</v>
      </c>
      <c r="G128" s="13">
        <v>44445</v>
      </c>
      <c r="H128" s="77" t="s">
        <v>1064</v>
      </c>
      <c r="I128" s="16">
        <v>90</v>
      </c>
      <c r="J128" s="16">
        <v>61</v>
      </c>
      <c r="K128" s="16">
        <v>61</v>
      </c>
      <c r="L128" s="16">
        <v>17</v>
      </c>
      <c r="M128" s="81">
        <v>83.722499999999997</v>
      </c>
      <c r="N128" s="72">
        <v>84</v>
      </c>
      <c r="O128" s="64">
        <v>2530</v>
      </c>
      <c r="P128" s="65">
        <f>Table224578910112345678910[[#This Row],[PEMBULATAN]]*O128</f>
        <v>212520</v>
      </c>
    </row>
    <row r="129" spans="1:16" ht="26.25" customHeight="1" x14ac:dyDescent="0.2">
      <c r="A129" s="14"/>
      <c r="B129" s="14"/>
      <c r="C129" s="73" t="s">
        <v>1195</v>
      </c>
      <c r="D129" s="78" t="s">
        <v>289</v>
      </c>
      <c r="E129" s="13">
        <v>44444</v>
      </c>
      <c r="F129" s="76" t="s">
        <v>1063</v>
      </c>
      <c r="G129" s="13">
        <v>44445</v>
      </c>
      <c r="H129" s="77" t="s">
        <v>1064</v>
      </c>
      <c r="I129" s="16">
        <v>80</v>
      </c>
      <c r="J129" s="16">
        <v>55</v>
      </c>
      <c r="K129" s="16">
        <v>55</v>
      </c>
      <c r="L129" s="16">
        <v>13</v>
      </c>
      <c r="M129" s="81">
        <v>60.5</v>
      </c>
      <c r="N129" s="72">
        <v>61</v>
      </c>
      <c r="O129" s="64">
        <v>2530</v>
      </c>
      <c r="P129" s="65">
        <f>Table224578910112345678910[[#This Row],[PEMBULATAN]]*O129</f>
        <v>154330</v>
      </c>
    </row>
    <row r="130" spans="1:16" ht="26.25" customHeight="1" x14ac:dyDescent="0.2">
      <c r="A130" s="14"/>
      <c r="B130" s="14"/>
      <c r="C130" s="73" t="s">
        <v>1196</v>
      </c>
      <c r="D130" s="78" t="s">
        <v>289</v>
      </c>
      <c r="E130" s="13">
        <v>44444</v>
      </c>
      <c r="F130" s="76" t="s">
        <v>1063</v>
      </c>
      <c r="G130" s="13">
        <v>44445</v>
      </c>
      <c r="H130" s="77" t="s">
        <v>1064</v>
      </c>
      <c r="I130" s="16">
        <v>120</v>
      </c>
      <c r="J130" s="16">
        <v>43</v>
      </c>
      <c r="K130" s="16">
        <v>43</v>
      </c>
      <c r="L130" s="16">
        <v>6</v>
      </c>
      <c r="M130" s="81">
        <v>55.47</v>
      </c>
      <c r="N130" s="72">
        <v>56</v>
      </c>
      <c r="O130" s="64">
        <v>2530</v>
      </c>
      <c r="P130" s="65">
        <f>Table224578910112345678910[[#This Row],[PEMBULATAN]]*O130</f>
        <v>141680</v>
      </c>
    </row>
    <row r="131" spans="1:16" ht="26.25" customHeight="1" x14ac:dyDescent="0.2">
      <c r="A131" s="14"/>
      <c r="B131" s="14"/>
      <c r="C131" s="73" t="s">
        <v>1197</v>
      </c>
      <c r="D131" s="78" t="s">
        <v>289</v>
      </c>
      <c r="E131" s="13">
        <v>44444</v>
      </c>
      <c r="F131" s="76" t="s">
        <v>1063</v>
      </c>
      <c r="G131" s="13">
        <v>44445</v>
      </c>
      <c r="H131" s="77" t="s">
        <v>1064</v>
      </c>
      <c r="I131" s="16">
        <v>10</v>
      </c>
      <c r="J131" s="16">
        <v>20</v>
      </c>
      <c r="K131" s="16">
        <v>20</v>
      </c>
      <c r="L131" s="16">
        <v>2</v>
      </c>
      <c r="M131" s="81">
        <v>1</v>
      </c>
      <c r="N131" s="72">
        <v>2</v>
      </c>
      <c r="O131" s="64">
        <v>2530</v>
      </c>
      <c r="P131" s="65">
        <f>Table224578910112345678910[[#This Row],[PEMBULATAN]]*O131</f>
        <v>5060</v>
      </c>
    </row>
    <row r="132" spans="1:16" ht="26.25" customHeight="1" x14ac:dyDescent="0.2">
      <c r="A132" s="14"/>
      <c r="B132" s="14"/>
      <c r="C132" s="73" t="s">
        <v>1198</v>
      </c>
      <c r="D132" s="78" t="s">
        <v>289</v>
      </c>
      <c r="E132" s="13">
        <v>44444</v>
      </c>
      <c r="F132" s="76" t="s">
        <v>1063</v>
      </c>
      <c r="G132" s="13">
        <v>44445</v>
      </c>
      <c r="H132" s="77" t="s">
        <v>1064</v>
      </c>
      <c r="I132" s="16">
        <v>90</v>
      </c>
      <c r="J132" s="16">
        <v>53</v>
      </c>
      <c r="K132" s="16">
        <v>53</v>
      </c>
      <c r="L132" s="16">
        <v>15</v>
      </c>
      <c r="M132" s="81">
        <v>63.202500000000001</v>
      </c>
      <c r="N132" s="72">
        <v>63</v>
      </c>
      <c r="O132" s="64">
        <v>2530</v>
      </c>
      <c r="P132" s="65">
        <f>Table224578910112345678910[[#This Row],[PEMBULATAN]]*O132</f>
        <v>159390</v>
      </c>
    </row>
    <row r="133" spans="1:16" ht="26.25" customHeight="1" x14ac:dyDescent="0.2">
      <c r="A133" s="14"/>
      <c r="B133" s="14"/>
      <c r="C133" s="73" t="s">
        <v>1199</v>
      </c>
      <c r="D133" s="78" t="s">
        <v>289</v>
      </c>
      <c r="E133" s="13">
        <v>44444</v>
      </c>
      <c r="F133" s="76" t="s">
        <v>1063</v>
      </c>
      <c r="G133" s="13">
        <v>44445</v>
      </c>
      <c r="H133" s="77" t="s">
        <v>1064</v>
      </c>
      <c r="I133" s="16">
        <v>20</v>
      </c>
      <c r="J133" s="16">
        <v>20</v>
      </c>
      <c r="K133" s="16">
        <v>20</v>
      </c>
      <c r="L133" s="16">
        <v>1</v>
      </c>
      <c r="M133" s="81">
        <v>2</v>
      </c>
      <c r="N133" s="72">
        <v>2</v>
      </c>
      <c r="O133" s="64">
        <v>2530</v>
      </c>
      <c r="P133" s="65">
        <f>Table224578910112345678910[[#This Row],[PEMBULATAN]]*O133</f>
        <v>5060</v>
      </c>
    </row>
    <row r="134" spans="1:16" ht="26.25" customHeight="1" x14ac:dyDescent="0.2">
      <c r="A134" s="14"/>
      <c r="B134" s="14"/>
      <c r="C134" s="73" t="s">
        <v>1200</v>
      </c>
      <c r="D134" s="78" t="s">
        <v>289</v>
      </c>
      <c r="E134" s="13">
        <v>44444</v>
      </c>
      <c r="F134" s="76" t="s">
        <v>1063</v>
      </c>
      <c r="G134" s="13">
        <v>44445</v>
      </c>
      <c r="H134" s="77" t="s">
        <v>1064</v>
      </c>
      <c r="I134" s="16">
        <v>117</v>
      </c>
      <c r="J134" s="16">
        <v>33</v>
      </c>
      <c r="K134" s="16">
        <v>33</v>
      </c>
      <c r="L134" s="16">
        <v>3</v>
      </c>
      <c r="M134" s="81">
        <v>31.853249999999999</v>
      </c>
      <c r="N134" s="72">
        <v>32</v>
      </c>
      <c r="O134" s="64">
        <v>2530</v>
      </c>
      <c r="P134" s="65">
        <f>Table224578910112345678910[[#This Row],[PEMBULATAN]]*O134</f>
        <v>80960</v>
      </c>
    </row>
    <row r="135" spans="1:16" ht="26.25" customHeight="1" x14ac:dyDescent="0.2">
      <c r="A135" s="14"/>
      <c r="B135" s="14"/>
      <c r="C135" s="73" t="s">
        <v>1201</v>
      </c>
      <c r="D135" s="78" t="s">
        <v>289</v>
      </c>
      <c r="E135" s="13">
        <v>44444</v>
      </c>
      <c r="F135" s="76" t="s">
        <v>1063</v>
      </c>
      <c r="G135" s="13">
        <v>44445</v>
      </c>
      <c r="H135" s="77" t="s">
        <v>1064</v>
      </c>
      <c r="I135" s="16">
        <v>69</v>
      </c>
      <c r="J135" s="16">
        <v>31</v>
      </c>
      <c r="K135" s="16">
        <v>31</v>
      </c>
      <c r="L135" s="16">
        <v>3</v>
      </c>
      <c r="M135" s="81">
        <v>16.577249999999999</v>
      </c>
      <c r="N135" s="72">
        <v>17</v>
      </c>
      <c r="O135" s="64">
        <v>2530</v>
      </c>
      <c r="P135" s="65">
        <f>Table224578910112345678910[[#This Row],[PEMBULATAN]]*O135</f>
        <v>43010</v>
      </c>
    </row>
    <row r="136" spans="1:16" ht="26.25" customHeight="1" x14ac:dyDescent="0.2">
      <c r="A136" s="14"/>
      <c r="B136" s="14"/>
      <c r="C136" s="73" t="s">
        <v>1202</v>
      </c>
      <c r="D136" s="78" t="s">
        <v>289</v>
      </c>
      <c r="E136" s="13">
        <v>44444</v>
      </c>
      <c r="F136" s="76" t="s">
        <v>1063</v>
      </c>
      <c r="G136" s="13">
        <v>44445</v>
      </c>
      <c r="H136" s="77" t="s">
        <v>1064</v>
      </c>
      <c r="I136" s="16">
        <v>84</v>
      </c>
      <c r="J136" s="16">
        <v>60</v>
      </c>
      <c r="K136" s="16">
        <v>60</v>
      </c>
      <c r="L136" s="16">
        <v>12</v>
      </c>
      <c r="M136" s="81">
        <v>75.599999999999994</v>
      </c>
      <c r="N136" s="72">
        <v>76</v>
      </c>
      <c r="O136" s="64">
        <v>2530</v>
      </c>
      <c r="P136" s="65">
        <f>Table224578910112345678910[[#This Row],[PEMBULATAN]]*O136</f>
        <v>192280</v>
      </c>
    </row>
    <row r="137" spans="1:16" ht="26.25" customHeight="1" x14ac:dyDescent="0.2">
      <c r="A137" s="14"/>
      <c r="B137" s="14"/>
      <c r="C137" s="73" t="s">
        <v>1203</v>
      </c>
      <c r="D137" s="78" t="s">
        <v>289</v>
      </c>
      <c r="E137" s="13">
        <v>44444</v>
      </c>
      <c r="F137" s="76" t="s">
        <v>1063</v>
      </c>
      <c r="G137" s="13">
        <v>44445</v>
      </c>
      <c r="H137" s="77" t="s">
        <v>1064</v>
      </c>
      <c r="I137" s="16">
        <v>94</v>
      </c>
      <c r="J137" s="16">
        <v>60</v>
      </c>
      <c r="K137" s="16">
        <v>60</v>
      </c>
      <c r="L137" s="16">
        <v>27</v>
      </c>
      <c r="M137" s="81">
        <v>84.6</v>
      </c>
      <c r="N137" s="72">
        <v>85</v>
      </c>
      <c r="O137" s="64">
        <v>2530</v>
      </c>
      <c r="P137" s="65">
        <f>Table224578910112345678910[[#This Row],[PEMBULATAN]]*O137</f>
        <v>215050</v>
      </c>
    </row>
    <row r="138" spans="1:16" ht="26.25" customHeight="1" x14ac:dyDescent="0.2">
      <c r="A138" s="14"/>
      <c r="B138" s="14"/>
      <c r="C138" s="73" t="s">
        <v>1204</v>
      </c>
      <c r="D138" s="78" t="s">
        <v>289</v>
      </c>
      <c r="E138" s="13">
        <v>44444</v>
      </c>
      <c r="F138" s="76" t="s">
        <v>1063</v>
      </c>
      <c r="G138" s="13">
        <v>44445</v>
      </c>
      <c r="H138" s="77" t="s">
        <v>1064</v>
      </c>
      <c r="I138" s="16">
        <v>73</v>
      </c>
      <c r="J138" s="16">
        <v>23</v>
      </c>
      <c r="K138" s="16">
        <v>23</v>
      </c>
      <c r="L138" s="16">
        <v>1</v>
      </c>
      <c r="M138" s="81">
        <v>9.6542499999999993</v>
      </c>
      <c r="N138" s="72">
        <v>10</v>
      </c>
      <c r="O138" s="64">
        <v>2530</v>
      </c>
      <c r="P138" s="65">
        <f>Table224578910112345678910[[#This Row],[PEMBULATAN]]*O138</f>
        <v>25300</v>
      </c>
    </row>
    <row r="139" spans="1:16" ht="26.25" customHeight="1" x14ac:dyDescent="0.2">
      <c r="A139" s="14"/>
      <c r="B139" s="14"/>
      <c r="C139" s="73" t="s">
        <v>1205</v>
      </c>
      <c r="D139" s="78" t="s">
        <v>289</v>
      </c>
      <c r="E139" s="13">
        <v>44444</v>
      </c>
      <c r="F139" s="76" t="s">
        <v>1063</v>
      </c>
      <c r="G139" s="13">
        <v>44445</v>
      </c>
      <c r="H139" s="77" t="s">
        <v>1064</v>
      </c>
      <c r="I139" s="16">
        <v>60</v>
      </c>
      <c r="J139" s="16">
        <v>47</v>
      </c>
      <c r="K139" s="16">
        <v>47</v>
      </c>
      <c r="L139" s="16">
        <v>6</v>
      </c>
      <c r="M139" s="81">
        <v>33.134999999999998</v>
      </c>
      <c r="N139" s="72">
        <v>33</v>
      </c>
      <c r="O139" s="64">
        <v>2530</v>
      </c>
      <c r="P139" s="65">
        <f>Table224578910112345678910[[#This Row],[PEMBULATAN]]*O139</f>
        <v>83490</v>
      </c>
    </row>
    <row r="140" spans="1:16" ht="26.25" customHeight="1" x14ac:dyDescent="0.2">
      <c r="A140" s="14"/>
      <c r="B140" s="14"/>
      <c r="C140" s="73" t="s">
        <v>1206</v>
      </c>
      <c r="D140" s="78" t="s">
        <v>289</v>
      </c>
      <c r="E140" s="13">
        <v>44444</v>
      </c>
      <c r="F140" s="76" t="s">
        <v>1063</v>
      </c>
      <c r="G140" s="13">
        <v>44445</v>
      </c>
      <c r="H140" s="77" t="s">
        <v>1064</v>
      </c>
      <c r="I140" s="16">
        <v>86</v>
      </c>
      <c r="J140" s="16">
        <v>58</v>
      </c>
      <c r="K140" s="16">
        <v>58</v>
      </c>
      <c r="L140" s="16">
        <v>10</v>
      </c>
      <c r="M140" s="81">
        <v>72.325999999999993</v>
      </c>
      <c r="N140" s="72">
        <v>73</v>
      </c>
      <c r="O140" s="64">
        <v>2530</v>
      </c>
      <c r="P140" s="65">
        <f>Table224578910112345678910[[#This Row],[PEMBULATAN]]*O140</f>
        <v>184690</v>
      </c>
    </row>
    <row r="141" spans="1:16" ht="26.25" customHeight="1" x14ac:dyDescent="0.2">
      <c r="A141" s="14"/>
      <c r="B141" s="14"/>
      <c r="C141" s="73" t="s">
        <v>1207</v>
      </c>
      <c r="D141" s="78" t="s">
        <v>289</v>
      </c>
      <c r="E141" s="13">
        <v>44444</v>
      </c>
      <c r="F141" s="76" t="s">
        <v>1063</v>
      </c>
      <c r="G141" s="13">
        <v>44445</v>
      </c>
      <c r="H141" s="77" t="s">
        <v>1064</v>
      </c>
      <c r="I141" s="16">
        <v>73</v>
      </c>
      <c r="J141" s="16">
        <v>23</v>
      </c>
      <c r="K141" s="16">
        <v>23</v>
      </c>
      <c r="L141" s="16">
        <v>2</v>
      </c>
      <c r="M141" s="81">
        <v>9.6542499999999993</v>
      </c>
      <c r="N141" s="72">
        <v>10</v>
      </c>
      <c r="O141" s="64">
        <v>2530</v>
      </c>
      <c r="P141" s="65">
        <f>Table224578910112345678910[[#This Row],[PEMBULATAN]]*O141</f>
        <v>25300</v>
      </c>
    </row>
    <row r="142" spans="1:16" ht="26.25" customHeight="1" x14ac:dyDescent="0.2">
      <c r="A142" s="14"/>
      <c r="B142" s="14"/>
      <c r="C142" s="73" t="s">
        <v>1208</v>
      </c>
      <c r="D142" s="78" t="s">
        <v>289</v>
      </c>
      <c r="E142" s="13">
        <v>44444</v>
      </c>
      <c r="F142" s="76" t="s">
        <v>1063</v>
      </c>
      <c r="G142" s="13">
        <v>44445</v>
      </c>
      <c r="H142" s="77" t="s">
        <v>1064</v>
      </c>
      <c r="I142" s="16">
        <v>106</v>
      </c>
      <c r="J142" s="16">
        <v>13</v>
      </c>
      <c r="K142" s="16">
        <v>13</v>
      </c>
      <c r="L142" s="16">
        <v>1</v>
      </c>
      <c r="M142" s="81">
        <v>4.4785000000000004</v>
      </c>
      <c r="N142" s="72">
        <v>5</v>
      </c>
      <c r="O142" s="64">
        <v>2530</v>
      </c>
      <c r="P142" s="65">
        <f>Table224578910112345678910[[#This Row],[PEMBULATAN]]*O142</f>
        <v>12650</v>
      </c>
    </row>
    <row r="143" spans="1:16" ht="26.25" customHeight="1" x14ac:dyDescent="0.2">
      <c r="A143" s="14"/>
      <c r="B143" s="14"/>
      <c r="C143" s="73" t="s">
        <v>1209</v>
      </c>
      <c r="D143" s="78" t="s">
        <v>289</v>
      </c>
      <c r="E143" s="13">
        <v>44444</v>
      </c>
      <c r="F143" s="76" t="s">
        <v>1063</v>
      </c>
      <c r="G143" s="13">
        <v>44445</v>
      </c>
      <c r="H143" s="77" t="s">
        <v>1064</v>
      </c>
      <c r="I143" s="16">
        <v>62</v>
      </c>
      <c r="J143" s="16">
        <v>35</v>
      </c>
      <c r="K143" s="16">
        <v>35</v>
      </c>
      <c r="L143" s="16">
        <v>6</v>
      </c>
      <c r="M143" s="81">
        <v>18.987500000000001</v>
      </c>
      <c r="N143" s="72">
        <v>19</v>
      </c>
      <c r="O143" s="64">
        <v>2530</v>
      </c>
      <c r="P143" s="65">
        <f>Table224578910112345678910[[#This Row],[PEMBULATAN]]*O143</f>
        <v>48070</v>
      </c>
    </row>
    <row r="144" spans="1:16" ht="26.25" customHeight="1" x14ac:dyDescent="0.2">
      <c r="A144" s="14"/>
      <c r="B144" s="14"/>
      <c r="C144" s="73" t="s">
        <v>1210</v>
      </c>
      <c r="D144" s="78" t="s">
        <v>289</v>
      </c>
      <c r="E144" s="13">
        <v>44444</v>
      </c>
      <c r="F144" s="76" t="s">
        <v>1063</v>
      </c>
      <c r="G144" s="13">
        <v>44445</v>
      </c>
      <c r="H144" s="77" t="s">
        <v>1064</v>
      </c>
      <c r="I144" s="16">
        <v>80</v>
      </c>
      <c r="J144" s="16">
        <v>51</v>
      </c>
      <c r="K144" s="16">
        <v>51</v>
      </c>
      <c r="L144" s="16">
        <v>18</v>
      </c>
      <c r="M144" s="81">
        <v>52.02</v>
      </c>
      <c r="N144" s="72">
        <v>52</v>
      </c>
      <c r="O144" s="64">
        <v>2530</v>
      </c>
      <c r="P144" s="65">
        <f>Table224578910112345678910[[#This Row],[PEMBULATAN]]*O144</f>
        <v>131560</v>
      </c>
    </row>
    <row r="145" spans="1:16" ht="26.25" customHeight="1" x14ac:dyDescent="0.2">
      <c r="A145" s="14"/>
      <c r="B145" s="14"/>
      <c r="C145" s="73" t="s">
        <v>1211</v>
      </c>
      <c r="D145" s="78" t="s">
        <v>289</v>
      </c>
      <c r="E145" s="13">
        <v>44444</v>
      </c>
      <c r="F145" s="76" t="s">
        <v>1063</v>
      </c>
      <c r="G145" s="13">
        <v>44445</v>
      </c>
      <c r="H145" s="77" t="s">
        <v>1064</v>
      </c>
      <c r="I145" s="16">
        <v>60</v>
      </c>
      <c r="J145" s="16">
        <v>58</v>
      </c>
      <c r="K145" s="16">
        <v>58</v>
      </c>
      <c r="L145" s="16">
        <v>5</v>
      </c>
      <c r="M145" s="81">
        <v>50.46</v>
      </c>
      <c r="N145" s="72">
        <v>51</v>
      </c>
      <c r="O145" s="64">
        <v>2530</v>
      </c>
      <c r="P145" s="65">
        <f>Table224578910112345678910[[#This Row],[PEMBULATAN]]*O145</f>
        <v>129030</v>
      </c>
    </row>
    <row r="146" spans="1:16" ht="26.25" customHeight="1" x14ac:dyDescent="0.2">
      <c r="A146" s="14"/>
      <c r="B146" s="14"/>
      <c r="C146" s="73" t="s">
        <v>1212</v>
      </c>
      <c r="D146" s="78" t="s">
        <v>289</v>
      </c>
      <c r="E146" s="13">
        <v>44444</v>
      </c>
      <c r="F146" s="76" t="s">
        <v>1063</v>
      </c>
      <c r="G146" s="13">
        <v>44445</v>
      </c>
      <c r="H146" s="77" t="s">
        <v>1064</v>
      </c>
      <c r="I146" s="16">
        <v>57</v>
      </c>
      <c r="J146" s="16">
        <v>40</v>
      </c>
      <c r="K146" s="16">
        <v>40</v>
      </c>
      <c r="L146" s="16">
        <v>8</v>
      </c>
      <c r="M146" s="81">
        <v>22.8</v>
      </c>
      <c r="N146" s="72">
        <v>23</v>
      </c>
      <c r="O146" s="64">
        <v>2530</v>
      </c>
      <c r="P146" s="65">
        <f>Table224578910112345678910[[#This Row],[PEMBULATAN]]*O146</f>
        <v>58190</v>
      </c>
    </row>
    <row r="147" spans="1:16" ht="26.25" customHeight="1" x14ac:dyDescent="0.2">
      <c r="A147" s="14"/>
      <c r="B147" s="14"/>
      <c r="C147" s="73" t="s">
        <v>1213</v>
      </c>
      <c r="D147" s="78" t="s">
        <v>289</v>
      </c>
      <c r="E147" s="13">
        <v>44444</v>
      </c>
      <c r="F147" s="76" t="s">
        <v>1063</v>
      </c>
      <c r="G147" s="13">
        <v>44445</v>
      </c>
      <c r="H147" s="77" t="s">
        <v>1064</v>
      </c>
      <c r="I147" s="16">
        <v>43</v>
      </c>
      <c r="J147" s="16">
        <v>56</v>
      </c>
      <c r="K147" s="16">
        <v>56</v>
      </c>
      <c r="L147" s="16">
        <v>3</v>
      </c>
      <c r="M147" s="81">
        <v>33.712000000000003</v>
      </c>
      <c r="N147" s="72">
        <v>34</v>
      </c>
      <c r="O147" s="64">
        <v>2530</v>
      </c>
      <c r="P147" s="65">
        <f>Table224578910112345678910[[#This Row],[PEMBULATAN]]*O147</f>
        <v>86020</v>
      </c>
    </row>
    <row r="148" spans="1:16" ht="26.25" customHeight="1" x14ac:dyDescent="0.2">
      <c r="A148" s="14"/>
      <c r="B148" s="14"/>
      <c r="C148" s="73" t="s">
        <v>1214</v>
      </c>
      <c r="D148" s="78" t="s">
        <v>289</v>
      </c>
      <c r="E148" s="13">
        <v>44444</v>
      </c>
      <c r="F148" s="76" t="s">
        <v>1063</v>
      </c>
      <c r="G148" s="13">
        <v>44445</v>
      </c>
      <c r="H148" s="77" t="s">
        <v>1064</v>
      </c>
      <c r="I148" s="16">
        <v>60</v>
      </c>
      <c r="J148" s="16">
        <v>21</v>
      </c>
      <c r="K148" s="16">
        <v>21</v>
      </c>
      <c r="L148" s="16">
        <v>3</v>
      </c>
      <c r="M148" s="81">
        <v>6.6150000000000002</v>
      </c>
      <c r="N148" s="72">
        <v>7</v>
      </c>
      <c r="O148" s="64">
        <v>2530</v>
      </c>
      <c r="P148" s="65">
        <f>Table224578910112345678910[[#This Row],[PEMBULATAN]]*O148</f>
        <v>17710</v>
      </c>
    </row>
    <row r="149" spans="1:16" ht="26.25" customHeight="1" x14ac:dyDescent="0.2">
      <c r="A149" s="14"/>
      <c r="B149" s="14"/>
      <c r="C149" s="73" t="s">
        <v>1215</v>
      </c>
      <c r="D149" s="78" t="s">
        <v>289</v>
      </c>
      <c r="E149" s="13">
        <v>44444</v>
      </c>
      <c r="F149" s="76" t="s">
        <v>1063</v>
      </c>
      <c r="G149" s="13">
        <v>44445</v>
      </c>
      <c r="H149" s="77" t="s">
        <v>1064</v>
      </c>
      <c r="I149" s="16">
        <v>70</v>
      </c>
      <c r="J149" s="16">
        <v>10</v>
      </c>
      <c r="K149" s="16">
        <v>10</v>
      </c>
      <c r="L149" s="16">
        <v>1</v>
      </c>
      <c r="M149" s="81">
        <v>1.75</v>
      </c>
      <c r="N149" s="72">
        <v>2</v>
      </c>
      <c r="O149" s="64">
        <v>2530</v>
      </c>
      <c r="P149" s="65">
        <f>Table224578910112345678910[[#This Row],[PEMBULATAN]]*O149</f>
        <v>5060</v>
      </c>
    </row>
    <row r="150" spans="1:16" ht="26.25" customHeight="1" x14ac:dyDescent="0.2">
      <c r="A150" s="14"/>
      <c r="B150" s="14"/>
      <c r="C150" s="73" t="s">
        <v>1216</v>
      </c>
      <c r="D150" s="78" t="s">
        <v>289</v>
      </c>
      <c r="E150" s="13">
        <v>44444</v>
      </c>
      <c r="F150" s="76" t="s">
        <v>1063</v>
      </c>
      <c r="G150" s="13">
        <v>44445</v>
      </c>
      <c r="H150" s="77" t="s">
        <v>1064</v>
      </c>
      <c r="I150" s="16">
        <v>63</v>
      </c>
      <c r="J150" s="16">
        <v>50</v>
      </c>
      <c r="K150" s="16">
        <v>50</v>
      </c>
      <c r="L150" s="16">
        <v>7</v>
      </c>
      <c r="M150" s="81">
        <v>39.375</v>
      </c>
      <c r="N150" s="72">
        <v>40</v>
      </c>
      <c r="O150" s="64">
        <v>2530</v>
      </c>
      <c r="P150" s="65">
        <f>Table224578910112345678910[[#This Row],[PEMBULATAN]]*O150</f>
        <v>101200</v>
      </c>
    </row>
    <row r="151" spans="1:16" ht="26.25" customHeight="1" x14ac:dyDescent="0.2">
      <c r="A151" s="14"/>
      <c r="B151" s="14"/>
      <c r="C151" s="73" t="s">
        <v>1217</v>
      </c>
      <c r="D151" s="78" t="s">
        <v>289</v>
      </c>
      <c r="E151" s="13">
        <v>44444</v>
      </c>
      <c r="F151" s="76" t="s">
        <v>1063</v>
      </c>
      <c r="G151" s="13">
        <v>44445</v>
      </c>
      <c r="H151" s="77" t="s">
        <v>1064</v>
      </c>
      <c r="I151" s="16">
        <v>65</v>
      </c>
      <c r="J151" s="16">
        <v>47</v>
      </c>
      <c r="K151" s="16">
        <v>47</v>
      </c>
      <c r="L151" s="16">
        <v>5</v>
      </c>
      <c r="M151" s="81">
        <v>35.896250000000002</v>
      </c>
      <c r="N151" s="72">
        <v>36</v>
      </c>
      <c r="O151" s="64">
        <v>2530</v>
      </c>
      <c r="P151" s="65">
        <f>Table224578910112345678910[[#This Row],[PEMBULATAN]]*O151</f>
        <v>91080</v>
      </c>
    </row>
    <row r="152" spans="1:16" ht="26.25" customHeight="1" x14ac:dyDescent="0.2">
      <c r="A152" s="14"/>
      <c r="B152" s="14"/>
      <c r="C152" s="73" t="s">
        <v>1218</v>
      </c>
      <c r="D152" s="78" t="s">
        <v>289</v>
      </c>
      <c r="E152" s="13">
        <v>44444</v>
      </c>
      <c r="F152" s="76" t="s">
        <v>1063</v>
      </c>
      <c r="G152" s="13">
        <v>44445</v>
      </c>
      <c r="H152" s="77" t="s">
        <v>1064</v>
      </c>
      <c r="I152" s="16">
        <v>76</v>
      </c>
      <c r="J152" s="16">
        <v>38</v>
      </c>
      <c r="K152" s="16">
        <v>38</v>
      </c>
      <c r="L152" s="16">
        <v>3</v>
      </c>
      <c r="M152" s="81">
        <v>27.436</v>
      </c>
      <c r="N152" s="72">
        <v>28</v>
      </c>
      <c r="O152" s="64">
        <v>2530</v>
      </c>
      <c r="P152" s="65">
        <f>Table224578910112345678910[[#This Row],[PEMBULATAN]]*O152</f>
        <v>70840</v>
      </c>
    </row>
    <row r="153" spans="1:16" ht="26.25" customHeight="1" x14ac:dyDescent="0.2">
      <c r="A153" s="14"/>
      <c r="B153" s="14"/>
      <c r="C153" s="73" t="s">
        <v>1219</v>
      </c>
      <c r="D153" s="78" t="s">
        <v>289</v>
      </c>
      <c r="E153" s="13">
        <v>44444</v>
      </c>
      <c r="F153" s="76" t="s">
        <v>1063</v>
      </c>
      <c r="G153" s="13">
        <v>44445</v>
      </c>
      <c r="H153" s="77" t="s">
        <v>1064</v>
      </c>
      <c r="I153" s="16">
        <v>46</v>
      </c>
      <c r="J153" s="16">
        <v>46</v>
      </c>
      <c r="K153" s="16">
        <v>46</v>
      </c>
      <c r="L153" s="16">
        <v>3</v>
      </c>
      <c r="M153" s="81">
        <v>24.334</v>
      </c>
      <c r="N153" s="72">
        <v>25</v>
      </c>
      <c r="O153" s="64">
        <v>2530</v>
      </c>
      <c r="P153" s="65">
        <f>Table224578910112345678910[[#This Row],[PEMBULATAN]]*O153</f>
        <v>63250</v>
      </c>
    </row>
    <row r="154" spans="1:16" ht="26.25" customHeight="1" x14ac:dyDescent="0.2">
      <c r="A154" s="14"/>
      <c r="B154" s="14"/>
      <c r="C154" s="73" t="s">
        <v>1220</v>
      </c>
      <c r="D154" s="78" t="s">
        <v>289</v>
      </c>
      <c r="E154" s="13">
        <v>44444</v>
      </c>
      <c r="F154" s="76" t="s">
        <v>1063</v>
      </c>
      <c r="G154" s="13">
        <v>44445</v>
      </c>
      <c r="H154" s="77" t="s">
        <v>1064</v>
      </c>
      <c r="I154" s="16">
        <v>70</v>
      </c>
      <c r="J154" s="16">
        <v>60</v>
      </c>
      <c r="K154" s="16">
        <v>60</v>
      </c>
      <c r="L154" s="16">
        <v>10</v>
      </c>
      <c r="M154" s="81">
        <v>63</v>
      </c>
      <c r="N154" s="72">
        <v>63</v>
      </c>
      <c r="O154" s="64">
        <v>2530</v>
      </c>
      <c r="P154" s="65">
        <f>Table224578910112345678910[[#This Row],[PEMBULATAN]]*O154</f>
        <v>159390</v>
      </c>
    </row>
    <row r="155" spans="1:16" ht="26.25" customHeight="1" x14ac:dyDescent="0.2">
      <c r="A155" s="14"/>
      <c r="B155" s="14"/>
      <c r="C155" s="73" t="s">
        <v>1221</v>
      </c>
      <c r="D155" s="78" t="s">
        <v>289</v>
      </c>
      <c r="E155" s="13">
        <v>44444</v>
      </c>
      <c r="F155" s="76" t="s">
        <v>1063</v>
      </c>
      <c r="G155" s="13">
        <v>44445</v>
      </c>
      <c r="H155" s="77" t="s">
        <v>1064</v>
      </c>
      <c r="I155" s="16">
        <v>61</v>
      </c>
      <c r="J155" s="16">
        <v>41</v>
      </c>
      <c r="K155" s="16">
        <v>41</v>
      </c>
      <c r="L155" s="16">
        <v>2</v>
      </c>
      <c r="M155" s="81">
        <v>25.635249999999999</v>
      </c>
      <c r="N155" s="72">
        <v>26</v>
      </c>
      <c r="O155" s="64">
        <v>2530</v>
      </c>
      <c r="P155" s="65">
        <f>Table224578910112345678910[[#This Row],[PEMBULATAN]]*O155</f>
        <v>65780</v>
      </c>
    </row>
    <row r="156" spans="1:16" ht="26.25" customHeight="1" x14ac:dyDescent="0.2">
      <c r="A156" s="14"/>
      <c r="B156" s="14"/>
      <c r="C156" s="73" t="s">
        <v>1222</v>
      </c>
      <c r="D156" s="78" t="s">
        <v>289</v>
      </c>
      <c r="E156" s="13">
        <v>44444</v>
      </c>
      <c r="F156" s="76" t="s">
        <v>1063</v>
      </c>
      <c r="G156" s="13">
        <v>44445</v>
      </c>
      <c r="H156" s="77" t="s">
        <v>1064</v>
      </c>
      <c r="I156" s="16">
        <v>63</v>
      </c>
      <c r="J156" s="16">
        <v>63</v>
      </c>
      <c r="K156" s="16">
        <v>63</v>
      </c>
      <c r="L156" s="16">
        <v>11</v>
      </c>
      <c r="M156" s="81">
        <v>62.511749999999999</v>
      </c>
      <c r="N156" s="72">
        <v>63</v>
      </c>
      <c r="O156" s="64">
        <v>2530</v>
      </c>
      <c r="P156" s="65">
        <f>Table224578910112345678910[[#This Row],[PEMBULATAN]]*O156</f>
        <v>159390</v>
      </c>
    </row>
    <row r="157" spans="1:16" ht="26.25" customHeight="1" x14ac:dyDescent="0.2">
      <c r="A157" s="14"/>
      <c r="B157" s="14"/>
      <c r="C157" s="73" t="s">
        <v>1223</v>
      </c>
      <c r="D157" s="78" t="s">
        <v>289</v>
      </c>
      <c r="E157" s="13">
        <v>44444</v>
      </c>
      <c r="F157" s="76" t="s">
        <v>1063</v>
      </c>
      <c r="G157" s="13">
        <v>44445</v>
      </c>
      <c r="H157" s="77" t="s">
        <v>1064</v>
      </c>
      <c r="I157" s="16">
        <v>72</v>
      </c>
      <c r="J157" s="16">
        <v>61</v>
      </c>
      <c r="K157" s="16">
        <v>61</v>
      </c>
      <c r="L157" s="16">
        <v>11</v>
      </c>
      <c r="M157" s="81">
        <v>66.977999999999994</v>
      </c>
      <c r="N157" s="72">
        <v>67</v>
      </c>
      <c r="O157" s="64">
        <v>2530</v>
      </c>
      <c r="P157" s="65">
        <f>Table224578910112345678910[[#This Row],[PEMBULATAN]]*O157</f>
        <v>169510</v>
      </c>
    </row>
    <row r="158" spans="1:16" ht="26.25" customHeight="1" x14ac:dyDescent="0.2">
      <c r="A158" s="14"/>
      <c r="B158" s="14"/>
      <c r="C158" s="73" t="s">
        <v>1224</v>
      </c>
      <c r="D158" s="78" t="s">
        <v>289</v>
      </c>
      <c r="E158" s="13">
        <v>44444</v>
      </c>
      <c r="F158" s="76" t="s">
        <v>1063</v>
      </c>
      <c r="G158" s="13">
        <v>44445</v>
      </c>
      <c r="H158" s="77" t="s">
        <v>1064</v>
      </c>
      <c r="I158" s="16">
        <v>83</v>
      </c>
      <c r="J158" s="16">
        <v>66</v>
      </c>
      <c r="K158" s="16">
        <v>66</v>
      </c>
      <c r="L158" s="16">
        <v>16</v>
      </c>
      <c r="M158" s="81">
        <v>90.387</v>
      </c>
      <c r="N158" s="72">
        <v>91</v>
      </c>
      <c r="O158" s="64">
        <v>2530</v>
      </c>
      <c r="P158" s="65">
        <f>Table224578910112345678910[[#This Row],[PEMBULATAN]]*O158</f>
        <v>230230</v>
      </c>
    </row>
    <row r="159" spans="1:16" ht="26.25" customHeight="1" x14ac:dyDescent="0.2">
      <c r="A159" s="14"/>
      <c r="B159" s="14"/>
      <c r="C159" s="73" t="s">
        <v>1225</v>
      </c>
      <c r="D159" s="78" t="s">
        <v>289</v>
      </c>
      <c r="E159" s="13">
        <v>44444</v>
      </c>
      <c r="F159" s="76" t="s">
        <v>1063</v>
      </c>
      <c r="G159" s="13">
        <v>44445</v>
      </c>
      <c r="H159" s="77" t="s">
        <v>1064</v>
      </c>
      <c r="I159" s="16">
        <v>60</v>
      </c>
      <c r="J159" s="16">
        <v>70</v>
      </c>
      <c r="K159" s="16">
        <v>70</v>
      </c>
      <c r="L159" s="16">
        <v>6</v>
      </c>
      <c r="M159" s="81">
        <v>73.5</v>
      </c>
      <c r="N159" s="72">
        <v>74</v>
      </c>
      <c r="O159" s="64">
        <v>2530</v>
      </c>
      <c r="P159" s="65">
        <f>Table224578910112345678910[[#This Row],[PEMBULATAN]]*O159</f>
        <v>187220</v>
      </c>
    </row>
    <row r="160" spans="1:16" ht="26.25" customHeight="1" x14ac:dyDescent="0.2">
      <c r="A160" s="14"/>
      <c r="B160" s="14"/>
      <c r="C160" s="73" t="s">
        <v>1226</v>
      </c>
      <c r="D160" s="78" t="s">
        <v>289</v>
      </c>
      <c r="E160" s="13">
        <v>44444</v>
      </c>
      <c r="F160" s="76" t="s">
        <v>1063</v>
      </c>
      <c r="G160" s="13">
        <v>44445</v>
      </c>
      <c r="H160" s="77" t="s">
        <v>1064</v>
      </c>
      <c r="I160" s="16">
        <v>76</v>
      </c>
      <c r="J160" s="16">
        <v>61</v>
      </c>
      <c r="K160" s="16">
        <v>61</v>
      </c>
      <c r="L160" s="16">
        <v>21</v>
      </c>
      <c r="M160" s="81">
        <v>70.698999999999998</v>
      </c>
      <c r="N160" s="72">
        <v>71</v>
      </c>
      <c r="O160" s="64">
        <v>2530</v>
      </c>
      <c r="P160" s="65">
        <f>Table224578910112345678910[[#This Row],[PEMBULATAN]]*O160</f>
        <v>179630</v>
      </c>
    </row>
    <row r="161" spans="1:16" ht="26.25" customHeight="1" x14ac:dyDescent="0.2">
      <c r="A161" s="14"/>
      <c r="B161" s="14"/>
      <c r="C161" s="73" t="s">
        <v>1227</v>
      </c>
      <c r="D161" s="78" t="s">
        <v>289</v>
      </c>
      <c r="E161" s="13">
        <v>44444</v>
      </c>
      <c r="F161" s="76" t="s">
        <v>1063</v>
      </c>
      <c r="G161" s="13">
        <v>44445</v>
      </c>
      <c r="H161" s="77" t="s">
        <v>1064</v>
      </c>
      <c r="I161" s="16">
        <v>50</v>
      </c>
      <c r="J161" s="16">
        <v>43</v>
      </c>
      <c r="K161" s="16">
        <v>43</v>
      </c>
      <c r="L161" s="16">
        <v>3</v>
      </c>
      <c r="M161" s="81">
        <v>23.112500000000001</v>
      </c>
      <c r="N161" s="72">
        <v>23</v>
      </c>
      <c r="O161" s="64">
        <v>2530</v>
      </c>
      <c r="P161" s="65">
        <f>Table224578910112345678910[[#This Row],[PEMBULATAN]]*O161</f>
        <v>58190</v>
      </c>
    </row>
    <row r="162" spans="1:16" ht="26.25" customHeight="1" x14ac:dyDescent="0.2">
      <c r="A162" s="14"/>
      <c r="B162" s="14"/>
      <c r="C162" s="73" t="s">
        <v>1228</v>
      </c>
      <c r="D162" s="78" t="s">
        <v>289</v>
      </c>
      <c r="E162" s="13">
        <v>44444</v>
      </c>
      <c r="F162" s="76" t="s">
        <v>1063</v>
      </c>
      <c r="G162" s="13">
        <v>44445</v>
      </c>
      <c r="H162" s="77" t="s">
        <v>1064</v>
      </c>
      <c r="I162" s="16">
        <v>90</v>
      </c>
      <c r="J162" s="16">
        <v>53</v>
      </c>
      <c r="K162" s="16">
        <v>53</v>
      </c>
      <c r="L162" s="16">
        <v>19</v>
      </c>
      <c r="M162" s="81">
        <v>63.202500000000001</v>
      </c>
      <c r="N162" s="72">
        <v>63</v>
      </c>
      <c r="O162" s="64">
        <v>2530</v>
      </c>
      <c r="P162" s="65">
        <f>Table224578910112345678910[[#This Row],[PEMBULATAN]]*O162</f>
        <v>159390</v>
      </c>
    </row>
    <row r="163" spans="1:16" ht="26.25" customHeight="1" x14ac:dyDescent="0.2">
      <c r="A163" s="14"/>
      <c r="B163" s="14"/>
      <c r="C163" s="73" t="s">
        <v>1229</v>
      </c>
      <c r="D163" s="78" t="s">
        <v>289</v>
      </c>
      <c r="E163" s="13">
        <v>44444</v>
      </c>
      <c r="F163" s="76" t="s">
        <v>1063</v>
      </c>
      <c r="G163" s="13">
        <v>44445</v>
      </c>
      <c r="H163" s="77" t="s">
        <v>1064</v>
      </c>
      <c r="I163" s="16">
        <v>71</v>
      </c>
      <c r="J163" s="16">
        <v>67</v>
      </c>
      <c r="K163" s="16">
        <v>67</v>
      </c>
      <c r="L163" s="16">
        <v>13</v>
      </c>
      <c r="M163" s="81">
        <v>79.679749999999999</v>
      </c>
      <c r="N163" s="72">
        <v>80</v>
      </c>
      <c r="O163" s="64">
        <v>2530</v>
      </c>
      <c r="P163" s="65">
        <f>Table224578910112345678910[[#This Row],[PEMBULATAN]]*O163</f>
        <v>202400</v>
      </c>
    </row>
    <row r="164" spans="1:16" ht="26.25" customHeight="1" x14ac:dyDescent="0.2">
      <c r="A164" s="14"/>
      <c r="B164" s="14"/>
      <c r="C164" s="73" t="s">
        <v>1230</v>
      </c>
      <c r="D164" s="78" t="s">
        <v>289</v>
      </c>
      <c r="E164" s="13">
        <v>44444</v>
      </c>
      <c r="F164" s="76" t="s">
        <v>1063</v>
      </c>
      <c r="G164" s="13">
        <v>44445</v>
      </c>
      <c r="H164" s="77" t="s">
        <v>1064</v>
      </c>
      <c r="I164" s="16">
        <v>36</v>
      </c>
      <c r="J164" s="16">
        <v>32</v>
      </c>
      <c r="K164" s="16">
        <v>32</v>
      </c>
      <c r="L164" s="16">
        <v>5</v>
      </c>
      <c r="M164" s="81">
        <v>9.2159999999999993</v>
      </c>
      <c r="N164" s="72">
        <v>9</v>
      </c>
      <c r="O164" s="64">
        <v>2530</v>
      </c>
      <c r="P164" s="65">
        <f>Table224578910112345678910[[#This Row],[PEMBULATAN]]*O164</f>
        <v>22770</v>
      </c>
    </row>
    <row r="165" spans="1:16" ht="26.25" customHeight="1" x14ac:dyDescent="0.2">
      <c r="A165" s="14"/>
      <c r="B165" s="14"/>
      <c r="C165" s="73" t="s">
        <v>1231</v>
      </c>
      <c r="D165" s="78" t="s">
        <v>289</v>
      </c>
      <c r="E165" s="13">
        <v>44444</v>
      </c>
      <c r="F165" s="76" t="s">
        <v>1063</v>
      </c>
      <c r="G165" s="13">
        <v>44445</v>
      </c>
      <c r="H165" s="77" t="s">
        <v>1064</v>
      </c>
      <c r="I165" s="16">
        <v>53</v>
      </c>
      <c r="J165" s="16">
        <v>30</v>
      </c>
      <c r="K165" s="16">
        <v>30</v>
      </c>
      <c r="L165" s="16">
        <v>2</v>
      </c>
      <c r="M165" s="81">
        <v>11.925000000000001</v>
      </c>
      <c r="N165" s="72">
        <v>12</v>
      </c>
      <c r="O165" s="64">
        <v>2530</v>
      </c>
      <c r="P165" s="65">
        <f>Table224578910112345678910[[#This Row],[PEMBULATAN]]*O165</f>
        <v>30360</v>
      </c>
    </row>
    <row r="166" spans="1:16" ht="26.25" customHeight="1" x14ac:dyDescent="0.2">
      <c r="A166" s="14"/>
      <c r="B166" s="14"/>
      <c r="C166" s="73" t="s">
        <v>1232</v>
      </c>
      <c r="D166" s="78" t="s">
        <v>289</v>
      </c>
      <c r="E166" s="13">
        <v>44444</v>
      </c>
      <c r="F166" s="76" t="s">
        <v>1063</v>
      </c>
      <c r="G166" s="13">
        <v>44445</v>
      </c>
      <c r="H166" s="77" t="s">
        <v>1064</v>
      </c>
      <c r="I166" s="16">
        <v>60</v>
      </c>
      <c r="J166" s="16">
        <v>43</v>
      </c>
      <c r="K166" s="16">
        <v>43</v>
      </c>
      <c r="L166" s="16">
        <v>3</v>
      </c>
      <c r="M166" s="81">
        <v>27.734999999999999</v>
      </c>
      <c r="N166" s="72">
        <v>28</v>
      </c>
      <c r="O166" s="64">
        <v>2530</v>
      </c>
      <c r="P166" s="65">
        <f>Table224578910112345678910[[#This Row],[PEMBULATAN]]*O166</f>
        <v>70840</v>
      </c>
    </row>
    <row r="167" spans="1:16" ht="26.25" customHeight="1" x14ac:dyDescent="0.2">
      <c r="A167" s="14"/>
      <c r="B167" s="14"/>
      <c r="C167" s="73" t="s">
        <v>1233</v>
      </c>
      <c r="D167" s="78" t="s">
        <v>289</v>
      </c>
      <c r="E167" s="13">
        <v>44444</v>
      </c>
      <c r="F167" s="76" t="s">
        <v>1063</v>
      </c>
      <c r="G167" s="13">
        <v>44445</v>
      </c>
      <c r="H167" s="77" t="s">
        <v>1064</v>
      </c>
      <c r="I167" s="16">
        <v>33</v>
      </c>
      <c r="J167" s="16">
        <v>30</v>
      </c>
      <c r="K167" s="16">
        <v>30</v>
      </c>
      <c r="L167" s="16">
        <v>11</v>
      </c>
      <c r="M167" s="81">
        <v>7.4249999999999998</v>
      </c>
      <c r="N167" s="72">
        <v>11</v>
      </c>
      <c r="O167" s="64">
        <v>2530</v>
      </c>
      <c r="P167" s="65">
        <f>Table224578910112345678910[[#This Row],[PEMBULATAN]]*O167</f>
        <v>27830</v>
      </c>
    </row>
    <row r="168" spans="1:16" ht="26.25" customHeight="1" x14ac:dyDescent="0.2">
      <c r="A168" s="14"/>
      <c r="B168" s="14"/>
      <c r="C168" s="73" t="s">
        <v>1234</v>
      </c>
      <c r="D168" s="78" t="s">
        <v>289</v>
      </c>
      <c r="E168" s="13">
        <v>44444</v>
      </c>
      <c r="F168" s="76" t="s">
        <v>1063</v>
      </c>
      <c r="G168" s="13">
        <v>44445</v>
      </c>
      <c r="H168" s="77" t="s">
        <v>1064</v>
      </c>
      <c r="I168" s="16">
        <v>43</v>
      </c>
      <c r="J168" s="16">
        <v>30</v>
      </c>
      <c r="K168" s="16">
        <v>30</v>
      </c>
      <c r="L168" s="16">
        <v>4</v>
      </c>
      <c r="M168" s="81">
        <v>9.6750000000000007</v>
      </c>
      <c r="N168" s="72">
        <v>10</v>
      </c>
      <c r="O168" s="64">
        <v>2530</v>
      </c>
      <c r="P168" s="65">
        <f>Table224578910112345678910[[#This Row],[PEMBULATAN]]*O168</f>
        <v>25300</v>
      </c>
    </row>
    <row r="169" spans="1:16" ht="26.25" customHeight="1" x14ac:dyDescent="0.2">
      <c r="A169" s="14"/>
      <c r="B169" s="14"/>
      <c r="C169" s="73" t="s">
        <v>1235</v>
      </c>
      <c r="D169" s="78" t="s">
        <v>289</v>
      </c>
      <c r="E169" s="13">
        <v>44444</v>
      </c>
      <c r="F169" s="76" t="s">
        <v>1063</v>
      </c>
      <c r="G169" s="13">
        <v>44445</v>
      </c>
      <c r="H169" s="77" t="s">
        <v>1064</v>
      </c>
      <c r="I169" s="16">
        <v>70</v>
      </c>
      <c r="J169" s="16">
        <v>53</v>
      </c>
      <c r="K169" s="16">
        <v>53</v>
      </c>
      <c r="L169" s="16">
        <v>9</v>
      </c>
      <c r="M169" s="81">
        <v>49.157499999999999</v>
      </c>
      <c r="N169" s="72">
        <v>49</v>
      </c>
      <c r="O169" s="64">
        <v>2530</v>
      </c>
      <c r="P169" s="65">
        <f>Table224578910112345678910[[#This Row],[PEMBULATAN]]*O169</f>
        <v>123970</v>
      </c>
    </row>
    <row r="170" spans="1:16" ht="26.25" customHeight="1" x14ac:dyDescent="0.2">
      <c r="A170" s="14"/>
      <c r="B170" s="14"/>
      <c r="C170" s="73" t="s">
        <v>1236</v>
      </c>
      <c r="D170" s="78" t="s">
        <v>289</v>
      </c>
      <c r="E170" s="13">
        <v>44444</v>
      </c>
      <c r="F170" s="76" t="s">
        <v>1063</v>
      </c>
      <c r="G170" s="13">
        <v>44445</v>
      </c>
      <c r="H170" s="77" t="s">
        <v>1064</v>
      </c>
      <c r="I170" s="16">
        <v>80</v>
      </c>
      <c r="J170" s="16">
        <v>60</v>
      </c>
      <c r="K170" s="16">
        <v>60</v>
      </c>
      <c r="L170" s="16">
        <v>19</v>
      </c>
      <c r="M170" s="81">
        <v>72</v>
      </c>
      <c r="N170" s="72">
        <v>72</v>
      </c>
      <c r="O170" s="64">
        <v>2530</v>
      </c>
      <c r="P170" s="65">
        <f>Table224578910112345678910[[#This Row],[PEMBULATAN]]*O170</f>
        <v>182160</v>
      </c>
    </row>
    <row r="171" spans="1:16" ht="26.25" customHeight="1" x14ac:dyDescent="0.2">
      <c r="A171" s="14"/>
      <c r="B171" s="14"/>
      <c r="C171" s="73" t="s">
        <v>1237</v>
      </c>
      <c r="D171" s="78" t="s">
        <v>289</v>
      </c>
      <c r="E171" s="13">
        <v>44444</v>
      </c>
      <c r="F171" s="76" t="s">
        <v>1063</v>
      </c>
      <c r="G171" s="13">
        <v>44445</v>
      </c>
      <c r="H171" s="77" t="s">
        <v>1064</v>
      </c>
      <c r="I171" s="16">
        <v>70</v>
      </c>
      <c r="J171" s="16">
        <v>60</v>
      </c>
      <c r="K171" s="16">
        <v>60</v>
      </c>
      <c r="L171" s="16">
        <v>10</v>
      </c>
      <c r="M171" s="81">
        <v>63</v>
      </c>
      <c r="N171" s="72">
        <v>63</v>
      </c>
      <c r="O171" s="64">
        <v>2530</v>
      </c>
      <c r="P171" s="65">
        <f>Table224578910112345678910[[#This Row],[PEMBULATAN]]*O171</f>
        <v>159390</v>
      </c>
    </row>
    <row r="172" spans="1:16" ht="26.25" customHeight="1" x14ac:dyDescent="0.2">
      <c r="A172" s="14"/>
      <c r="B172" s="14"/>
      <c r="C172" s="73" t="s">
        <v>1238</v>
      </c>
      <c r="D172" s="78" t="s">
        <v>289</v>
      </c>
      <c r="E172" s="13">
        <v>44444</v>
      </c>
      <c r="F172" s="76" t="s">
        <v>1063</v>
      </c>
      <c r="G172" s="13">
        <v>44445</v>
      </c>
      <c r="H172" s="77" t="s">
        <v>1064</v>
      </c>
      <c r="I172" s="16">
        <v>35</v>
      </c>
      <c r="J172" s="16">
        <v>25</v>
      </c>
      <c r="K172" s="16">
        <v>25</v>
      </c>
      <c r="L172" s="16">
        <v>5</v>
      </c>
      <c r="M172" s="81">
        <v>5.46875</v>
      </c>
      <c r="N172" s="72">
        <v>6</v>
      </c>
      <c r="O172" s="64">
        <v>2530</v>
      </c>
      <c r="P172" s="65">
        <f>Table224578910112345678910[[#This Row],[PEMBULATAN]]*O172</f>
        <v>15180</v>
      </c>
    </row>
    <row r="173" spans="1:16" ht="26.25" customHeight="1" x14ac:dyDescent="0.2">
      <c r="A173" s="14"/>
      <c r="B173" s="14"/>
      <c r="C173" s="73" t="s">
        <v>1239</v>
      </c>
      <c r="D173" s="78" t="s">
        <v>289</v>
      </c>
      <c r="E173" s="13">
        <v>44444</v>
      </c>
      <c r="F173" s="76" t="s">
        <v>1063</v>
      </c>
      <c r="G173" s="13">
        <v>44445</v>
      </c>
      <c r="H173" s="77" t="s">
        <v>1064</v>
      </c>
      <c r="I173" s="16">
        <v>93</v>
      </c>
      <c r="J173" s="16">
        <v>54</v>
      </c>
      <c r="K173" s="16">
        <v>54</v>
      </c>
      <c r="L173" s="16">
        <v>19</v>
      </c>
      <c r="M173" s="81">
        <v>67.796999999999997</v>
      </c>
      <c r="N173" s="72">
        <v>68</v>
      </c>
      <c r="O173" s="64">
        <v>2530</v>
      </c>
      <c r="P173" s="65">
        <f>Table224578910112345678910[[#This Row],[PEMBULATAN]]*O173</f>
        <v>172040</v>
      </c>
    </row>
    <row r="174" spans="1:16" ht="26.25" customHeight="1" x14ac:dyDescent="0.2">
      <c r="A174" s="14"/>
      <c r="B174" s="14"/>
      <c r="C174" s="73" t="s">
        <v>1240</v>
      </c>
      <c r="D174" s="78" t="s">
        <v>289</v>
      </c>
      <c r="E174" s="13">
        <v>44444</v>
      </c>
      <c r="F174" s="76" t="s">
        <v>1063</v>
      </c>
      <c r="G174" s="13">
        <v>44445</v>
      </c>
      <c r="H174" s="77" t="s">
        <v>1064</v>
      </c>
      <c r="I174" s="16">
        <v>87</v>
      </c>
      <c r="J174" s="16">
        <v>52</v>
      </c>
      <c r="K174" s="16">
        <v>52</v>
      </c>
      <c r="L174" s="16">
        <v>19</v>
      </c>
      <c r="M174" s="81">
        <v>58.811999999999998</v>
      </c>
      <c r="N174" s="72">
        <v>59</v>
      </c>
      <c r="O174" s="64">
        <v>2530</v>
      </c>
      <c r="P174" s="65">
        <f>Table224578910112345678910[[#This Row],[PEMBULATAN]]*O174</f>
        <v>149270</v>
      </c>
    </row>
    <row r="175" spans="1:16" ht="26.25" customHeight="1" x14ac:dyDescent="0.2">
      <c r="A175" s="14"/>
      <c r="B175" s="14"/>
      <c r="C175" s="73" t="s">
        <v>1241</v>
      </c>
      <c r="D175" s="78" t="s">
        <v>289</v>
      </c>
      <c r="E175" s="13">
        <v>44444</v>
      </c>
      <c r="F175" s="76" t="s">
        <v>1063</v>
      </c>
      <c r="G175" s="13">
        <v>44445</v>
      </c>
      <c r="H175" s="77" t="s">
        <v>1064</v>
      </c>
      <c r="I175" s="16">
        <v>83</v>
      </c>
      <c r="J175" s="16">
        <v>51</v>
      </c>
      <c r="K175" s="16">
        <v>51</v>
      </c>
      <c r="L175" s="16">
        <v>25</v>
      </c>
      <c r="M175" s="81">
        <v>53.970750000000002</v>
      </c>
      <c r="N175" s="72">
        <v>54</v>
      </c>
      <c r="O175" s="64">
        <v>2530</v>
      </c>
      <c r="P175" s="65">
        <f>Table224578910112345678910[[#This Row],[PEMBULATAN]]*O175</f>
        <v>136620</v>
      </c>
    </row>
    <row r="176" spans="1:16" ht="26.25" customHeight="1" x14ac:dyDescent="0.2">
      <c r="A176" s="14"/>
      <c r="B176" s="14"/>
      <c r="C176" s="73" t="s">
        <v>1242</v>
      </c>
      <c r="D176" s="78" t="s">
        <v>289</v>
      </c>
      <c r="E176" s="13">
        <v>44444</v>
      </c>
      <c r="F176" s="76" t="s">
        <v>1063</v>
      </c>
      <c r="G176" s="13">
        <v>44445</v>
      </c>
      <c r="H176" s="77" t="s">
        <v>1064</v>
      </c>
      <c r="I176" s="16">
        <v>90</v>
      </c>
      <c r="J176" s="16">
        <v>61</v>
      </c>
      <c r="K176" s="16">
        <v>61</v>
      </c>
      <c r="L176" s="16">
        <v>15</v>
      </c>
      <c r="M176" s="81">
        <v>83.722499999999997</v>
      </c>
      <c r="N176" s="72">
        <v>84</v>
      </c>
      <c r="O176" s="64">
        <v>2530</v>
      </c>
      <c r="P176" s="65">
        <f>Table224578910112345678910[[#This Row],[PEMBULATAN]]*O176</f>
        <v>212520</v>
      </c>
    </row>
    <row r="177" spans="1:16" ht="26.25" customHeight="1" x14ac:dyDescent="0.2">
      <c r="A177" s="14"/>
      <c r="B177" s="14"/>
      <c r="C177" s="73" t="s">
        <v>1243</v>
      </c>
      <c r="D177" s="78" t="s">
        <v>289</v>
      </c>
      <c r="E177" s="13">
        <v>44444</v>
      </c>
      <c r="F177" s="76" t="s">
        <v>1063</v>
      </c>
      <c r="G177" s="13">
        <v>44445</v>
      </c>
      <c r="H177" s="77" t="s">
        <v>1064</v>
      </c>
      <c r="I177" s="16">
        <v>90</v>
      </c>
      <c r="J177" s="16">
        <v>55</v>
      </c>
      <c r="K177" s="16">
        <v>55</v>
      </c>
      <c r="L177" s="16">
        <v>12</v>
      </c>
      <c r="M177" s="81">
        <v>68.0625</v>
      </c>
      <c r="N177" s="72">
        <v>68</v>
      </c>
      <c r="O177" s="64">
        <v>2530</v>
      </c>
      <c r="P177" s="65">
        <f>Table224578910112345678910[[#This Row],[PEMBULATAN]]*O177</f>
        <v>172040</v>
      </c>
    </row>
    <row r="178" spans="1:16" ht="26.25" customHeight="1" x14ac:dyDescent="0.2">
      <c r="A178" s="14"/>
      <c r="B178" s="14"/>
      <c r="C178" s="73" t="s">
        <v>1244</v>
      </c>
      <c r="D178" s="78" t="s">
        <v>289</v>
      </c>
      <c r="E178" s="13">
        <v>44444</v>
      </c>
      <c r="F178" s="76" t="s">
        <v>1063</v>
      </c>
      <c r="G178" s="13">
        <v>44445</v>
      </c>
      <c r="H178" s="77" t="s">
        <v>1064</v>
      </c>
      <c r="I178" s="16">
        <v>36</v>
      </c>
      <c r="J178" s="16">
        <v>26</v>
      </c>
      <c r="K178" s="16">
        <v>26</v>
      </c>
      <c r="L178" s="16">
        <v>12</v>
      </c>
      <c r="M178" s="81">
        <v>6.0839999999999996</v>
      </c>
      <c r="N178" s="72">
        <v>12</v>
      </c>
      <c r="O178" s="64">
        <v>2530</v>
      </c>
      <c r="P178" s="65">
        <f>Table224578910112345678910[[#This Row],[PEMBULATAN]]*O178</f>
        <v>30360</v>
      </c>
    </row>
    <row r="179" spans="1:16" ht="26.25" customHeight="1" x14ac:dyDescent="0.2">
      <c r="A179" s="14"/>
      <c r="B179" s="14"/>
      <c r="C179" s="73" t="s">
        <v>1245</v>
      </c>
      <c r="D179" s="78" t="s">
        <v>289</v>
      </c>
      <c r="E179" s="13">
        <v>44444</v>
      </c>
      <c r="F179" s="76" t="s">
        <v>1063</v>
      </c>
      <c r="G179" s="13">
        <v>44445</v>
      </c>
      <c r="H179" s="77" t="s">
        <v>1064</v>
      </c>
      <c r="I179" s="16">
        <v>70</v>
      </c>
      <c r="J179" s="16">
        <v>51</v>
      </c>
      <c r="K179" s="16">
        <v>51</v>
      </c>
      <c r="L179" s="16">
        <v>8</v>
      </c>
      <c r="M179" s="81">
        <v>45.517499999999998</v>
      </c>
      <c r="N179" s="72">
        <v>46</v>
      </c>
      <c r="O179" s="64">
        <v>2530</v>
      </c>
      <c r="P179" s="65">
        <f>Table224578910112345678910[[#This Row],[PEMBULATAN]]*O179</f>
        <v>116380</v>
      </c>
    </row>
    <row r="180" spans="1:16" ht="26.25" customHeight="1" x14ac:dyDescent="0.2">
      <c r="A180" s="14"/>
      <c r="B180" s="14"/>
      <c r="C180" s="73" t="s">
        <v>1246</v>
      </c>
      <c r="D180" s="78" t="s">
        <v>289</v>
      </c>
      <c r="E180" s="13">
        <v>44444</v>
      </c>
      <c r="F180" s="76" t="s">
        <v>1063</v>
      </c>
      <c r="G180" s="13">
        <v>44445</v>
      </c>
      <c r="H180" s="77" t="s">
        <v>1064</v>
      </c>
      <c r="I180" s="16">
        <v>78</v>
      </c>
      <c r="J180" s="16">
        <v>50</v>
      </c>
      <c r="K180" s="16">
        <v>50</v>
      </c>
      <c r="L180" s="16">
        <v>17</v>
      </c>
      <c r="M180" s="81">
        <v>48.75</v>
      </c>
      <c r="N180" s="72">
        <v>49</v>
      </c>
      <c r="O180" s="64">
        <v>2530</v>
      </c>
      <c r="P180" s="65">
        <f>Table224578910112345678910[[#This Row],[PEMBULATAN]]*O180</f>
        <v>123970</v>
      </c>
    </row>
    <row r="181" spans="1:16" ht="26.25" customHeight="1" x14ac:dyDescent="0.2">
      <c r="A181" s="14"/>
      <c r="B181" s="14"/>
      <c r="C181" s="73" t="s">
        <v>1247</v>
      </c>
      <c r="D181" s="78" t="s">
        <v>289</v>
      </c>
      <c r="E181" s="13">
        <v>44444</v>
      </c>
      <c r="F181" s="76" t="s">
        <v>1063</v>
      </c>
      <c r="G181" s="13">
        <v>44445</v>
      </c>
      <c r="H181" s="77" t="s">
        <v>1064</v>
      </c>
      <c r="I181" s="16">
        <v>50</v>
      </c>
      <c r="J181" s="16">
        <v>34</v>
      </c>
      <c r="K181" s="16">
        <v>34</v>
      </c>
      <c r="L181" s="16">
        <v>10</v>
      </c>
      <c r="M181" s="81">
        <v>14.45</v>
      </c>
      <c r="N181" s="72">
        <v>15</v>
      </c>
      <c r="O181" s="64">
        <v>2530</v>
      </c>
      <c r="P181" s="65">
        <f>Table224578910112345678910[[#This Row],[PEMBULATAN]]*O181</f>
        <v>37950</v>
      </c>
    </row>
    <row r="182" spans="1:16" ht="26.25" customHeight="1" x14ac:dyDescent="0.2">
      <c r="A182" s="14"/>
      <c r="B182" s="14"/>
      <c r="C182" s="73" t="s">
        <v>1248</v>
      </c>
      <c r="D182" s="78" t="s">
        <v>289</v>
      </c>
      <c r="E182" s="13">
        <v>44444</v>
      </c>
      <c r="F182" s="76" t="s">
        <v>1063</v>
      </c>
      <c r="G182" s="13">
        <v>44445</v>
      </c>
      <c r="H182" s="77" t="s">
        <v>1064</v>
      </c>
      <c r="I182" s="16">
        <v>93</v>
      </c>
      <c r="J182" s="16">
        <v>51</v>
      </c>
      <c r="K182" s="16">
        <v>51</v>
      </c>
      <c r="L182" s="16">
        <v>13</v>
      </c>
      <c r="M182" s="81">
        <v>60.47325</v>
      </c>
      <c r="N182" s="72">
        <v>61</v>
      </c>
      <c r="O182" s="64">
        <v>2530</v>
      </c>
      <c r="P182" s="65">
        <f>Table224578910112345678910[[#This Row],[PEMBULATAN]]*O182</f>
        <v>154330</v>
      </c>
    </row>
    <row r="183" spans="1:16" ht="26.25" customHeight="1" x14ac:dyDescent="0.2">
      <c r="A183" s="14"/>
      <c r="B183" s="14"/>
      <c r="C183" s="73" t="s">
        <v>1249</v>
      </c>
      <c r="D183" s="78" t="s">
        <v>289</v>
      </c>
      <c r="E183" s="13">
        <v>44444</v>
      </c>
      <c r="F183" s="76" t="s">
        <v>1063</v>
      </c>
      <c r="G183" s="13">
        <v>44445</v>
      </c>
      <c r="H183" s="77" t="s">
        <v>1064</v>
      </c>
      <c r="I183" s="16">
        <v>92</v>
      </c>
      <c r="J183" s="16">
        <v>50</v>
      </c>
      <c r="K183" s="16">
        <v>50</v>
      </c>
      <c r="L183" s="16">
        <v>16</v>
      </c>
      <c r="M183" s="81">
        <v>57.5</v>
      </c>
      <c r="N183" s="72">
        <v>58</v>
      </c>
      <c r="O183" s="64">
        <v>2530</v>
      </c>
      <c r="P183" s="65">
        <f>Table224578910112345678910[[#This Row],[PEMBULATAN]]*O183</f>
        <v>146740</v>
      </c>
    </row>
    <row r="184" spans="1:16" ht="26.25" customHeight="1" x14ac:dyDescent="0.2">
      <c r="A184" s="14"/>
      <c r="B184" s="14"/>
      <c r="C184" s="73" t="s">
        <v>1250</v>
      </c>
      <c r="D184" s="78" t="s">
        <v>289</v>
      </c>
      <c r="E184" s="13">
        <v>44444</v>
      </c>
      <c r="F184" s="76" t="s">
        <v>1063</v>
      </c>
      <c r="G184" s="13">
        <v>44445</v>
      </c>
      <c r="H184" s="77" t="s">
        <v>1064</v>
      </c>
      <c r="I184" s="16">
        <v>90</v>
      </c>
      <c r="J184" s="16">
        <v>40</v>
      </c>
      <c r="K184" s="16">
        <v>40</v>
      </c>
      <c r="L184" s="16">
        <v>19</v>
      </c>
      <c r="M184" s="81">
        <v>36</v>
      </c>
      <c r="N184" s="72">
        <v>36</v>
      </c>
      <c r="O184" s="64">
        <v>2530</v>
      </c>
      <c r="P184" s="65">
        <f>Table224578910112345678910[[#This Row],[PEMBULATAN]]*O184</f>
        <v>91080</v>
      </c>
    </row>
    <row r="185" spans="1:16" ht="26.25" customHeight="1" x14ac:dyDescent="0.2">
      <c r="A185" s="14"/>
      <c r="B185" s="14"/>
      <c r="C185" s="73" t="s">
        <v>1251</v>
      </c>
      <c r="D185" s="78" t="s">
        <v>289</v>
      </c>
      <c r="E185" s="13">
        <v>44444</v>
      </c>
      <c r="F185" s="76" t="s">
        <v>1063</v>
      </c>
      <c r="G185" s="13">
        <v>44445</v>
      </c>
      <c r="H185" s="77" t="s">
        <v>1064</v>
      </c>
      <c r="I185" s="16">
        <v>51</v>
      </c>
      <c r="J185" s="16">
        <v>42</v>
      </c>
      <c r="K185" s="16">
        <v>42</v>
      </c>
      <c r="L185" s="16">
        <v>4</v>
      </c>
      <c r="M185" s="81">
        <v>22.491</v>
      </c>
      <c r="N185" s="72">
        <v>23</v>
      </c>
      <c r="O185" s="64">
        <v>2530</v>
      </c>
      <c r="P185" s="65">
        <f>Table224578910112345678910[[#This Row],[PEMBULATAN]]*O185</f>
        <v>58190</v>
      </c>
    </row>
    <row r="186" spans="1:16" ht="26.25" customHeight="1" x14ac:dyDescent="0.2">
      <c r="A186" s="14"/>
      <c r="B186" s="14"/>
      <c r="C186" s="73" t="s">
        <v>1252</v>
      </c>
      <c r="D186" s="78" t="s">
        <v>289</v>
      </c>
      <c r="E186" s="13">
        <v>44444</v>
      </c>
      <c r="F186" s="76" t="s">
        <v>1063</v>
      </c>
      <c r="G186" s="13">
        <v>44445</v>
      </c>
      <c r="H186" s="77" t="s">
        <v>1064</v>
      </c>
      <c r="I186" s="16">
        <v>30</v>
      </c>
      <c r="J186" s="16">
        <v>10</v>
      </c>
      <c r="K186" s="16">
        <v>10</v>
      </c>
      <c r="L186" s="16">
        <v>1</v>
      </c>
      <c r="M186" s="81">
        <v>0.75</v>
      </c>
      <c r="N186" s="72">
        <v>1</v>
      </c>
      <c r="O186" s="64">
        <v>2530</v>
      </c>
      <c r="P186" s="65">
        <f>Table224578910112345678910[[#This Row],[PEMBULATAN]]*O186</f>
        <v>2530</v>
      </c>
    </row>
    <row r="187" spans="1:16" ht="26.25" customHeight="1" x14ac:dyDescent="0.2">
      <c r="A187" s="14"/>
      <c r="B187" s="14"/>
      <c r="C187" s="73" t="s">
        <v>1253</v>
      </c>
      <c r="D187" s="78" t="s">
        <v>289</v>
      </c>
      <c r="E187" s="13">
        <v>44444</v>
      </c>
      <c r="F187" s="76" t="s">
        <v>1063</v>
      </c>
      <c r="G187" s="13">
        <v>44445</v>
      </c>
      <c r="H187" s="77" t="s">
        <v>1064</v>
      </c>
      <c r="I187" s="16">
        <v>85</v>
      </c>
      <c r="J187" s="16">
        <v>44</v>
      </c>
      <c r="K187" s="16">
        <v>44</v>
      </c>
      <c r="L187" s="16">
        <v>22</v>
      </c>
      <c r="M187" s="81">
        <v>41.14</v>
      </c>
      <c r="N187" s="72">
        <v>41</v>
      </c>
      <c r="O187" s="64">
        <v>2530</v>
      </c>
      <c r="P187" s="65">
        <f>Table224578910112345678910[[#This Row],[PEMBULATAN]]*O187</f>
        <v>103730</v>
      </c>
    </row>
    <row r="188" spans="1:16" ht="26.25" customHeight="1" x14ac:dyDescent="0.2">
      <c r="A188" s="14"/>
      <c r="B188" s="14"/>
      <c r="C188" s="73" t="s">
        <v>1254</v>
      </c>
      <c r="D188" s="78" t="s">
        <v>289</v>
      </c>
      <c r="E188" s="13">
        <v>44444</v>
      </c>
      <c r="F188" s="76" t="s">
        <v>1063</v>
      </c>
      <c r="G188" s="13">
        <v>44445</v>
      </c>
      <c r="H188" s="77" t="s">
        <v>1064</v>
      </c>
      <c r="I188" s="16">
        <v>56</v>
      </c>
      <c r="J188" s="16">
        <v>5</v>
      </c>
      <c r="K188" s="16">
        <v>5</v>
      </c>
      <c r="L188" s="16">
        <v>1</v>
      </c>
      <c r="M188" s="81">
        <v>0.35</v>
      </c>
      <c r="N188" s="72">
        <v>1</v>
      </c>
      <c r="O188" s="64">
        <v>2530</v>
      </c>
      <c r="P188" s="65">
        <f>Table224578910112345678910[[#This Row],[PEMBULATAN]]*O188</f>
        <v>2530</v>
      </c>
    </row>
    <row r="189" spans="1:16" ht="26.25" customHeight="1" x14ac:dyDescent="0.2">
      <c r="A189" s="14"/>
      <c r="B189" s="14"/>
      <c r="C189" s="73" t="s">
        <v>1255</v>
      </c>
      <c r="D189" s="78" t="s">
        <v>289</v>
      </c>
      <c r="E189" s="13">
        <v>44444</v>
      </c>
      <c r="F189" s="76" t="s">
        <v>1063</v>
      </c>
      <c r="G189" s="13">
        <v>44445</v>
      </c>
      <c r="H189" s="77" t="s">
        <v>1064</v>
      </c>
      <c r="I189" s="16">
        <v>53</v>
      </c>
      <c r="J189" s="16">
        <v>41</v>
      </c>
      <c r="K189" s="16">
        <v>41</v>
      </c>
      <c r="L189" s="16">
        <v>1</v>
      </c>
      <c r="M189" s="81">
        <v>22.273250000000001</v>
      </c>
      <c r="N189" s="72">
        <v>22</v>
      </c>
      <c r="O189" s="64">
        <v>2530</v>
      </c>
      <c r="P189" s="65">
        <f>Table224578910112345678910[[#This Row],[PEMBULATAN]]*O189</f>
        <v>55660</v>
      </c>
    </row>
    <row r="190" spans="1:16" ht="26.25" customHeight="1" x14ac:dyDescent="0.2">
      <c r="A190" s="14"/>
      <c r="B190" s="14"/>
      <c r="C190" s="73" t="s">
        <v>1256</v>
      </c>
      <c r="D190" s="78" t="s">
        <v>289</v>
      </c>
      <c r="E190" s="13">
        <v>44444</v>
      </c>
      <c r="F190" s="76" t="s">
        <v>1063</v>
      </c>
      <c r="G190" s="13">
        <v>44445</v>
      </c>
      <c r="H190" s="77" t="s">
        <v>1064</v>
      </c>
      <c r="I190" s="16">
        <v>53</v>
      </c>
      <c r="J190" s="16">
        <v>35</v>
      </c>
      <c r="K190" s="16">
        <v>35</v>
      </c>
      <c r="L190" s="16">
        <v>1</v>
      </c>
      <c r="M190" s="81">
        <v>16.231249999999999</v>
      </c>
      <c r="N190" s="72">
        <v>16</v>
      </c>
      <c r="O190" s="64">
        <v>2530</v>
      </c>
      <c r="P190" s="65">
        <f>Table224578910112345678910[[#This Row],[PEMBULATAN]]*O190</f>
        <v>40480</v>
      </c>
    </row>
    <row r="191" spans="1:16" ht="26.25" customHeight="1" x14ac:dyDescent="0.2">
      <c r="A191" s="14"/>
      <c r="B191" s="14"/>
      <c r="C191" s="73" t="s">
        <v>1257</v>
      </c>
      <c r="D191" s="78" t="s">
        <v>289</v>
      </c>
      <c r="E191" s="13">
        <v>44444</v>
      </c>
      <c r="F191" s="76" t="s">
        <v>1063</v>
      </c>
      <c r="G191" s="13">
        <v>44445</v>
      </c>
      <c r="H191" s="77" t="s">
        <v>1064</v>
      </c>
      <c r="I191" s="16">
        <v>70</v>
      </c>
      <c r="J191" s="16">
        <v>50</v>
      </c>
      <c r="K191" s="16">
        <v>50</v>
      </c>
      <c r="L191" s="16">
        <v>5</v>
      </c>
      <c r="M191" s="81">
        <v>43.75</v>
      </c>
      <c r="N191" s="72">
        <v>44</v>
      </c>
      <c r="O191" s="64">
        <v>2530</v>
      </c>
      <c r="P191" s="65">
        <f>Table224578910112345678910[[#This Row],[PEMBULATAN]]*O191</f>
        <v>111320</v>
      </c>
    </row>
    <row r="192" spans="1:16" ht="26.25" customHeight="1" x14ac:dyDescent="0.2">
      <c r="A192" s="14"/>
      <c r="B192" s="14"/>
      <c r="C192" s="73" t="s">
        <v>1258</v>
      </c>
      <c r="D192" s="78" t="s">
        <v>289</v>
      </c>
      <c r="E192" s="13">
        <v>44444</v>
      </c>
      <c r="F192" s="76" t="s">
        <v>1063</v>
      </c>
      <c r="G192" s="13">
        <v>44445</v>
      </c>
      <c r="H192" s="77" t="s">
        <v>1064</v>
      </c>
      <c r="I192" s="16">
        <v>65</v>
      </c>
      <c r="J192" s="16">
        <v>60</v>
      </c>
      <c r="K192" s="16">
        <v>60</v>
      </c>
      <c r="L192" s="16">
        <v>8</v>
      </c>
      <c r="M192" s="81">
        <v>58.5</v>
      </c>
      <c r="N192" s="72">
        <v>59</v>
      </c>
      <c r="O192" s="64">
        <v>2530</v>
      </c>
      <c r="P192" s="65">
        <f>Table224578910112345678910[[#This Row],[PEMBULATAN]]*O192</f>
        <v>149270</v>
      </c>
    </row>
    <row r="193" spans="1:16" ht="26.25" customHeight="1" x14ac:dyDescent="0.2">
      <c r="A193" s="14"/>
      <c r="B193" s="14"/>
      <c r="C193" s="73" t="s">
        <v>1259</v>
      </c>
      <c r="D193" s="78" t="s">
        <v>289</v>
      </c>
      <c r="E193" s="13">
        <v>44444</v>
      </c>
      <c r="F193" s="76" t="s">
        <v>1063</v>
      </c>
      <c r="G193" s="13">
        <v>44445</v>
      </c>
      <c r="H193" s="77" t="s">
        <v>1064</v>
      </c>
      <c r="I193" s="16">
        <v>90</v>
      </c>
      <c r="J193" s="16">
        <v>68</v>
      </c>
      <c r="K193" s="16">
        <v>68</v>
      </c>
      <c r="L193" s="16">
        <v>16</v>
      </c>
      <c r="M193" s="81">
        <v>104.04</v>
      </c>
      <c r="N193" s="72">
        <v>104</v>
      </c>
      <c r="O193" s="64">
        <v>2530</v>
      </c>
      <c r="P193" s="65">
        <f>Table224578910112345678910[[#This Row],[PEMBULATAN]]*O193</f>
        <v>263120</v>
      </c>
    </row>
    <row r="194" spans="1:16" ht="26.25" customHeight="1" x14ac:dyDescent="0.2">
      <c r="A194" s="14"/>
      <c r="B194" s="14"/>
      <c r="C194" s="73" t="s">
        <v>1260</v>
      </c>
      <c r="D194" s="78" t="s">
        <v>289</v>
      </c>
      <c r="E194" s="13">
        <v>44444</v>
      </c>
      <c r="F194" s="76" t="s">
        <v>1063</v>
      </c>
      <c r="G194" s="13">
        <v>44445</v>
      </c>
      <c r="H194" s="77" t="s">
        <v>1064</v>
      </c>
      <c r="I194" s="16">
        <v>77</v>
      </c>
      <c r="J194" s="16">
        <v>52</v>
      </c>
      <c r="K194" s="16">
        <v>52</v>
      </c>
      <c r="L194" s="16">
        <v>8</v>
      </c>
      <c r="M194" s="81">
        <v>52.052</v>
      </c>
      <c r="N194" s="72">
        <v>52</v>
      </c>
      <c r="O194" s="64">
        <v>2530</v>
      </c>
      <c r="P194" s="65">
        <f>Table224578910112345678910[[#This Row],[PEMBULATAN]]*O194</f>
        <v>131560</v>
      </c>
    </row>
    <row r="195" spans="1:16" ht="26.25" customHeight="1" x14ac:dyDescent="0.2">
      <c r="A195" s="14"/>
      <c r="B195" s="14"/>
      <c r="C195" s="73" t="s">
        <v>1261</v>
      </c>
      <c r="D195" s="78" t="s">
        <v>289</v>
      </c>
      <c r="E195" s="13">
        <v>44444</v>
      </c>
      <c r="F195" s="76" t="s">
        <v>1063</v>
      </c>
      <c r="G195" s="13">
        <v>44445</v>
      </c>
      <c r="H195" s="77" t="s">
        <v>1064</v>
      </c>
      <c r="I195" s="16">
        <v>90</v>
      </c>
      <c r="J195" s="16">
        <v>60</v>
      </c>
      <c r="K195" s="16">
        <v>60</v>
      </c>
      <c r="L195" s="16">
        <v>22</v>
      </c>
      <c r="M195" s="81">
        <v>81</v>
      </c>
      <c r="N195" s="72">
        <v>81</v>
      </c>
      <c r="O195" s="64">
        <v>2530</v>
      </c>
      <c r="P195" s="65">
        <f>Table224578910112345678910[[#This Row],[PEMBULATAN]]*O195</f>
        <v>204930</v>
      </c>
    </row>
    <row r="196" spans="1:16" ht="26.25" customHeight="1" x14ac:dyDescent="0.2">
      <c r="A196" s="14"/>
      <c r="B196" s="14"/>
      <c r="C196" s="73" t="s">
        <v>1262</v>
      </c>
      <c r="D196" s="78" t="s">
        <v>289</v>
      </c>
      <c r="E196" s="13">
        <v>44444</v>
      </c>
      <c r="F196" s="76" t="s">
        <v>1063</v>
      </c>
      <c r="G196" s="13">
        <v>44445</v>
      </c>
      <c r="H196" s="77" t="s">
        <v>1064</v>
      </c>
      <c r="I196" s="16">
        <v>102</v>
      </c>
      <c r="J196" s="16">
        <v>24</v>
      </c>
      <c r="K196" s="16">
        <v>24</v>
      </c>
      <c r="L196" s="16">
        <v>2</v>
      </c>
      <c r="M196" s="81">
        <v>14.688000000000001</v>
      </c>
      <c r="N196" s="72">
        <v>15</v>
      </c>
      <c r="O196" s="64">
        <v>2530</v>
      </c>
      <c r="P196" s="65">
        <f>Table224578910112345678910[[#This Row],[PEMBULATAN]]*O196</f>
        <v>37950</v>
      </c>
    </row>
    <row r="197" spans="1:16" ht="26.25" customHeight="1" x14ac:dyDescent="0.2">
      <c r="A197" s="14"/>
      <c r="B197" s="14"/>
      <c r="C197" s="73" t="s">
        <v>1263</v>
      </c>
      <c r="D197" s="78" t="s">
        <v>289</v>
      </c>
      <c r="E197" s="13">
        <v>44444</v>
      </c>
      <c r="F197" s="76" t="s">
        <v>1063</v>
      </c>
      <c r="G197" s="13">
        <v>44445</v>
      </c>
      <c r="H197" s="77" t="s">
        <v>1064</v>
      </c>
      <c r="I197" s="16">
        <v>65</v>
      </c>
      <c r="J197" s="16">
        <v>60</v>
      </c>
      <c r="K197" s="16">
        <v>60</v>
      </c>
      <c r="L197" s="16">
        <v>7</v>
      </c>
      <c r="M197" s="81">
        <v>58.5</v>
      </c>
      <c r="N197" s="72">
        <v>59</v>
      </c>
      <c r="O197" s="64">
        <v>2530</v>
      </c>
      <c r="P197" s="65">
        <f>Table224578910112345678910[[#This Row],[PEMBULATAN]]*O197</f>
        <v>149270</v>
      </c>
    </row>
    <row r="198" spans="1:16" ht="26.25" customHeight="1" x14ac:dyDescent="0.2">
      <c r="A198" s="14"/>
      <c r="B198" s="14"/>
      <c r="C198" s="73" t="s">
        <v>1264</v>
      </c>
      <c r="D198" s="78" t="s">
        <v>289</v>
      </c>
      <c r="E198" s="13">
        <v>44444</v>
      </c>
      <c r="F198" s="76" t="s">
        <v>1063</v>
      </c>
      <c r="G198" s="13">
        <v>44445</v>
      </c>
      <c r="H198" s="77" t="s">
        <v>1064</v>
      </c>
      <c r="I198" s="16">
        <v>130</v>
      </c>
      <c r="J198" s="16">
        <v>13</v>
      </c>
      <c r="K198" s="16">
        <v>13</v>
      </c>
      <c r="L198" s="16">
        <v>1</v>
      </c>
      <c r="M198" s="81">
        <v>5.4924999999999997</v>
      </c>
      <c r="N198" s="72">
        <v>6</v>
      </c>
      <c r="O198" s="64">
        <v>2530</v>
      </c>
      <c r="P198" s="65">
        <f>Table224578910112345678910[[#This Row],[PEMBULATAN]]*O198</f>
        <v>15180</v>
      </c>
    </row>
    <row r="199" spans="1:16" ht="26.25" customHeight="1" x14ac:dyDescent="0.2">
      <c r="A199" s="14"/>
      <c r="B199" s="14"/>
      <c r="C199" s="73" t="s">
        <v>1265</v>
      </c>
      <c r="D199" s="78" t="s">
        <v>289</v>
      </c>
      <c r="E199" s="13">
        <v>44444</v>
      </c>
      <c r="F199" s="76" t="s">
        <v>1063</v>
      </c>
      <c r="G199" s="13">
        <v>44445</v>
      </c>
      <c r="H199" s="77" t="s">
        <v>1064</v>
      </c>
      <c r="I199" s="16">
        <v>60</v>
      </c>
      <c r="J199" s="16">
        <v>65</v>
      </c>
      <c r="K199" s="16">
        <v>65</v>
      </c>
      <c r="L199" s="16">
        <v>10</v>
      </c>
      <c r="M199" s="81">
        <v>63.375</v>
      </c>
      <c r="N199" s="72">
        <v>64</v>
      </c>
      <c r="O199" s="64">
        <v>2530</v>
      </c>
      <c r="P199" s="65">
        <f>Table224578910112345678910[[#This Row],[PEMBULATAN]]*O199</f>
        <v>161920</v>
      </c>
    </row>
    <row r="200" spans="1:16" ht="26.25" customHeight="1" x14ac:dyDescent="0.2">
      <c r="A200" s="14"/>
      <c r="B200" s="14"/>
      <c r="C200" s="73" t="s">
        <v>1266</v>
      </c>
      <c r="D200" s="78" t="s">
        <v>289</v>
      </c>
      <c r="E200" s="13">
        <v>44444</v>
      </c>
      <c r="F200" s="76" t="s">
        <v>1063</v>
      </c>
      <c r="G200" s="13">
        <v>44445</v>
      </c>
      <c r="H200" s="77" t="s">
        <v>1064</v>
      </c>
      <c r="I200" s="16">
        <v>51</v>
      </c>
      <c r="J200" s="16">
        <v>30</v>
      </c>
      <c r="K200" s="16">
        <v>30</v>
      </c>
      <c r="L200" s="16">
        <v>3</v>
      </c>
      <c r="M200" s="81">
        <v>11.475</v>
      </c>
      <c r="N200" s="72">
        <v>12</v>
      </c>
      <c r="O200" s="64">
        <v>2530</v>
      </c>
      <c r="P200" s="65">
        <f>Table224578910112345678910[[#This Row],[PEMBULATAN]]*O200</f>
        <v>30360</v>
      </c>
    </row>
    <row r="201" spans="1:16" ht="26.25" customHeight="1" x14ac:dyDescent="0.2">
      <c r="A201" s="14"/>
      <c r="B201" s="14"/>
      <c r="C201" s="73" t="s">
        <v>1267</v>
      </c>
      <c r="D201" s="78" t="s">
        <v>289</v>
      </c>
      <c r="E201" s="13">
        <v>44444</v>
      </c>
      <c r="F201" s="76" t="s">
        <v>1063</v>
      </c>
      <c r="G201" s="13">
        <v>44445</v>
      </c>
      <c r="H201" s="77" t="s">
        <v>1064</v>
      </c>
      <c r="I201" s="16">
        <v>200</v>
      </c>
      <c r="J201" s="16">
        <v>18</v>
      </c>
      <c r="K201" s="16">
        <v>18</v>
      </c>
      <c r="L201" s="16">
        <v>15</v>
      </c>
      <c r="M201" s="81">
        <v>16.2</v>
      </c>
      <c r="N201" s="72">
        <v>16</v>
      </c>
      <c r="O201" s="64">
        <v>2530</v>
      </c>
      <c r="P201" s="65">
        <f>Table224578910112345678910[[#This Row],[PEMBULATAN]]*O201</f>
        <v>40480</v>
      </c>
    </row>
    <row r="202" spans="1:16" ht="26.25" customHeight="1" x14ac:dyDescent="0.2">
      <c r="A202" s="14"/>
      <c r="B202" s="14"/>
      <c r="C202" s="73" t="s">
        <v>1268</v>
      </c>
      <c r="D202" s="78" t="s">
        <v>289</v>
      </c>
      <c r="E202" s="13">
        <v>44444</v>
      </c>
      <c r="F202" s="76" t="s">
        <v>1063</v>
      </c>
      <c r="G202" s="13">
        <v>44445</v>
      </c>
      <c r="H202" s="77" t="s">
        <v>1064</v>
      </c>
      <c r="I202" s="16">
        <v>55</v>
      </c>
      <c r="J202" s="16">
        <v>60</v>
      </c>
      <c r="K202" s="16">
        <v>60</v>
      </c>
      <c r="L202" s="16">
        <v>9</v>
      </c>
      <c r="M202" s="81">
        <v>49.5</v>
      </c>
      <c r="N202" s="72">
        <v>50</v>
      </c>
      <c r="O202" s="64">
        <v>2530</v>
      </c>
      <c r="P202" s="65">
        <f>Table224578910112345678910[[#This Row],[PEMBULATAN]]*O202</f>
        <v>126500</v>
      </c>
    </row>
    <row r="203" spans="1:16" ht="26.25" customHeight="1" x14ac:dyDescent="0.2">
      <c r="A203" s="14"/>
      <c r="B203" s="14"/>
      <c r="C203" s="73" t="s">
        <v>1269</v>
      </c>
      <c r="D203" s="78" t="s">
        <v>289</v>
      </c>
      <c r="E203" s="13">
        <v>44444</v>
      </c>
      <c r="F203" s="76" t="s">
        <v>1063</v>
      </c>
      <c r="G203" s="13">
        <v>44445</v>
      </c>
      <c r="H203" s="77" t="s">
        <v>1064</v>
      </c>
      <c r="I203" s="16">
        <v>80</v>
      </c>
      <c r="J203" s="16">
        <v>60</v>
      </c>
      <c r="K203" s="16">
        <v>60</v>
      </c>
      <c r="L203" s="16">
        <v>12</v>
      </c>
      <c r="M203" s="81">
        <v>72</v>
      </c>
      <c r="N203" s="72">
        <v>72</v>
      </c>
      <c r="O203" s="64">
        <v>2530</v>
      </c>
      <c r="P203" s="65">
        <f>Table224578910112345678910[[#This Row],[PEMBULATAN]]*O203</f>
        <v>182160</v>
      </c>
    </row>
    <row r="204" spans="1:16" ht="26.25" customHeight="1" x14ac:dyDescent="0.2">
      <c r="A204" s="14"/>
      <c r="B204" s="14"/>
      <c r="C204" s="73" t="s">
        <v>1270</v>
      </c>
      <c r="D204" s="78" t="s">
        <v>289</v>
      </c>
      <c r="E204" s="13">
        <v>44444</v>
      </c>
      <c r="F204" s="76" t="s">
        <v>1063</v>
      </c>
      <c r="G204" s="13">
        <v>44445</v>
      </c>
      <c r="H204" s="77" t="s">
        <v>1064</v>
      </c>
      <c r="I204" s="16">
        <v>100</v>
      </c>
      <c r="J204" s="16">
        <v>60</v>
      </c>
      <c r="K204" s="16">
        <v>60</v>
      </c>
      <c r="L204" s="16">
        <v>21</v>
      </c>
      <c r="M204" s="81">
        <v>90</v>
      </c>
      <c r="N204" s="72">
        <v>90</v>
      </c>
      <c r="O204" s="64">
        <v>2530</v>
      </c>
      <c r="P204" s="65">
        <f>Table224578910112345678910[[#This Row],[PEMBULATAN]]*O204</f>
        <v>227700</v>
      </c>
    </row>
    <row r="205" spans="1:16" ht="26.25" customHeight="1" x14ac:dyDescent="0.2">
      <c r="A205" s="14"/>
      <c r="B205" s="14"/>
      <c r="C205" s="73" t="s">
        <v>1271</v>
      </c>
      <c r="D205" s="78" t="s">
        <v>289</v>
      </c>
      <c r="E205" s="13">
        <v>44444</v>
      </c>
      <c r="F205" s="76" t="s">
        <v>1063</v>
      </c>
      <c r="G205" s="13">
        <v>44445</v>
      </c>
      <c r="H205" s="77" t="s">
        <v>1064</v>
      </c>
      <c r="I205" s="16">
        <v>100</v>
      </c>
      <c r="J205" s="16">
        <v>56</v>
      </c>
      <c r="K205" s="16">
        <v>56</v>
      </c>
      <c r="L205" s="16">
        <v>20</v>
      </c>
      <c r="M205" s="81">
        <v>78.400000000000006</v>
      </c>
      <c r="N205" s="72">
        <v>79</v>
      </c>
      <c r="O205" s="64">
        <v>2530</v>
      </c>
      <c r="P205" s="65">
        <f>Table224578910112345678910[[#This Row],[PEMBULATAN]]*O205</f>
        <v>199870</v>
      </c>
    </row>
    <row r="206" spans="1:16" ht="26.25" customHeight="1" x14ac:dyDescent="0.2">
      <c r="A206" s="14"/>
      <c r="B206" s="14"/>
      <c r="C206" s="73" t="s">
        <v>1272</v>
      </c>
      <c r="D206" s="78" t="s">
        <v>289</v>
      </c>
      <c r="E206" s="13">
        <v>44444</v>
      </c>
      <c r="F206" s="76" t="s">
        <v>1063</v>
      </c>
      <c r="G206" s="13">
        <v>44445</v>
      </c>
      <c r="H206" s="77" t="s">
        <v>1064</v>
      </c>
      <c r="I206" s="16">
        <v>46</v>
      </c>
      <c r="J206" s="16">
        <v>40</v>
      </c>
      <c r="K206" s="16">
        <v>40</v>
      </c>
      <c r="L206" s="16">
        <v>4</v>
      </c>
      <c r="M206" s="81">
        <v>18.399999999999999</v>
      </c>
      <c r="N206" s="72">
        <v>19</v>
      </c>
      <c r="O206" s="64">
        <v>2530</v>
      </c>
      <c r="P206" s="65">
        <f>Table224578910112345678910[[#This Row],[PEMBULATAN]]*O206</f>
        <v>48070</v>
      </c>
    </row>
    <row r="207" spans="1:16" ht="26.25" customHeight="1" x14ac:dyDescent="0.2">
      <c r="A207" s="14"/>
      <c r="B207" s="14"/>
      <c r="C207" s="73" t="s">
        <v>1273</v>
      </c>
      <c r="D207" s="78" t="s">
        <v>289</v>
      </c>
      <c r="E207" s="13">
        <v>44444</v>
      </c>
      <c r="F207" s="76" t="s">
        <v>1063</v>
      </c>
      <c r="G207" s="13">
        <v>44445</v>
      </c>
      <c r="H207" s="77" t="s">
        <v>1064</v>
      </c>
      <c r="I207" s="16">
        <v>91</v>
      </c>
      <c r="J207" s="16">
        <v>51</v>
      </c>
      <c r="K207" s="16">
        <v>51</v>
      </c>
      <c r="L207" s="16">
        <v>5</v>
      </c>
      <c r="M207" s="81">
        <v>59.172750000000001</v>
      </c>
      <c r="N207" s="72">
        <v>59</v>
      </c>
      <c r="O207" s="64">
        <v>2530</v>
      </c>
      <c r="P207" s="65">
        <f>Table224578910112345678910[[#This Row],[PEMBULATAN]]*O207</f>
        <v>149270</v>
      </c>
    </row>
    <row r="208" spans="1:16" ht="26.25" customHeight="1" x14ac:dyDescent="0.2">
      <c r="A208" s="14"/>
      <c r="B208" s="14"/>
      <c r="C208" s="73" t="s">
        <v>1274</v>
      </c>
      <c r="D208" s="78" t="s">
        <v>289</v>
      </c>
      <c r="E208" s="13">
        <v>44444</v>
      </c>
      <c r="F208" s="76" t="s">
        <v>1063</v>
      </c>
      <c r="G208" s="13">
        <v>44445</v>
      </c>
      <c r="H208" s="77" t="s">
        <v>1064</v>
      </c>
      <c r="I208" s="16">
        <v>93</v>
      </c>
      <c r="J208" s="16">
        <v>60</v>
      </c>
      <c r="K208" s="16">
        <v>60</v>
      </c>
      <c r="L208" s="16">
        <v>18</v>
      </c>
      <c r="M208" s="81">
        <v>83.7</v>
      </c>
      <c r="N208" s="72">
        <v>84</v>
      </c>
      <c r="O208" s="64">
        <v>2530</v>
      </c>
      <c r="P208" s="65">
        <f>Table224578910112345678910[[#This Row],[PEMBULATAN]]*O208</f>
        <v>212520</v>
      </c>
    </row>
    <row r="209" spans="1:16" ht="26.25" customHeight="1" x14ac:dyDescent="0.2">
      <c r="A209" s="14"/>
      <c r="B209" s="14"/>
      <c r="C209" s="73" t="s">
        <v>1275</v>
      </c>
      <c r="D209" s="78" t="s">
        <v>289</v>
      </c>
      <c r="E209" s="13">
        <v>44444</v>
      </c>
      <c r="F209" s="76" t="s">
        <v>1063</v>
      </c>
      <c r="G209" s="13">
        <v>44445</v>
      </c>
      <c r="H209" s="77" t="s">
        <v>1064</v>
      </c>
      <c r="I209" s="16">
        <v>90</v>
      </c>
      <c r="J209" s="16">
        <v>60</v>
      </c>
      <c r="K209" s="16">
        <v>60</v>
      </c>
      <c r="L209" s="16">
        <v>24</v>
      </c>
      <c r="M209" s="81">
        <v>81</v>
      </c>
      <c r="N209" s="72">
        <v>81</v>
      </c>
      <c r="O209" s="64">
        <v>2530</v>
      </c>
      <c r="P209" s="65">
        <f>Table224578910112345678910[[#This Row],[PEMBULATAN]]*O209</f>
        <v>204930</v>
      </c>
    </row>
    <row r="210" spans="1:16" ht="26.25" customHeight="1" x14ac:dyDescent="0.2">
      <c r="A210" s="14"/>
      <c r="B210" s="14"/>
      <c r="C210" s="73" t="s">
        <v>1276</v>
      </c>
      <c r="D210" s="78" t="s">
        <v>289</v>
      </c>
      <c r="E210" s="13">
        <v>44444</v>
      </c>
      <c r="F210" s="76" t="s">
        <v>1063</v>
      </c>
      <c r="G210" s="13">
        <v>44445</v>
      </c>
      <c r="H210" s="77" t="s">
        <v>1064</v>
      </c>
      <c r="I210" s="16">
        <v>55</v>
      </c>
      <c r="J210" s="16">
        <v>36</v>
      </c>
      <c r="K210" s="16">
        <v>36</v>
      </c>
      <c r="L210" s="16">
        <v>5</v>
      </c>
      <c r="M210" s="81">
        <v>17.82</v>
      </c>
      <c r="N210" s="72">
        <v>18</v>
      </c>
      <c r="O210" s="64">
        <v>2530</v>
      </c>
      <c r="P210" s="65">
        <f>Table224578910112345678910[[#This Row],[PEMBULATAN]]*O210</f>
        <v>45540</v>
      </c>
    </row>
    <row r="211" spans="1:16" ht="26.25" customHeight="1" x14ac:dyDescent="0.2">
      <c r="A211" s="14"/>
      <c r="B211" s="14"/>
      <c r="C211" s="73" t="s">
        <v>1277</v>
      </c>
      <c r="D211" s="78" t="s">
        <v>289</v>
      </c>
      <c r="E211" s="13">
        <v>44444</v>
      </c>
      <c r="F211" s="76" t="s">
        <v>1063</v>
      </c>
      <c r="G211" s="13">
        <v>44445</v>
      </c>
      <c r="H211" s="77" t="s">
        <v>1064</v>
      </c>
      <c r="I211" s="16">
        <v>80</v>
      </c>
      <c r="J211" s="16">
        <v>56</v>
      </c>
      <c r="K211" s="16">
        <v>56</v>
      </c>
      <c r="L211" s="16">
        <v>11</v>
      </c>
      <c r="M211" s="81">
        <v>62.72</v>
      </c>
      <c r="N211" s="72">
        <v>63</v>
      </c>
      <c r="O211" s="64">
        <v>2530</v>
      </c>
      <c r="P211" s="65">
        <f>Table224578910112345678910[[#This Row],[PEMBULATAN]]*O211</f>
        <v>159390</v>
      </c>
    </row>
    <row r="212" spans="1:16" ht="26.25" customHeight="1" x14ac:dyDescent="0.2">
      <c r="A212" s="14"/>
      <c r="B212" s="14"/>
      <c r="C212" s="73" t="s">
        <v>1278</v>
      </c>
      <c r="D212" s="78" t="s">
        <v>289</v>
      </c>
      <c r="E212" s="13">
        <v>44444</v>
      </c>
      <c r="F212" s="76" t="s">
        <v>1063</v>
      </c>
      <c r="G212" s="13">
        <v>44445</v>
      </c>
      <c r="H212" s="77" t="s">
        <v>1064</v>
      </c>
      <c r="I212" s="16">
        <v>41</v>
      </c>
      <c r="J212" s="16">
        <v>40</v>
      </c>
      <c r="K212" s="16">
        <v>40</v>
      </c>
      <c r="L212" s="16">
        <v>3</v>
      </c>
      <c r="M212" s="81">
        <v>16.399999999999999</v>
      </c>
      <c r="N212" s="72">
        <v>17</v>
      </c>
      <c r="O212" s="64">
        <v>2530</v>
      </c>
      <c r="P212" s="65">
        <f>Table224578910112345678910[[#This Row],[PEMBULATAN]]*O212</f>
        <v>43010</v>
      </c>
    </row>
    <row r="213" spans="1:16" ht="26.25" customHeight="1" x14ac:dyDescent="0.2">
      <c r="A213" s="14"/>
      <c r="B213" s="14"/>
      <c r="C213" s="73" t="s">
        <v>1279</v>
      </c>
      <c r="D213" s="78" t="s">
        <v>289</v>
      </c>
      <c r="E213" s="13">
        <v>44444</v>
      </c>
      <c r="F213" s="76" t="s">
        <v>1063</v>
      </c>
      <c r="G213" s="13">
        <v>44445</v>
      </c>
      <c r="H213" s="77" t="s">
        <v>1064</v>
      </c>
      <c r="I213" s="16">
        <v>60</v>
      </c>
      <c r="J213" s="16">
        <v>34</v>
      </c>
      <c r="K213" s="16">
        <v>34</v>
      </c>
      <c r="L213" s="16">
        <v>6</v>
      </c>
      <c r="M213" s="81">
        <v>17.34</v>
      </c>
      <c r="N213" s="72">
        <v>18</v>
      </c>
      <c r="O213" s="64">
        <v>2530</v>
      </c>
      <c r="P213" s="65">
        <f>Table224578910112345678910[[#This Row],[PEMBULATAN]]*O213</f>
        <v>45540</v>
      </c>
    </row>
    <row r="214" spans="1:16" ht="26.25" customHeight="1" x14ac:dyDescent="0.2">
      <c r="A214" s="14"/>
      <c r="B214" s="14"/>
      <c r="C214" s="73" t="s">
        <v>1280</v>
      </c>
      <c r="D214" s="78" t="s">
        <v>289</v>
      </c>
      <c r="E214" s="13">
        <v>44444</v>
      </c>
      <c r="F214" s="76" t="s">
        <v>1063</v>
      </c>
      <c r="G214" s="13">
        <v>44445</v>
      </c>
      <c r="H214" s="77" t="s">
        <v>1064</v>
      </c>
      <c r="I214" s="16">
        <v>58</v>
      </c>
      <c r="J214" s="16">
        <v>39</v>
      </c>
      <c r="K214" s="16">
        <v>39</v>
      </c>
      <c r="L214" s="16">
        <v>8</v>
      </c>
      <c r="M214" s="81">
        <v>22.054500000000001</v>
      </c>
      <c r="N214" s="72">
        <v>22</v>
      </c>
      <c r="O214" s="64">
        <v>2530</v>
      </c>
      <c r="P214" s="65">
        <f>Table224578910112345678910[[#This Row],[PEMBULATAN]]*O214</f>
        <v>55660</v>
      </c>
    </row>
    <row r="215" spans="1:16" ht="26.25" customHeight="1" x14ac:dyDescent="0.2">
      <c r="A215" s="14"/>
      <c r="B215" s="14"/>
      <c r="C215" s="73" t="s">
        <v>1281</v>
      </c>
      <c r="D215" s="78" t="s">
        <v>289</v>
      </c>
      <c r="E215" s="13">
        <v>44444</v>
      </c>
      <c r="F215" s="76" t="s">
        <v>1063</v>
      </c>
      <c r="G215" s="13">
        <v>44445</v>
      </c>
      <c r="H215" s="77" t="s">
        <v>1064</v>
      </c>
      <c r="I215" s="16">
        <v>54</v>
      </c>
      <c r="J215" s="16">
        <v>40</v>
      </c>
      <c r="K215" s="16">
        <v>40</v>
      </c>
      <c r="L215" s="16">
        <v>4</v>
      </c>
      <c r="M215" s="81">
        <v>21.6</v>
      </c>
      <c r="N215" s="72">
        <v>22</v>
      </c>
      <c r="O215" s="64">
        <v>2530</v>
      </c>
      <c r="P215" s="65">
        <f>Table224578910112345678910[[#This Row],[PEMBULATAN]]*O215</f>
        <v>55660</v>
      </c>
    </row>
    <row r="216" spans="1:16" ht="26.25" customHeight="1" x14ac:dyDescent="0.2">
      <c r="A216" s="14"/>
      <c r="B216" s="14"/>
      <c r="C216" s="73" t="s">
        <v>1282</v>
      </c>
      <c r="D216" s="78" t="s">
        <v>289</v>
      </c>
      <c r="E216" s="13">
        <v>44444</v>
      </c>
      <c r="F216" s="76" t="s">
        <v>1063</v>
      </c>
      <c r="G216" s="13">
        <v>44445</v>
      </c>
      <c r="H216" s="77" t="s">
        <v>1064</v>
      </c>
      <c r="I216" s="16">
        <v>80</v>
      </c>
      <c r="J216" s="16">
        <v>61</v>
      </c>
      <c r="K216" s="16">
        <v>61</v>
      </c>
      <c r="L216" s="16">
        <v>10</v>
      </c>
      <c r="M216" s="81">
        <v>74.42</v>
      </c>
      <c r="N216" s="72">
        <v>75</v>
      </c>
      <c r="O216" s="64">
        <v>2530</v>
      </c>
      <c r="P216" s="65">
        <f>Table224578910112345678910[[#This Row],[PEMBULATAN]]*O216</f>
        <v>189750</v>
      </c>
    </row>
    <row r="217" spans="1:16" ht="26.25" customHeight="1" x14ac:dyDescent="0.2">
      <c r="A217" s="14"/>
      <c r="B217" s="14"/>
      <c r="C217" s="73" t="s">
        <v>1283</v>
      </c>
      <c r="D217" s="78" t="s">
        <v>289</v>
      </c>
      <c r="E217" s="13">
        <v>44444</v>
      </c>
      <c r="F217" s="76" t="s">
        <v>1063</v>
      </c>
      <c r="G217" s="13">
        <v>44445</v>
      </c>
      <c r="H217" s="77" t="s">
        <v>1064</v>
      </c>
      <c r="I217" s="16">
        <v>90</v>
      </c>
      <c r="J217" s="16">
        <v>42</v>
      </c>
      <c r="K217" s="16">
        <v>42</v>
      </c>
      <c r="L217" s="16">
        <v>14</v>
      </c>
      <c r="M217" s="81">
        <v>39.69</v>
      </c>
      <c r="N217" s="72">
        <v>40</v>
      </c>
      <c r="O217" s="64">
        <v>2530</v>
      </c>
      <c r="P217" s="65">
        <f>Table224578910112345678910[[#This Row],[PEMBULATAN]]*O217</f>
        <v>101200</v>
      </c>
    </row>
    <row r="218" spans="1:16" ht="22.5" customHeight="1" x14ac:dyDescent="0.2">
      <c r="A218" s="120" t="s">
        <v>30</v>
      </c>
      <c r="B218" s="121"/>
      <c r="C218" s="121"/>
      <c r="D218" s="121"/>
      <c r="E218" s="121"/>
      <c r="F218" s="121"/>
      <c r="G218" s="121"/>
      <c r="H218" s="121"/>
      <c r="I218" s="121"/>
      <c r="J218" s="121"/>
      <c r="K218" s="121"/>
      <c r="L218" s="122"/>
      <c r="M218" s="79">
        <f>SUBTOTAL(109,Table224578910112345678910[KG VOLUME])</f>
        <v>8145.4402500000024</v>
      </c>
      <c r="N218" s="68">
        <f>SUM(N3:N217)</f>
        <v>8239</v>
      </c>
      <c r="O218" s="123">
        <f>SUM(P3:P217)</f>
        <v>20844670</v>
      </c>
      <c r="P218" s="124"/>
    </row>
    <row r="219" spans="1:16" ht="18" customHeight="1" x14ac:dyDescent="0.2">
      <c r="A219" s="86"/>
      <c r="B219" s="56" t="s">
        <v>42</v>
      </c>
      <c r="C219" s="55"/>
      <c r="D219" s="57" t="s">
        <v>43</v>
      </c>
      <c r="E219" s="86"/>
      <c r="F219" s="86"/>
      <c r="G219" s="86"/>
      <c r="H219" s="86"/>
      <c r="I219" s="86"/>
      <c r="J219" s="86"/>
      <c r="K219" s="86"/>
      <c r="L219" s="86"/>
      <c r="M219" s="87"/>
      <c r="N219" s="88" t="s">
        <v>51</v>
      </c>
      <c r="O219" s="89"/>
      <c r="P219" s="89">
        <f>O218*10%</f>
        <v>2084467</v>
      </c>
    </row>
    <row r="220" spans="1:16" ht="18" customHeight="1" thickBot="1" x14ac:dyDescent="0.25">
      <c r="A220" s="86"/>
      <c r="B220" s="56"/>
      <c r="C220" s="55"/>
      <c r="D220" s="57"/>
      <c r="E220" s="86"/>
      <c r="F220" s="86"/>
      <c r="G220" s="86"/>
      <c r="H220" s="86"/>
      <c r="I220" s="86"/>
      <c r="J220" s="86"/>
      <c r="K220" s="86"/>
      <c r="L220" s="86"/>
      <c r="M220" s="87"/>
      <c r="N220" s="90" t="s">
        <v>52</v>
      </c>
      <c r="O220" s="91"/>
      <c r="P220" s="91">
        <f>O218-P219</f>
        <v>18760203</v>
      </c>
    </row>
    <row r="221" spans="1:16" ht="18" customHeight="1" x14ac:dyDescent="0.2">
      <c r="A221" s="11"/>
      <c r="H221" s="63"/>
      <c r="N221" s="62" t="s">
        <v>31</v>
      </c>
      <c r="P221" s="69">
        <f>P220*1%</f>
        <v>187602.03</v>
      </c>
    </row>
    <row r="222" spans="1:16" ht="18" customHeight="1" thickBot="1" x14ac:dyDescent="0.25">
      <c r="A222" s="11"/>
      <c r="H222" s="63"/>
      <c r="N222" s="62" t="s">
        <v>53</v>
      </c>
      <c r="P222" s="71">
        <f>P220*2%</f>
        <v>375204.06</v>
      </c>
    </row>
    <row r="223" spans="1:16" ht="18" customHeight="1" x14ac:dyDescent="0.2">
      <c r="A223" s="11"/>
      <c r="H223" s="63"/>
      <c r="N223" s="66" t="s">
        <v>32</v>
      </c>
      <c r="O223" s="67"/>
      <c r="P223" s="70">
        <f>P220+P221-P222</f>
        <v>18572600.970000003</v>
      </c>
    </row>
    <row r="225" spans="1:16" x14ac:dyDescent="0.2">
      <c r="A225" s="11"/>
      <c r="H225" s="63"/>
      <c r="P225" s="71"/>
    </row>
    <row r="226" spans="1:16" x14ac:dyDescent="0.2">
      <c r="A226" s="11"/>
      <c r="H226" s="63"/>
      <c r="O226" s="58"/>
      <c r="P226" s="71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  <row r="235" spans="1:16" s="3" customFormat="1" x14ac:dyDescent="0.25">
      <c r="A235" s="11"/>
      <c r="B235" s="2"/>
      <c r="C235" s="2"/>
      <c r="E235" s="12"/>
      <c r="H235" s="63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</sheetData>
  <mergeCells count="2">
    <mergeCell ref="A218:L218"/>
    <mergeCell ref="O218:P218"/>
  </mergeCells>
  <conditionalFormatting sqref="B3">
    <cfRule type="duplicateValues" dxfId="566" priority="2"/>
  </conditionalFormatting>
  <conditionalFormatting sqref="B4">
    <cfRule type="duplicateValues" dxfId="565" priority="1"/>
  </conditionalFormatting>
  <conditionalFormatting sqref="B5:B217">
    <cfRule type="duplicateValues" dxfId="564" priority="3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7" sqref="H7"/>
    </sheetView>
  </sheetViews>
  <sheetFormatPr defaultRowHeight="15" x14ac:dyDescent="0.2"/>
  <cols>
    <col min="1" max="1" width="8" style="4" customWidth="1"/>
    <col min="2" max="2" width="19.5703125" style="2" customWidth="1"/>
    <col min="3" max="3" width="15.425781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 t="s">
        <v>7129</v>
      </c>
      <c r="B3" s="74" t="s">
        <v>1284</v>
      </c>
      <c r="C3" s="9" t="s">
        <v>1285</v>
      </c>
      <c r="D3" s="76" t="s">
        <v>289</v>
      </c>
      <c r="E3" s="13">
        <v>44445</v>
      </c>
      <c r="F3" s="76" t="s">
        <v>1362</v>
      </c>
      <c r="G3" s="13">
        <v>44447</v>
      </c>
      <c r="H3" s="10" t="s">
        <v>1363</v>
      </c>
      <c r="I3" s="1">
        <v>55</v>
      </c>
      <c r="J3" s="1">
        <v>55</v>
      </c>
      <c r="K3" s="1">
        <v>15</v>
      </c>
      <c r="L3" s="1">
        <v>16</v>
      </c>
      <c r="M3" s="80">
        <v>11.34375</v>
      </c>
      <c r="N3" s="8">
        <v>16</v>
      </c>
      <c r="O3" s="64">
        <v>2530</v>
      </c>
      <c r="P3" s="65">
        <f>Table22457891011234567891011[[#This Row],[PEMBULATAN]]*O3</f>
        <v>40480</v>
      </c>
    </row>
    <row r="4" spans="1:16" ht="23.25" customHeight="1" x14ac:dyDescent="0.2">
      <c r="A4" s="14"/>
      <c r="B4" s="75"/>
      <c r="C4" s="9" t="s">
        <v>1286</v>
      </c>
      <c r="D4" s="76" t="s">
        <v>289</v>
      </c>
      <c r="E4" s="13">
        <v>44445</v>
      </c>
      <c r="F4" s="76" t="s">
        <v>1362</v>
      </c>
      <c r="G4" s="13">
        <v>44447</v>
      </c>
      <c r="H4" s="10" t="s">
        <v>1363</v>
      </c>
      <c r="I4" s="1">
        <v>40</v>
      </c>
      <c r="J4" s="1">
        <v>37</v>
      </c>
      <c r="K4" s="1">
        <v>37</v>
      </c>
      <c r="L4" s="1">
        <v>8</v>
      </c>
      <c r="M4" s="80">
        <v>13.69</v>
      </c>
      <c r="N4" s="8">
        <v>14</v>
      </c>
      <c r="O4" s="64">
        <v>2530</v>
      </c>
      <c r="P4" s="65">
        <f>Table22457891011234567891011[[#This Row],[PEMBULATAN]]*O4</f>
        <v>35420</v>
      </c>
    </row>
    <row r="5" spans="1:16" ht="23.25" customHeight="1" x14ac:dyDescent="0.2">
      <c r="A5" s="14"/>
      <c r="B5" s="14"/>
      <c r="C5" s="9" t="s">
        <v>1287</v>
      </c>
      <c r="D5" s="76" t="s">
        <v>289</v>
      </c>
      <c r="E5" s="13">
        <v>44445</v>
      </c>
      <c r="F5" s="76" t="s">
        <v>1362</v>
      </c>
      <c r="G5" s="13">
        <v>44447</v>
      </c>
      <c r="H5" s="10" t="s">
        <v>1363</v>
      </c>
      <c r="I5" s="1">
        <v>25</v>
      </c>
      <c r="J5" s="1">
        <v>20</v>
      </c>
      <c r="K5" s="1">
        <v>15</v>
      </c>
      <c r="L5" s="1">
        <v>2</v>
      </c>
      <c r="M5" s="80">
        <v>1.875</v>
      </c>
      <c r="N5" s="8">
        <v>2</v>
      </c>
      <c r="O5" s="64">
        <v>2530</v>
      </c>
      <c r="P5" s="65">
        <f>Table22457891011234567891011[[#This Row],[PEMBULATAN]]*O5</f>
        <v>5060</v>
      </c>
    </row>
    <row r="6" spans="1:16" ht="23.25" customHeight="1" x14ac:dyDescent="0.2">
      <c r="A6" s="14"/>
      <c r="B6" s="14"/>
      <c r="C6" s="73" t="s">
        <v>1288</v>
      </c>
      <c r="D6" s="78" t="s">
        <v>289</v>
      </c>
      <c r="E6" s="13">
        <v>44445</v>
      </c>
      <c r="F6" s="76" t="s">
        <v>1362</v>
      </c>
      <c r="G6" s="13">
        <v>44447</v>
      </c>
      <c r="H6" s="77" t="s">
        <v>1363</v>
      </c>
      <c r="I6" s="16">
        <v>93</v>
      </c>
      <c r="J6" s="16">
        <v>55</v>
      </c>
      <c r="K6" s="16">
        <v>40</v>
      </c>
      <c r="L6" s="16">
        <v>30</v>
      </c>
      <c r="M6" s="81">
        <v>51.15</v>
      </c>
      <c r="N6" s="72">
        <v>51</v>
      </c>
      <c r="O6" s="64">
        <v>2530</v>
      </c>
      <c r="P6" s="65">
        <f>Table22457891011234567891011[[#This Row],[PEMBULATAN]]*O6</f>
        <v>129030</v>
      </c>
    </row>
    <row r="7" spans="1:16" ht="23.25" customHeight="1" x14ac:dyDescent="0.2">
      <c r="A7" s="14"/>
      <c r="B7" s="14"/>
      <c r="C7" s="73" t="s">
        <v>1289</v>
      </c>
      <c r="D7" s="78" t="s">
        <v>289</v>
      </c>
      <c r="E7" s="13">
        <v>44445</v>
      </c>
      <c r="F7" s="76" t="s">
        <v>1362</v>
      </c>
      <c r="G7" s="13">
        <v>44447</v>
      </c>
      <c r="H7" s="77" t="s">
        <v>1363</v>
      </c>
      <c r="I7" s="16">
        <v>50</v>
      </c>
      <c r="J7" s="16">
        <v>45</v>
      </c>
      <c r="K7" s="16">
        <v>80</v>
      </c>
      <c r="L7" s="16">
        <v>35</v>
      </c>
      <c r="M7" s="81">
        <v>45</v>
      </c>
      <c r="N7" s="72">
        <v>45</v>
      </c>
      <c r="O7" s="64">
        <v>2530</v>
      </c>
      <c r="P7" s="65">
        <f>Table22457891011234567891011[[#This Row],[PEMBULATAN]]*O7</f>
        <v>113850</v>
      </c>
    </row>
    <row r="8" spans="1:16" ht="23.25" customHeight="1" x14ac:dyDescent="0.2">
      <c r="A8" s="14"/>
      <c r="B8" s="96"/>
      <c r="C8" s="73" t="s">
        <v>1290</v>
      </c>
      <c r="D8" s="78" t="s">
        <v>289</v>
      </c>
      <c r="E8" s="13">
        <v>44445</v>
      </c>
      <c r="F8" s="76" t="s">
        <v>1362</v>
      </c>
      <c r="G8" s="13">
        <v>44447</v>
      </c>
      <c r="H8" s="77" t="s">
        <v>1363</v>
      </c>
      <c r="I8" s="16">
        <v>32</v>
      </c>
      <c r="J8" s="16">
        <v>25</v>
      </c>
      <c r="K8" s="16">
        <v>5</v>
      </c>
      <c r="L8" s="16">
        <v>1</v>
      </c>
      <c r="M8" s="81">
        <v>1</v>
      </c>
      <c r="N8" s="72">
        <v>1</v>
      </c>
      <c r="O8" s="64">
        <v>2530</v>
      </c>
      <c r="P8" s="65">
        <f>Table22457891011234567891011[[#This Row],[PEMBULATAN]]*O8</f>
        <v>2530</v>
      </c>
    </row>
    <row r="9" spans="1:16" ht="23.25" customHeight="1" x14ac:dyDescent="0.2">
      <c r="A9" s="14"/>
      <c r="B9" s="14" t="s">
        <v>1291</v>
      </c>
      <c r="C9" s="73" t="s">
        <v>1292</v>
      </c>
      <c r="D9" s="78" t="s">
        <v>289</v>
      </c>
      <c r="E9" s="13">
        <v>44445</v>
      </c>
      <c r="F9" s="76" t="s">
        <v>1362</v>
      </c>
      <c r="G9" s="13">
        <v>44447</v>
      </c>
      <c r="H9" s="77" t="s">
        <v>1363</v>
      </c>
      <c r="I9" s="16">
        <v>65</v>
      </c>
      <c r="J9" s="16">
        <v>34</v>
      </c>
      <c r="K9" s="16">
        <v>12</v>
      </c>
      <c r="L9" s="16">
        <v>4</v>
      </c>
      <c r="M9" s="81">
        <v>6.63</v>
      </c>
      <c r="N9" s="72">
        <v>7</v>
      </c>
      <c r="O9" s="64">
        <v>2530</v>
      </c>
      <c r="P9" s="65">
        <f>Table22457891011234567891011[[#This Row],[PEMBULATAN]]*O9</f>
        <v>17710</v>
      </c>
    </row>
    <row r="10" spans="1:16" ht="23.25" customHeight="1" x14ac:dyDescent="0.2">
      <c r="A10" s="14"/>
      <c r="B10" s="14"/>
      <c r="C10" s="73" t="s">
        <v>1293</v>
      </c>
      <c r="D10" s="78" t="s">
        <v>289</v>
      </c>
      <c r="E10" s="13">
        <v>44445</v>
      </c>
      <c r="F10" s="76" t="s">
        <v>1362</v>
      </c>
      <c r="G10" s="13">
        <v>44447</v>
      </c>
      <c r="H10" s="77" t="s">
        <v>1363</v>
      </c>
      <c r="I10" s="16">
        <v>52</v>
      </c>
      <c r="J10" s="16">
        <v>34</v>
      </c>
      <c r="K10" s="16">
        <v>20</v>
      </c>
      <c r="L10" s="16">
        <v>4</v>
      </c>
      <c r="M10" s="81">
        <v>8.84</v>
      </c>
      <c r="N10" s="72">
        <v>9</v>
      </c>
      <c r="O10" s="64">
        <v>2530</v>
      </c>
      <c r="P10" s="65">
        <f>Table22457891011234567891011[[#This Row],[PEMBULATAN]]*O10</f>
        <v>22770</v>
      </c>
    </row>
    <row r="11" spans="1:16" ht="23.25" customHeight="1" x14ac:dyDescent="0.2">
      <c r="A11" s="14"/>
      <c r="B11" s="14"/>
      <c r="C11" s="73" t="s">
        <v>1294</v>
      </c>
      <c r="D11" s="78" t="s">
        <v>289</v>
      </c>
      <c r="E11" s="13">
        <v>44445</v>
      </c>
      <c r="F11" s="76" t="s">
        <v>1362</v>
      </c>
      <c r="G11" s="13">
        <v>44447</v>
      </c>
      <c r="H11" s="77" t="s">
        <v>1363</v>
      </c>
      <c r="I11" s="16">
        <v>83</v>
      </c>
      <c r="J11" s="16">
        <v>36</v>
      </c>
      <c r="K11" s="16">
        <v>10</v>
      </c>
      <c r="L11" s="16">
        <v>3</v>
      </c>
      <c r="M11" s="81">
        <v>7.47</v>
      </c>
      <c r="N11" s="72">
        <v>8</v>
      </c>
      <c r="O11" s="64">
        <v>2530</v>
      </c>
      <c r="P11" s="65">
        <f>Table22457891011234567891011[[#This Row],[PEMBULATAN]]*O11</f>
        <v>20240</v>
      </c>
    </row>
    <row r="12" spans="1:16" ht="23.25" customHeight="1" x14ac:dyDescent="0.2">
      <c r="A12" s="14"/>
      <c r="B12" s="14"/>
      <c r="C12" s="73" t="s">
        <v>1295</v>
      </c>
      <c r="D12" s="78" t="s">
        <v>289</v>
      </c>
      <c r="E12" s="13">
        <v>44445</v>
      </c>
      <c r="F12" s="76" t="s">
        <v>1362</v>
      </c>
      <c r="G12" s="13">
        <v>44447</v>
      </c>
      <c r="H12" s="77" t="s">
        <v>1363</v>
      </c>
      <c r="I12" s="16">
        <v>90</v>
      </c>
      <c r="J12" s="16">
        <v>50</v>
      </c>
      <c r="K12" s="16">
        <v>37</v>
      </c>
      <c r="L12" s="16">
        <v>25</v>
      </c>
      <c r="M12" s="81">
        <v>41.625</v>
      </c>
      <c r="N12" s="72">
        <v>42</v>
      </c>
      <c r="O12" s="64">
        <v>2530</v>
      </c>
      <c r="P12" s="65">
        <f>Table22457891011234567891011[[#This Row],[PEMBULATAN]]*O12</f>
        <v>106260</v>
      </c>
    </row>
    <row r="13" spans="1:16" ht="23.25" customHeight="1" x14ac:dyDescent="0.2">
      <c r="A13" s="14"/>
      <c r="B13" s="14"/>
      <c r="C13" s="73" t="s">
        <v>1296</v>
      </c>
      <c r="D13" s="78" t="s">
        <v>289</v>
      </c>
      <c r="E13" s="13">
        <v>44445</v>
      </c>
      <c r="F13" s="76" t="s">
        <v>1362</v>
      </c>
      <c r="G13" s="13">
        <v>44447</v>
      </c>
      <c r="H13" s="77" t="s">
        <v>1363</v>
      </c>
      <c r="I13" s="16">
        <v>89</v>
      </c>
      <c r="J13" s="16">
        <v>13</v>
      </c>
      <c r="K13" s="16">
        <v>13</v>
      </c>
      <c r="L13" s="16">
        <v>2</v>
      </c>
      <c r="M13" s="81">
        <v>3.7602500000000001</v>
      </c>
      <c r="N13" s="72">
        <v>4</v>
      </c>
      <c r="O13" s="64">
        <v>2530</v>
      </c>
      <c r="P13" s="65">
        <f>Table22457891011234567891011[[#This Row],[PEMBULATAN]]*O13</f>
        <v>10120</v>
      </c>
    </row>
    <row r="14" spans="1:16" ht="23.25" customHeight="1" x14ac:dyDescent="0.2">
      <c r="A14" s="14"/>
      <c r="B14" s="14"/>
      <c r="C14" s="73" t="s">
        <v>1297</v>
      </c>
      <c r="D14" s="78" t="s">
        <v>289</v>
      </c>
      <c r="E14" s="13">
        <v>44445</v>
      </c>
      <c r="F14" s="76" t="s">
        <v>1362</v>
      </c>
      <c r="G14" s="13">
        <v>44447</v>
      </c>
      <c r="H14" s="77" t="s">
        <v>1363</v>
      </c>
      <c r="I14" s="16">
        <v>102</v>
      </c>
      <c r="J14" s="16">
        <v>10</v>
      </c>
      <c r="K14" s="16">
        <v>10</v>
      </c>
      <c r="L14" s="16">
        <v>1</v>
      </c>
      <c r="M14" s="81">
        <v>2.5499999999999998</v>
      </c>
      <c r="N14" s="72">
        <v>3</v>
      </c>
      <c r="O14" s="64">
        <v>2530</v>
      </c>
      <c r="P14" s="65">
        <f>Table22457891011234567891011[[#This Row],[PEMBULATAN]]*O14</f>
        <v>7590</v>
      </c>
    </row>
    <row r="15" spans="1:16" ht="23.25" customHeight="1" x14ac:dyDescent="0.2">
      <c r="A15" s="14"/>
      <c r="B15" s="14"/>
      <c r="C15" s="73" t="s">
        <v>1298</v>
      </c>
      <c r="D15" s="78" t="s">
        <v>289</v>
      </c>
      <c r="E15" s="13">
        <v>44445</v>
      </c>
      <c r="F15" s="76" t="s">
        <v>1362</v>
      </c>
      <c r="G15" s="13">
        <v>44447</v>
      </c>
      <c r="H15" s="77" t="s">
        <v>1363</v>
      </c>
      <c r="I15" s="16">
        <v>68</v>
      </c>
      <c r="J15" s="16">
        <v>50</v>
      </c>
      <c r="K15" s="16">
        <v>10</v>
      </c>
      <c r="L15" s="16">
        <v>4</v>
      </c>
      <c r="M15" s="81">
        <v>8.5</v>
      </c>
      <c r="N15" s="72">
        <v>9</v>
      </c>
      <c r="O15" s="64">
        <v>2530</v>
      </c>
      <c r="P15" s="65">
        <f>Table22457891011234567891011[[#This Row],[PEMBULATAN]]*O15</f>
        <v>22770</v>
      </c>
    </row>
    <row r="16" spans="1:16" ht="23.25" customHeight="1" x14ac:dyDescent="0.2">
      <c r="A16" s="14"/>
      <c r="B16" s="14"/>
      <c r="C16" s="73" t="s">
        <v>1299</v>
      </c>
      <c r="D16" s="78" t="s">
        <v>289</v>
      </c>
      <c r="E16" s="13">
        <v>44445</v>
      </c>
      <c r="F16" s="76" t="s">
        <v>1362</v>
      </c>
      <c r="G16" s="13">
        <v>44447</v>
      </c>
      <c r="H16" s="77" t="s">
        <v>1363</v>
      </c>
      <c r="I16" s="16">
        <v>65</v>
      </c>
      <c r="J16" s="16">
        <v>35</v>
      </c>
      <c r="K16" s="16">
        <v>13</v>
      </c>
      <c r="L16" s="16">
        <v>4</v>
      </c>
      <c r="M16" s="81">
        <v>7.3937499999999998</v>
      </c>
      <c r="N16" s="72">
        <v>8</v>
      </c>
      <c r="O16" s="64">
        <v>2530</v>
      </c>
      <c r="P16" s="65">
        <f>Table22457891011234567891011[[#This Row],[PEMBULATAN]]*O16</f>
        <v>20240</v>
      </c>
    </row>
    <row r="17" spans="1:16" ht="23.25" customHeight="1" x14ac:dyDescent="0.2">
      <c r="A17" s="14"/>
      <c r="B17" s="14"/>
      <c r="C17" s="73" t="s">
        <v>1300</v>
      </c>
      <c r="D17" s="78" t="s">
        <v>289</v>
      </c>
      <c r="E17" s="13">
        <v>44445</v>
      </c>
      <c r="F17" s="76" t="s">
        <v>1362</v>
      </c>
      <c r="G17" s="13">
        <v>44447</v>
      </c>
      <c r="H17" s="77" t="s">
        <v>1363</v>
      </c>
      <c r="I17" s="16">
        <v>44</v>
      </c>
      <c r="J17" s="16">
        <v>23</v>
      </c>
      <c r="K17" s="16">
        <v>22</v>
      </c>
      <c r="L17" s="16">
        <v>5</v>
      </c>
      <c r="M17" s="81">
        <v>5.5659999999999998</v>
      </c>
      <c r="N17" s="72">
        <v>6</v>
      </c>
      <c r="O17" s="64">
        <v>2530</v>
      </c>
      <c r="P17" s="65">
        <f>Table22457891011234567891011[[#This Row],[PEMBULATAN]]*O17</f>
        <v>15180</v>
      </c>
    </row>
    <row r="18" spans="1:16" ht="23.25" customHeight="1" x14ac:dyDescent="0.2">
      <c r="A18" s="14"/>
      <c r="B18" s="14"/>
      <c r="C18" s="73" t="s">
        <v>1301</v>
      </c>
      <c r="D18" s="78" t="s">
        <v>289</v>
      </c>
      <c r="E18" s="13">
        <v>44445</v>
      </c>
      <c r="F18" s="76" t="s">
        <v>1362</v>
      </c>
      <c r="G18" s="13">
        <v>44447</v>
      </c>
      <c r="H18" s="77" t="s">
        <v>1363</v>
      </c>
      <c r="I18" s="16">
        <v>43</v>
      </c>
      <c r="J18" s="16">
        <v>33</v>
      </c>
      <c r="K18" s="16">
        <v>30</v>
      </c>
      <c r="L18" s="16">
        <v>1</v>
      </c>
      <c r="M18" s="81">
        <v>10.6425</v>
      </c>
      <c r="N18" s="72">
        <v>11</v>
      </c>
      <c r="O18" s="64">
        <v>2530</v>
      </c>
      <c r="P18" s="65">
        <f>Table22457891011234567891011[[#This Row],[PEMBULATAN]]*O18</f>
        <v>27830</v>
      </c>
    </row>
    <row r="19" spans="1:16" ht="23.25" customHeight="1" x14ac:dyDescent="0.2">
      <c r="A19" s="14"/>
      <c r="B19" s="14"/>
      <c r="C19" s="73" t="s">
        <v>1302</v>
      </c>
      <c r="D19" s="78" t="s">
        <v>289</v>
      </c>
      <c r="E19" s="13">
        <v>44445</v>
      </c>
      <c r="F19" s="76" t="s">
        <v>1362</v>
      </c>
      <c r="G19" s="13">
        <v>44447</v>
      </c>
      <c r="H19" s="77" t="s">
        <v>1363</v>
      </c>
      <c r="I19" s="16">
        <v>50</v>
      </c>
      <c r="J19" s="16">
        <v>22</v>
      </c>
      <c r="K19" s="16">
        <v>25</v>
      </c>
      <c r="L19" s="16">
        <v>2</v>
      </c>
      <c r="M19" s="81">
        <v>6.875</v>
      </c>
      <c r="N19" s="72">
        <v>7</v>
      </c>
      <c r="O19" s="64">
        <v>2530</v>
      </c>
      <c r="P19" s="65">
        <f>Table22457891011234567891011[[#This Row],[PEMBULATAN]]*O19</f>
        <v>17710</v>
      </c>
    </row>
    <row r="20" spans="1:16" ht="23.25" customHeight="1" x14ac:dyDescent="0.2">
      <c r="A20" s="14"/>
      <c r="B20" s="14"/>
      <c r="C20" s="73" t="s">
        <v>1303</v>
      </c>
      <c r="D20" s="78" t="s">
        <v>289</v>
      </c>
      <c r="E20" s="13">
        <v>44445</v>
      </c>
      <c r="F20" s="76" t="s">
        <v>1362</v>
      </c>
      <c r="G20" s="13">
        <v>44447</v>
      </c>
      <c r="H20" s="77" t="s">
        <v>1363</v>
      </c>
      <c r="I20" s="16">
        <v>94</v>
      </c>
      <c r="J20" s="16">
        <v>20</v>
      </c>
      <c r="K20" s="16">
        <v>10</v>
      </c>
      <c r="L20" s="16">
        <v>2</v>
      </c>
      <c r="M20" s="81">
        <v>4.7</v>
      </c>
      <c r="N20" s="72">
        <v>5</v>
      </c>
      <c r="O20" s="64">
        <v>2530</v>
      </c>
      <c r="P20" s="65">
        <f>Table22457891011234567891011[[#This Row],[PEMBULATAN]]*O20</f>
        <v>12650</v>
      </c>
    </row>
    <row r="21" spans="1:16" ht="23.25" customHeight="1" x14ac:dyDescent="0.2">
      <c r="A21" s="14"/>
      <c r="B21" s="14"/>
      <c r="C21" s="73" t="s">
        <v>1304</v>
      </c>
      <c r="D21" s="78" t="s">
        <v>289</v>
      </c>
      <c r="E21" s="13">
        <v>44445</v>
      </c>
      <c r="F21" s="76" t="s">
        <v>1362</v>
      </c>
      <c r="G21" s="13">
        <v>44447</v>
      </c>
      <c r="H21" s="77" t="s">
        <v>1363</v>
      </c>
      <c r="I21" s="16">
        <v>75</v>
      </c>
      <c r="J21" s="16">
        <v>35</v>
      </c>
      <c r="K21" s="16">
        <v>35</v>
      </c>
      <c r="L21" s="16">
        <v>8</v>
      </c>
      <c r="M21" s="81">
        <v>22.96875</v>
      </c>
      <c r="N21" s="72">
        <v>23</v>
      </c>
      <c r="O21" s="64">
        <v>2530</v>
      </c>
      <c r="P21" s="65">
        <f>Table22457891011234567891011[[#This Row],[PEMBULATAN]]*O21</f>
        <v>58190</v>
      </c>
    </row>
    <row r="22" spans="1:16" ht="23.25" customHeight="1" x14ac:dyDescent="0.2">
      <c r="A22" s="14"/>
      <c r="B22" s="14"/>
      <c r="C22" s="73" t="s">
        <v>1305</v>
      </c>
      <c r="D22" s="78" t="s">
        <v>289</v>
      </c>
      <c r="E22" s="13">
        <v>44445</v>
      </c>
      <c r="F22" s="76" t="s">
        <v>1362</v>
      </c>
      <c r="G22" s="13">
        <v>44447</v>
      </c>
      <c r="H22" s="77" t="s">
        <v>1363</v>
      </c>
      <c r="I22" s="16">
        <v>64</v>
      </c>
      <c r="J22" s="16">
        <v>30</v>
      </c>
      <c r="K22" s="16">
        <v>30</v>
      </c>
      <c r="L22" s="16">
        <v>3</v>
      </c>
      <c r="M22" s="81">
        <v>14.4</v>
      </c>
      <c r="N22" s="72">
        <v>15</v>
      </c>
      <c r="O22" s="64">
        <v>2530</v>
      </c>
      <c r="P22" s="65">
        <f>Table22457891011234567891011[[#This Row],[PEMBULATAN]]*O22</f>
        <v>37950</v>
      </c>
    </row>
    <row r="23" spans="1:16" ht="23.25" customHeight="1" x14ac:dyDescent="0.2">
      <c r="A23" s="14"/>
      <c r="B23" s="14"/>
      <c r="C23" s="73" t="s">
        <v>1306</v>
      </c>
      <c r="D23" s="78" t="s">
        <v>289</v>
      </c>
      <c r="E23" s="13">
        <v>44445</v>
      </c>
      <c r="F23" s="76" t="s">
        <v>1362</v>
      </c>
      <c r="G23" s="13">
        <v>44447</v>
      </c>
      <c r="H23" s="77" t="s">
        <v>1363</v>
      </c>
      <c r="I23" s="16">
        <v>50</v>
      </c>
      <c r="J23" s="16">
        <v>25</v>
      </c>
      <c r="K23" s="16">
        <v>28</v>
      </c>
      <c r="L23" s="16">
        <v>6</v>
      </c>
      <c r="M23" s="81">
        <v>8.75</v>
      </c>
      <c r="N23" s="72">
        <v>9</v>
      </c>
      <c r="O23" s="64">
        <v>2530</v>
      </c>
      <c r="P23" s="65">
        <f>Table22457891011234567891011[[#This Row],[PEMBULATAN]]*O23</f>
        <v>22770</v>
      </c>
    </row>
    <row r="24" spans="1:16" ht="23.25" customHeight="1" x14ac:dyDescent="0.2">
      <c r="A24" s="14"/>
      <c r="B24" s="14"/>
      <c r="C24" s="73" t="s">
        <v>1307</v>
      </c>
      <c r="D24" s="78" t="s">
        <v>289</v>
      </c>
      <c r="E24" s="13">
        <v>44445</v>
      </c>
      <c r="F24" s="76" t="s">
        <v>1362</v>
      </c>
      <c r="G24" s="13">
        <v>44447</v>
      </c>
      <c r="H24" s="77" t="s">
        <v>1363</v>
      </c>
      <c r="I24" s="16">
        <v>74</v>
      </c>
      <c r="J24" s="16">
        <v>34</v>
      </c>
      <c r="K24" s="16">
        <v>34</v>
      </c>
      <c r="L24" s="16">
        <v>8</v>
      </c>
      <c r="M24" s="81">
        <v>21.385999999999999</v>
      </c>
      <c r="N24" s="72">
        <v>22</v>
      </c>
      <c r="O24" s="64">
        <v>2530</v>
      </c>
      <c r="P24" s="65">
        <f>Table22457891011234567891011[[#This Row],[PEMBULATAN]]*O24</f>
        <v>55660</v>
      </c>
    </row>
    <row r="25" spans="1:16" ht="23.25" customHeight="1" x14ac:dyDescent="0.2">
      <c r="A25" s="14"/>
      <c r="B25" s="14"/>
      <c r="C25" s="73" t="s">
        <v>1308</v>
      </c>
      <c r="D25" s="78" t="s">
        <v>289</v>
      </c>
      <c r="E25" s="13">
        <v>44445</v>
      </c>
      <c r="F25" s="76" t="s">
        <v>1362</v>
      </c>
      <c r="G25" s="13">
        <v>44447</v>
      </c>
      <c r="H25" s="77" t="s">
        <v>1363</v>
      </c>
      <c r="I25" s="16">
        <v>70</v>
      </c>
      <c r="J25" s="16">
        <v>50</v>
      </c>
      <c r="K25" s="16">
        <v>30</v>
      </c>
      <c r="L25" s="16">
        <v>18</v>
      </c>
      <c r="M25" s="81">
        <v>26.25</v>
      </c>
      <c r="N25" s="72">
        <v>26</v>
      </c>
      <c r="O25" s="64">
        <v>2530</v>
      </c>
      <c r="P25" s="65">
        <f>Table22457891011234567891011[[#This Row],[PEMBULATAN]]*O25</f>
        <v>65780</v>
      </c>
    </row>
    <row r="26" spans="1:16" ht="23.25" customHeight="1" x14ac:dyDescent="0.2">
      <c r="A26" s="14"/>
      <c r="B26" s="14"/>
      <c r="C26" s="73" t="s">
        <v>1309</v>
      </c>
      <c r="D26" s="78" t="s">
        <v>289</v>
      </c>
      <c r="E26" s="13">
        <v>44445</v>
      </c>
      <c r="F26" s="76" t="s">
        <v>1362</v>
      </c>
      <c r="G26" s="13">
        <v>44447</v>
      </c>
      <c r="H26" s="77" t="s">
        <v>1363</v>
      </c>
      <c r="I26" s="16">
        <v>40</v>
      </c>
      <c r="J26" s="16">
        <v>35</v>
      </c>
      <c r="K26" s="16">
        <v>23</v>
      </c>
      <c r="L26" s="16">
        <v>5</v>
      </c>
      <c r="M26" s="81">
        <v>8.0500000000000007</v>
      </c>
      <c r="N26" s="72">
        <v>8</v>
      </c>
      <c r="O26" s="64">
        <v>2530</v>
      </c>
      <c r="P26" s="65">
        <f>Table22457891011234567891011[[#This Row],[PEMBULATAN]]*O26</f>
        <v>20240</v>
      </c>
    </row>
    <row r="27" spans="1:16" ht="23.25" customHeight="1" x14ac:dyDescent="0.2">
      <c r="A27" s="14"/>
      <c r="B27" s="14"/>
      <c r="C27" s="73" t="s">
        <v>1310</v>
      </c>
      <c r="D27" s="78" t="s">
        <v>289</v>
      </c>
      <c r="E27" s="13">
        <v>44445</v>
      </c>
      <c r="F27" s="76" t="s">
        <v>1362</v>
      </c>
      <c r="G27" s="13">
        <v>44447</v>
      </c>
      <c r="H27" s="77" t="s">
        <v>1363</v>
      </c>
      <c r="I27" s="16">
        <v>44</v>
      </c>
      <c r="J27" s="16">
        <v>33</v>
      </c>
      <c r="K27" s="16">
        <v>23</v>
      </c>
      <c r="L27" s="16">
        <v>7</v>
      </c>
      <c r="M27" s="81">
        <v>8.3490000000000002</v>
      </c>
      <c r="N27" s="72">
        <v>9</v>
      </c>
      <c r="O27" s="64">
        <v>2530</v>
      </c>
      <c r="P27" s="65">
        <f>Table22457891011234567891011[[#This Row],[PEMBULATAN]]*O27</f>
        <v>22770</v>
      </c>
    </row>
    <row r="28" spans="1:16" ht="23.25" customHeight="1" x14ac:dyDescent="0.2">
      <c r="A28" s="14"/>
      <c r="B28" s="14"/>
      <c r="C28" s="73" t="s">
        <v>1311</v>
      </c>
      <c r="D28" s="78" t="s">
        <v>289</v>
      </c>
      <c r="E28" s="13">
        <v>44445</v>
      </c>
      <c r="F28" s="76" t="s">
        <v>1362</v>
      </c>
      <c r="G28" s="13">
        <v>44447</v>
      </c>
      <c r="H28" s="77" t="s">
        <v>1363</v>
      </c>
      <c r="I28" s="16">
        <v>47</v>
      </c>
      <c r="J28" s="16">
        <v>40</v>
      </c>
      <c r="K28" s="16">
        <v>15</v>
      </c>
      <c r="L28" s="16">
        <v>5</v>
      </c>
      <c r="M28" s="81">
        <v>7.05</v>
      </c>
      <c r="N28" s="72">
        <v>7</v>
      </c>
      <c r="O28" s="64">
        <v>2530</v>
      </c>
      <c r="P28" s="65">
        <f>Table22457891011234567891011[[#This Row],[PEMBULATAN]]*O28</f>
        <v>17710</v>
      </c>
    </row>
    <row r="29" spans="1:16" ht="23.25" customHeight="1" x14ac:dyDescent="0.2">
      <c r="A29" s="14"/>
      <c r="B29" s="14"/>
      <c r="C29" s="73" t="s">
        <v>1312</v>
      </c>
      <c r="D29" s="78" t="s">
        <v>289</v>
      </c>
      <c r="E29" s="13">
        <v>44445</v>
      </c>
      <c r="F29" s="76" t="s">
        <v>1362</v>
      </c>
      <c r="G29" s="13">
        <v>44447</v>
      </c>
      <c r="H29" s="77" t="s">
        <v>1363</v>
      </c>
      <c r="I29" s="16">
        <v>75</v>
      </c>
      <c r="J29" s="16">
        <v>26</v>
      </c>
      <c r="K29" s="16">
        <v>20</v>
      </c>
      <c r="L29" s="16">
        <v>5</v>
      </c>
      <c r="M29" s="81">
        <v>9.75</v>
      </c>
      <c r="N29" s="72">
        <v>10</v>
      </c>
      <c r="O29" s="64">
        <v>2530</v>
      </c>
      <c r="P29" s="65">
        <f>Table22457891011234567891011[[#This Row],[PEMBULATAN]]*O29</f>
        <v>25300</v>
      </c>
    </row>
    <row r="30" spans="1:16" ht="23.25" customHeight="1" x14ac:dyDescent="0.2">
      <c r="A30" s="14"/>
      <c r="B30" s="14"/>
      <c r="C30" s="73" t="s">
        <v>1313</v>
      </c>
      <c r="D30" s="78" t="s">
        <v>289</v>
      </c>
      <c r="E30" s="13">
        <v>44445</v>
      </c>
      <c r="F30" s="76" t="s">
        <v>1362</v>
      </c>
      <c r="G30" s="13">
        <v>44447</v>
      </c>
      <c r="H30" s="77" t="s">
        <v>1363</v>
      </c>
      <c r="I30" s="16">
        <v>80</v>
      </c>
      <c r="J30" s="16">
        <v>50</v>
      </c>
      <c r="K30" s="16">
        <v>30</v>
      </c>
      <c r="L30" s="16">
        <v>11</v>
      </c>
      <c r="M30" s="81">
        <v>30</v>
      </c>
      <c r="N30" s="72">
        <v>30</v>
      </c>
      <c r="O30" s="64">
        <v>2530</v>
      </c>
      <c r="P30" s="65">
        <f>Table22457891011234567891011[[#This Row],[PEMBULATAN]]*O30</f>
        <v>75900</v>
      </c>
    </row>
    <row r="31" spans="1:16" ht="23.25" customHeight="1" x14ac:dyDescent="0.2">
      <c r="A31" s="14"/>
      <c r="B31" s="14"/>
      <c r="C31" s="73" t="s">
        <v>1314</v>
      </c>
      <c r="D31" s="78" t="s">
        <v>289</v>
      </c>
      <c r="E31" s="13">
        <v>44445</v>
      </c>
      <c r="F31" s="76" t="s">
        <v>1362</v>
      </c>
      <c r="G31" s="13">
        <v>44447</v>
      </c>
      <c r="H31" s="77" t="s">
        <v>1363</v>
      </c>
      <c r="I31" s="16">
        <v>53</v>
      </c>
      <c r="J31" s="16">
        <v>53</v>
      </c>
      <c r="K31" s="16">
        <v>68</v>
      </c>
      <c r="L31" s="16">
        <v>9</v>
      </c>
      <c r="M31" s="81">
        <v>47.753</v>
      </c>
      <c r="N31" s="72">
        <v>48</v>
      </c>
      <c r="O31" s="64">
        <v>2530</v>
      </c>
      <c r="P31" s="65">
        <f>Table22457891011234567891011[[#This Row],[PEMBULATAN]]*O31</f>
        <v>121440</v>
      </c>
    </row>
    <row r="32" spans="1:16" ht="23.25" customHeight="1" x14ac:dyDescent="0.2">
      <c r="A32" s="14"/>
      <c r="B32" s="14"/>
      <c r="C32" s="73" t="s">
        <v>1315</v>
      </c>
      <c r="D32" s="78" t="s">
        <v>289</v>
      </c>
      <c r="E32" s="13">
        <v>44445</v>
      </c>
      <c r="F32" s="76" t="s">
        <v>1362</v>
      </c>
      <c r="G32" s="13">
        <v>44447</v>
      </c>
      <c r="H32" s="77" t="s">
        <v>1363</v>
      </c>
      <c r="I32" s="16">
        <v>40</v>
      </c>
      <c r="J32" s="16">
        <v>32</v>
      </c>
      <c r="K32" s="16">
        <v>30</v>
      </c>
      <c r="L32" s="16">
        <v>3</v>
      </c>
      <c r="M32" s="81">
        <v>9.6</v>
      </c>
      <c r="N32" s="72">
        <v>10</v>
      </c>
      <c r="O32" s="64">
        <v>2530</v>
      </c>
      <c r="P32" s="65">
        <f>Table22457891011234567891011[[#This Row],[PEMBULATAN]]*O32</f>
        <v>25300</v>
      </c>
    </row>
    <row r="33" spans="1:16" ht="23.25" customHeight="1" x14ac:dyDescent="0.2">
      <c r="A33" s="14"/>
      <c r="B33" s="14"/>
      <c r="C33" s="73" t="s">
        <v>1316</v>
      </c>
      <c r="D33" s="78" t="s">
        <v>289</v>
      </c>
      <c r="E33" s="13">
        <v>44445</v>
      </c>
      <c r="F33" s="76" t="s">
        <v>1362</v>
      </c>
      <c r="G33" s="13">
        <v>44447</v>
      </c>
      <c r="H33" s="77" t="s">
        <v>1363</v>
      </c>
      <c r="I33" s="16">
        <v>100</v>
      </c>
      <c r="J33" s="16">
        <v>60</v>
      </c>
      <c r="K33" s="16">
        <v>20</v>
      </c>
      <c r="L33" s="16">
        <v>12</v>
      </c>
      <c r="M33" s="81">
        <v>30</v>
      </c>
      <c r="N33" s="72">
        <v>30</v>
      </c>
      <c r="O33" s="64">
        <v>2530</v>
      </c>
      <c r="P33" s="65">
        <f>Table22457891011234567891011[[#This Row],[PEMBULATAN]]*O33</f>
        <v>75900</v>
      </c>
    </row>
    <row r="34" spans="1:16" ht="23.25" customHeight="1" x14ac:dyDescent="0.2">
      <c r="A34" s="14"/>
      <c r="B34" s="14"/>
      <c r="C34" s="73" t="s">
        <v>1317</v>
      </c>
      <c r="D34" s="78" t="s">
        <v>289</v>
      </c>
      <c r="E34" s="13">
        <v>44445</v>
      </c>
      <c r="F34" s="76" t="s">
        <v>1362</v>
      </c>
      <c r="G34" s="13">
        <v>44447</v>
      </c>
      <c r="H34" s="77" t="s">
        <v>1363</v>
      </c>
      <c r="I34" s="16">
        <v>60</v>
      </c>
      <c r="J34" s="16">
        <v>40</v>
      </c>
      <c r="K34" s="16">
        <v>16</v>
      </c>
      <c r="L34" s="16">
        <v>4</v>
      </c>
      <c r="M34" s="81">
        <v>9.6</v>
      </c>
      <c r="N34" s="72">
        <v>10</v>
      </c>
      <c r="O34" s="64">
        <v>2530</v>
      </c>
      <c r="P34" s="65">
        <f>Table22457891011234567891011[[#This Row],[PEMBULATAN]]*O34</f>
        <v>25300</v>
      </c>
    </row>
    <row r="35" spans="1:16" ht="23.25" customHeight="1" x14ac:dyDescent="0.2">
      <c r="A35" s="14"/>
      <c r="B35" s="14"/>
      <c r="C35" s="73" t="s">
        <v>1318</v>
      </c>
      <c r="D35" s="78" t="s">
        <v>289</v>
      </c>
      <c r="E35" s="13">
        <v>44445</v>
      </c>
      <c r="F35" s="76" t="s">
        <v>1362</v>
      </c>
      <c r="G35" s="13">
        <v>44447</v>
      </c>
      <c r="H35" s="77" t="s">
        <v>1363</v>
      </c>
      <c r="I35" s="16">
        <v>36</v>
      </c>
      <c r="J35" s="16">
        <v>40</v>
      </c>
      <c r="K35" s="16">
        <v>15</v>
      </c>
      <c r="L35" s="16">
        <v>2</v>
      </c>
      <c r="M35" s="81">
        <v>5.4</v>
      </c>
      <c r="N35" s="72">
        <v>6</v>
      </c>
      <c r="O35" s="64">
        <v>2530</v>
      </c>
      <c r="P35" s="65">
        <f>Table22457891011234567891011[[#This Row],[PEMBULATAN]]*O35</f>
        <v>15180</v>
      </c>
    </row>
    <row r="36" spans="1:16" ht="23.25" customHeight="1" x14ac:dyDescent="0.2">
      <c r="A36" s="14"/>
      <c r="B36" s="14"/>
      <c r="C36" s="73" t="s">
        <v>1319</v>
      </c>
      <c r="D36" s="78" t="s">
        <v>289</v>
      </c>
      <c r="E36" s="13">
        <v>44445</v>
      </c>
      <c r="F36" s="76" t="s">
        <v>1362</v>
      </c>
      <c r="G36" s="13">
        <v>44447</v>
      </c>
      <c r="H36" s="77" t="s">
        <v>1363</v>
      </c>
      <c r="I36" s="16">
        <v>44</v>
      </c>
      <c r="J36" s="16">
        <v>40</v>
      </c>
      <c r="K36" s="16">
        <v>20</v>
      </c>
      <c r="L36" s="16">
        <v>3</v>
      </c>
      <c r="M36" s="81">
        <v>8.8000000000000007</v>
      </c>
      <c r="N36" s="72">
        <v>9</v>
      </c>
      <c r="O36" s="64">
        <v>2530</v>
      </c>
      <c r="P36" s="65">
        <f>Table22457891011234567891011[[#This Row],[PEMBULATAN]]*O36</f>
        <v>22770</v>
      </c>
    </row>
    <row r="37" spans="1:16" ht="23.25" customHeight="1" x14ac:dyDescent="0.2">
      <c r="A37" s="14"/>
      <c r="B37" s="14"/>
      <c r="C37" s="73" t="s">
        <v>1320</v>
      </c>
      <c r="D37" s="78" t="s">
        <v>289</v>
      </c>
      <c r="E37" s="13">
        <v>44445</v>
      </c>
      <c r="F37" s="76" t="s">
        <v>1362</v>
      </c>
      <c r="G37" s="13">
        <v>44447</v>
      </c>
      <c r="H37" s="77" t="s">
        <v>1363</v>
      </c>
      <c r="I37" s="16">
        <v>50</v>
      </c>
      <c r="J37" s="16">
        <v>40</v>
      </c>
      <c r="K37" s="16">
        <v>10</v>
      </c>
      <c r="L37" s="16">
        <v>2</v>
      </c>
      <c r="M37" s="81">
        <v>5</v>
      </c>
      <c r="N37" s="72">
        <v>5</v>
      </c>
      <c r="O37" s="64">
        <v>2530</v>
      </c>
      <c r="P37" s="65">
        <f>Table22457891011234567891011[[#This Row],[PEMBULATAN]]*O37</f>
        <v>12650</v>
      </c>
    </row>
    <row r="38" spans="1:16" ht="23.25" customHeight="1" x14ac:dyDescent="0.2">
      <c r="A38" s="14"/>
      <c r="B38" s="14"/>
      <c r="C38" s="73" t="s">
        <v>1321</v>
      </c>
      <c r="D38" s="78" t="s">
        <v>289</v>
      </c>
      <c r="E38" s="13">
        <v>44445</v>
      </c>
      <c r="F38" s="76" t="s">
        <v>1362</v>
      </c>
      <c r="G38" s="13">
        <v>44447</v>
      </c>
      <c r="H38" s="77" t="s">
        <v>1363</v>
      </c>
      <c r="I38" s="16">
        <v>60</v>
      </c>
      <c r="J38" s="16">
        <v>50</v>
      </c>
      <c r="K38" s="16">
        <v>35</v>
      </c>
      <c r="L38" s="16">
        <v>3</v>
      </c>
      <c r="M38" s="81">
        <v>26.25</v>
      </c>
      <c r="N38" s="72">
        <v>26</v>
      </c>
      <c r="O38" s="64">
        <v>2530</v>
      </c>
      <c r="P38" s="65">
        <f>Table22457891011234567891011[[#This Row],[PEMBULATAN]]*O38</f>
        <v>65780</v>
      </c>
    </row>
    <row r="39" spans="1:16" ht="23.25" customHeight="1" x14ac:dyDescent="0.2">
      <c r="A39" s="14"/>
      <c r="B39" s="14"/>
      <c r="C39" s="73" t="s">
        <v>1322</v>
      </c>
      <c r="D39" s="78" t="s">
        <v>289</v>
      </c>
      <c r="E39" s="13">
        <v>44445</v>
      </c>
      <c r="F39" s="76" t="s">
        <v>1362</v>
      </c>
      <c r="G39" s="13">
        <v>44447</v>
      </c>
      <c r="H39" s="77" t="s">
        <v>1363</v>
      </c>
      <c r="I39" s="16">
        <v>90</v>
      </c>
      <c r="J39" s="16">
        <v>65</v>
      </c>
      <c r="K39" s="16">
        <v>40</v>
      </c>
      <c r="L39" s="16">
        <v>13</v>
      </c>
      <c r="M39" s="81">
        <v>58.5</v>
      </c>
      <c r="N39" s="72">
        <v>59</v>
      </c>
      <c r="O39" s="64">
        <v>2530</v>
      </c>
      <c r="P39" s="65">
        <f>Table22457891011234567891011[[#This Row],[PEMBULATAN]]*O39</f>
        <v>149270</v>
      </c>
    </row>
    <row r="40" spans="1:16" ht="23.25" customHeight="1" x14ac:dyDescent="0.2">
      <c r="A40" s="14"/>
      <c r="B40" s="14"/>
      <c r="C40" s="73" t="s">
        <v>1323</v>
      </c>
      <c r="D40" s="78" t="s">
        <v>289</v>
      </c>
      <c r="E40" s="13">
        <v>44445</v>
      </c>
      <c r="F40" s="76" t="s">
        <v>1362</v>
      </c>
      <c r="G40" s="13">
        <v>44447</v>
      </c>
      <c r="H40" s="77" t="s">
        <v>1363</v>
      </c>
      <c r="I40" s="16">
        <v>80</v>
      </c>
      <c r="J40" s="16">
        <v>55</v>
      </c>
      <c r="K40" s="16">
        <v>20</v>
      </c>
      <c r="L40" s="16">
        <v>3</v>
      </c>
      <c r="M40" s="81">
        <v>22</v>
      </c>
      <c r="N40" s="72">
        <v>22</v>
      </c>
      <c r="O40" s="64">
        <v>2530</v>
      </c>
      <c r="P40" s="65">
        <f>Table22457891011234567891011[[#This Row],[PEMBULATAN]]*O40</f>
        <v>55660</v>
      </c>
    </row>
    <row r="41" spans="1:16" ht="23.25" customHeight="1" x14ac:dyDescent="0.2">
      <c r="A41" s="14"/>
      <c r="B41" s="14"/>
      <c r="C41" s="73" t="s">
        <v>1324</v>
      </c>
      <c r="D41" s="78" t="s">
        <v>289</v>
      </c>
      <c r="E41" s="13">
        <v>44445</v>
      </c>
      <c r="F41" s="76" t="s">
        <v>1362</v>
      </c>
      <c r="G41" s="13">
        <v>44447</v>
      </c>
      <c r="H41" s="77" t="s">
        <v>1363</v>
      </c>
      <c r="I41" s="16">
        <v>35</v>
      </c>
      <c r="J41" s="16">
        <v>30</v>
      </c>
      <c r="K41" s="16">
        <v>20</v>
      </c>
      <c r="L41" s="16">
        <v>2</v>
      </c>
      <c r="M41" s="81">
        <v>5.25</v>
      </c>
      <c r="N41" s="72">
        <v>5</v>
      </c>
      <c r="O41" s="64">
        <v>2530</v>
      </c>
      <c r="P41" s="65">
        <f>Table22457891011234567891011[[#This Row],[PEMBULATAN]]*O41</f>
        <v>12650</v>
      </c>
    </row>
    <row r="42" spans="1:16" ht="23.25" customHeight="1" x14ac:dyDescent="0.2">
      <c r="A42" s="14"/>
      <c r="B42" s="14"/>
      <c r="C42" s="73" t="s">
        <v>1325</v>
      </c>
      <c r="D42" s="78" t="s">
        <v>289</v>
      </c>
      <c r="E42" s="13">
        <v>44445</v>
      </c>
      <c r="F42" s="76" t="s">
        <v>1362</v>
      </c>
      <c r="G42" s="13">
        <v>44447</v>
      </c>
      <c r="H42" s="77" t="s">
        <v>1363</v>
      </c>
      <c r="I42" s="16">
        <v>45</v>
      </c>
      <c r="J42" s="16">
        <v>40</v>
      </c>
      <c r="K42" s="16">
        <v>10</v>
      </c>
      <c r="L42" s="16">
        <v>2</v>
      </c>
      <c r="M42" s="81">
        <v>4.5</v>
      </c>
      <c r="N42" s="72">
        <v>5</v>
      </c>
      <c r="O42" s="64">
        <v>2530</v>
      </c>
      <c r="P42" s="65">
        <f>Table22457891011234567891011[[#This Row],[PEMBULATAN]]*O42</f>
        <v>12650</v>
      </c>
    </row>
    <row r="43" spans="1:16" ht="23.25" customHeight="1" x14ac:dyDescent="0.2">
      <c r="A43" s="14"/>
      <c r="B43" s="14"/>
      <c r="C43" s="73" t="s">
        <v>1326</v>
      </c>
      <c r="D43" s="78" t="s">
        <v>289</v>
      </c>
      <c r="E43" s="13">
        <v>44445</v>
      </c>
      <c r="F43" s="76" t="s">
        <v>1362</v>
      </c>
      <c r="G43" s="13">
        <v>44447</v>
      </c>
      <c r="H43" s="77" t="s">
        <v>1363</v>
      </c>
      <c r="I43" s="16">
        <v>70</v>
      </c>
      <c r="J43" s="16">
        <v>50</v>
      </c>
      <c r="K43" s="16">
        <v>15</v>
      </c>
      <c r="L43" s="16">
        <v>4</v>
      </c>
      <c r="M43" s="81">
        <v>13.125</v>
      </c>
      <c r="N43" s="72">
        <v>13</v>
      </c>
      <c r="O43" s="64">
        <v>2530</v>
      </c>
      <c r="P43" s="65">
        <f>Table22457891011234567891011[[#This Row],[PEMBULATAN]]*O43</f>
        <v>32890</v>
      </c>
    </row>
    <row r="44" spans="1:16" ht="23.25" customHeight="1" x14ac:dyDescent="0.2">
      <c r="A44" s="14"/>
      <c r="B44" s="14"/>
      <c r="C44" s="73" t="s">
        <v>1327</v>
      </c>
      <c r="D44" s="78" t="s">
        <v>289</v>
      </c>
      <c r="E44" s="13">
        <v>44445</v>
      </c>
      <c r="F44" s="76" t="s">
        <v>1362</v>
      </c>
      <c r="G44" s="13">
        <v>44447</v>
      </c>
      <c r="H44" s="77" t="s">
        <v>1363</v>
      </c>
      <c r="I44" s="16">
        <v>100</v>
      </c>
      <c r="J44" s="16">
        <v>60</v>
      </c>
      <c r="K44" s="16">
        <v>30</v>
      </c>
      <c r="L44" s="16">
        <v>21</v>
      </c>
      <c r="M44" s="81">
        <v>45</v>
      </c>
      <c r="N44" s="72">
        <v>45</v>
      </c>
      <c r="O44" s="64">
        <v>2530</v>
      </c>
      <c r="P44" s="65">
        <f>Table22457891011234567891011[[#This Row],[PEMBULATAN]]*O44</f>
        <v>113850</v>
      </c>
    </row>
    <row r="45" spans="1:16" ht="23.25" customHeight="1" x14ac:dyDescent="0.2">
      <c r="A45" s="14"/>
      <c r="B45" s="14"/>
      <c r="C45" s="73" t="s">
        <v>1328</v>
      </c>
      <c r="D45" s="78" t="s">
        <v>289</v>
      </c>
      <c r="E45" s="13">
        <v>44445</v>
      </c>
      <c r="F45" s="76" t="s">
        <v>1362</v>
      </c>
      <c r="G45" s="13">
        <v>44447</v>
      </c>
      <c r="H45" s="77" t="s">
        <v>1363</v>
      </c>
      <c r="I45" s="16">
        <v>75</v>
      </c>
      <c r="J45" s="16">
        <v>60</v>
      </c>
      <c r="K45" s="16">
        <v>25</v>
      </c>
      <c r="L45" s="16">
        <v>7</v>
      </c>
      <c r="M45" s="81">
        <v>28.125</v>
      </c>
      <c r="N45" s="72">
        <v>28</v>
      </c>
      <c r="O45" s="64">
        <v>2530</v>
      </c>
      <c r="P45" s="65">
        <f>Table22457891011234567891011[[#This Row],[PEMBULATAN]]*O45</f>
        <v>70840</v>
      </c>
    </row>
    <row r="46" spans="1:16" ht="23.25" customHeight="1" x14ac:dyDescent="0.2">
      <c r="A46" s="14"/>
      <c r="B46" s="14"/>
      <c r="C46" s="73" t="s">
        <v>1329</v>
      </c>
      <c r="D46" s="78" t="s">
        <v>289</v>
      </c>
      <c r="E46" s="13">
        <v>44445</v>
      </c>
      <c r="F46" s="76" t="s">
        <v>1362</v>
      </c>
      <c r="G46" s="13">
        <v>44447</v>
      </c>
      <c r="H46" s="77" t="s">
        <v>1363</v>
      </c>
      <c r="I46" s="16">
        <v>95</v>
      </c>
      <c r="J46" s="16">
        <v>55</v>
      </c>
      <c r="K46" s="16">
        <v>32</v>
      </c>
      <c r="L46" s="16">
        <v>28</v>
      </c>
      <c r="M46" s="81">
        <v>41.8</v>
      </c>
      <c r="N46" s="72">
        <v>42</v>
      </c>
      <c r="O46" s="64">
        <v>2530</v>
      </c>
      <c r="P46" s="65">
        <f>Table22457891011234567891011[[#This Row],[PEMBULATAN]]*O46</f>
        <v>106260</v>
      </c>
    </row>
    <row r="47" spans="1:16" ht="23.25" customHeight="1" x14ac:dyDescent="0.2">
      <c r="A47" s="14"/>
      <c r="B47" s="14"/>
      <c r="C47" s="73" t="s">
        <v>1330</v>
      </c>
      <c r="D47" s="78" t="s">
        <v>289</v>
      </c>
      <c r="E47" s="13">
        <v>44445</v>
      </c>
      <c r="F47" s="76" t="s">
        <v>1362</v>
      </c>
      <c r="G47" s="13">
        <v>44447</v>
      </c>
      <c r="H47" s="77" t="s">
        <v>1363</v>
      </c>
      <c r="I47" s="16">
        <v>95</v>
      </c>
      <c r="J47" s="16">
        <v>60</v>
      </c>
      <c r="K47" s="16">
        <v>33</v>
      </c>
      <c r="L47" s="16">
        <v>12</v>
      </c>
      <c r="M47" s="81">
        <v>47.024999999999999</v>
      </c>
      <c r="N47" s="72">
        <v>47</v>
      </c>
      <c r="O47" s="64">
        <v>2530</v>
      </c>
      <c r="P47" s="65">
        <f>Table22457891011234567891011[[#This Row],[PEMBULATAN]]*O47</f>
        <v>118910</v>
      </c>
    </row>
    <row r="48" spans="1:16" ht="23.25" customHeight="1" x14ac:dyDescent="0.2">
      <c r="A48" s="14"/>
      <c r="B48" s="14"/>
      <c r="C48" s="73" t="s">
        <v>1331</v>
      </c>
      <c r="D48" s="78" t="s">
        <v>289</v>
      </c>
      <c r="E48" s="13">
        <v>44445</v>
      </c>
      <c r="F48" s="76" t="s">
        <v>1362</v>
      </c>
      <c r="G48" s="13">
        <v>44447</v>
      </c>
      <c r="H48" s="77" t="s">
        <v>1363</v>
      </c>
      <c r="I48" s="16">
        <v>100</v>
      </c>
      <c r="J48" s="16">
        <v>60</v>
      </c>
      <c r="K48" s="16">
        <v>44</v>
      </c>
      <c r="L48" s="16">
        <v>21</v>
      </c>
      <c r="M48" s="81">
        <v>66</v>
      </c>
      <c r="N48" s="72">
        <v>66</v>
      </c>
      <c r="O48" s="64">
        <v>2530</v>
      </c>
      <c r="P48" s="65">
        <f>Table22457891011234567891011[[#This Row],[PEMBULATAN]]*O48</f>
        <v>166980</v>
      </c>
    </row>
    <row r="49" spans="1:16" ht="23.25" customHeight="1" x14ac:dyDescent="0.2">
      <c r="A49" s="14"/>
      <c r="B49" s="14"/>
      <c r="C49" s="73" t="s">
        <v>1332</v>
      </c>
      <c r="D49" s="78" t="s">
        <v>289</v>
      </c>
      <c r="E49" s="13">
        <v>44445</v>
      </c>
      <c r="F49" s="76" t="s">
        <v>1362</v>
      </c>
      <c r="G49" s="13">
        <v>44447</v>
      </c>
      <c r="H49" s="77" t="s">
        <v>1363</v>
      </c>
      <c r="I49" s="16">
        <v>90</v>
      </c>
      <c r="J49" s="16">
        <v>60</v>
      </c>
      <c r="K49" s="16">
        <v>30</v>
      </c>
      <c r="L49" s="16">
        <v>22</v>
      </c>
      <c r="M49" s="81">
        <v>40.5</v>
      </c>
      <c r="N49" s="72">
        <v>41</v>
      </c>
      <c r="O49" s="64">
        <v>2530</v>
      </c>
      <c r="P49" s="65">
        <f>Table22457891011234567891011[[#This Row],[PEMBULATAN]]*O49</f>
        <v>103730</v>
      </c>
    </row>
    <row r="50" spans="1:16" ht="23.25" customHeight="1" x14ac:dyDescent="0.2">
      <c r="A50" s="14"/>
      <c r="B50" s="14"/>
      <c r="C50" s="73" t="s">
        <v>1333</v>
      </c>
      <c r="D50" s="78" t="s">
        <v>289</v>
      </c>
      <c r="E50" s="13">
        <v>44445</v>
      </c>
      <c r="F50" s="76" t="s">
        <v>1362</v>
      </c>
      <c r="G50" s="13">
        <v>44447</v>
      </c>
      <c r="H50" s="77" t="s">
        <v>1363</v>
      </c>
      <c r="I50" s="16">
        <v>94</v>
      </c>
      <c r="J50" s="16">
        <v>54</v>
      </c>
      <c r="K50" s="16">
        <v>35</v>
      </c>
      <c r="L50" s="16">
        <v>19</v>
      </c>
      <c r="M50" s="81">
        <v>44.414999999999999</v>
      </c>
      <c r="N50" s="72">
        <v>45</v>
      </c>
      <c r="O50" s="64">
        <v>2530</v>
      </c>
      <c r="P50" s="65">
        <f>Table22457891011234567891011[[#This Row],[PEMBULATAN]]*O50</f>
        <v>113850</v>
      </c>
    </row>
    <row r="51" spans="1:16" ht="23.25" customHeight="1" x14ac:dyDescent="0.2">
      <c r="A51" s="14"/>
      <c r="B51" s="14"/>
      <c r="C51" s="73" t="s">
        <v>1334</v>
      </c>
      <c r="D51" s="78" t="s">
        <v>289</v>
      </c>
      <c r="E51" s="13">
        <v>44445</v>
      </c>
      <c r="F51" s="76" t="s">
        <v>1362</v>
      </c>
      <c r="G51" s="13">
        <v>44447</v>
      </c>
      <c r="H51" s="77" t="s">
        <v>1363</v>
      </c>
      <c r="I51" s="16">
        <v>95</v>
      </c>
      <c r="J51" s="16">
        <v>50</v>
      </c>
      <c r="K51" s="16">
        <v>43</v>
      </c>
      <c r="L51" s="16">
        <v>15</v>
      </c>
      <c r="M51" s="81">
        <v>51.0625</v>
      </c>
      <c r="N51" s="72">
        <v>51</v>
      </c>
      <c r="O51" s="64">
        <v>2530</v>
      </c>
      <c r="P51" s="65">
        <f>Table22457891011234567891011[[#This Row],[PEMBULATAN]]*O51</f>
        <v>129030</v>
      </c>
    </row>
    <row r="52" spans="1:16" ht="23.25" customHeight="1" x14ac:dyDescent="0.2">
      <c r="A52" s="14"/>
      <c r="B52" s="14"/>
      <c r="C52" s="73" t="s">
        <v>1335</v>
      </c>
      <c r="D52" s="78" t="s">
        <v>289</v>
      </c>
      <c r="E52" s="13">
        <v>44445</v>
      </c>
      <c r="F52" s="76" t="s">
        <v>1362</v>
      </c>
      <c r="G52" s="13">
        <v>44447</v>
      </c>
      <c r="H52" s="77" t="s">
        <v>1363</v>
      </c>
      <c r="I52" s="16">
        <v>65</v>
      </c>
      <c r="J52" s="16">
        <v>35</v>
      </c>
      <c r="K52" s="16">
        <v>20</v>
      </c>
      <c r="L52" s="16">
        <v>7</v>
      </c>
      <c r="M52" s="81">
        <v>11.375</v>
      </c>
      <c r="N52" s="72">
        <v>12</v>
      </c>
      <c r="O52" s="64">
        <v>2530</v>
      </c>
      <c r="P52" s="65">
        <f>Table22457891011234567891011[[#This Row],[PEMBULATAN]]*O52</f>
        <v>30360</v>
      </c>
    </row>
    <row r="53" spans="1:16" ht="23.25" customHeight="1" x14ac:dyDescent="0.2">
      <c r="A53" s="14"/>
      <c r="B53" s="14"/>
      <c r="C53" s="73" t="s">
        <v>1336</v>
      </c>
      <c r="D53" s="78" t="s">
        <v>289</v>
      </c>
      <c r="E53" s="13">
        <v>44445</v>
      </c>
      <c r="F53" s="76" t="s">
        <v>1362</v>
      </c>
      <c r="G53" s="13">
        <v>44447</v>
      </c>
      <c r="H53" s="77" t="s">
        <v>1363</v>
      </c>
      <c r="I53" s="16">
        <v>42</v>
      </c>
      <c r="J53" s="16">
        <v>40</v>
      </c>
      <c r="K53" s="16">
        <v>20</v>
      </c>
      <c r="L53" s="16">
        <v>3</v>
      </c>
      <c r="M53" s="81">
        <v>8.4</v>
      </c>
      <c r="N53" s="72">
        <v>9</v>
      </c>
      <c r="O53" s="64">
        <v>2530</v>
      </c>
      <c r="P53" s="65">
        <f>Table22457891011234567891011[[#This Row],[PEMBULATAN]]*O53</f>
        <v>22770</v>
      </c>
    </row>
    <row r="54" spans="1:16" ht="23.25" customHeight="1" x14ac:dyDescent="0.2">
      <c r="A54" s="14"/>
      <c r="B54" s="14"/>
      <c r="C54" s="73" t="s">
        <v>1337</v>
      </c>
      <c r="D54" s="78" t="s">
        <v>289</v>
      </c>
      <c r="E54" s="13">
        <v>44445</v>
      </c>
      <c r="F54" s="76" t="s">
        <v>1362</v>
      </c>
      <c r="G54" s="13">
        <v>44447</v>
      </c>
      <c r="H54" s="77" t="s">
        <v>1363</v>
      </c>
      <c r="I54" s="16">
        <v>46</v>
      </c>
      <c r="J54" s="16">
        <v>40</v>
      </c>
      <c r="K54" s="16">
        <v>15</v>
      </c>
      <c r="L54" s="16">
        <v>2</v>
      </c>
      <c r="M54" s="81">
        <v>6.9</v>
      </c>
      <c r="N54" s="72">
        <v>7</v>
      </c>
      <c r="O54" s="64">
        <v>2530</v>
      </c>
      <c r="P54" s="65">
        <f>Table22457891011234567891011[[#This Row],[PEMBULATAN]]*O54</f>
        <v>17710</v>
      </c>
    </row>
    <row r="55" spans="1:16" ht="23.25" customHeight="1" x14ac:dyDescent="0.2">
      <c r="A55" s="14"/>
      <c r="B55" s="14"/>
      <c r="C55" s="73" t="s">
        <v>1338</v>
      </c>
      <c r="D55" s="78" t="s">
        <v>289</v>
      </c>
      <c r="E55" s="13">
        <v>44445</v>
      </c>
      <c r="F55" s="76" t="s">
        <v>1362</v>
      </c>
      <c r="G55" s="13">
        <v>44447</v>
      </c>
      <c r="H55" s="77" t="s">
        <v>1363</v>
      </c>
      <c r="I55" s="16">
        <v>80</v>
      </c>
      <c r="J55" s="16">
        <v>62</v>
      </c>
      <c r="K55" s="16">
        <v>25</v>
      </c>
      <c r="L55" s="16">
        <v>4</v>
      </c>
      <c r="M55" s="81">
        <v>31</v>
      </c>
      <c r="N55" s="72">
        <v>31</v>
      </c>
      <c r="O55" s="64">
        <v>2530</v>
      </c>
      <c r="P55" s="65">
        <f>Table22457891011234567891011[[#This Row],[PEMBULATAN]]*O55</f>
        <v>78430</v>
      </c>
    </row>
    <row r="56" spans="1:16" ht="23.25" customHeight="1" x14ac:dyDescent="0.2">
      <c r="A56" s="14"/>
      <c r="B56" s="14"/>
      <c r="C56" s="73" t="s">
        <v>1339</v>
      </c>
      <c r="D56" s="78" t="s">
        <v>289</v>
      </c>
      <c r="E56" s="13">
        <v>44445</v>
      </c>
      <c r="F56" s="76" t="s">
        <v>1362</v>
      </c>
      <c r="G56" s="13">
        <v>44447</v>
      </c>
      <c r="H56" s="77" t="s">
        <v>1363</v>
      </c>
      <c r="I56" s="16">
        <v>70</v>
      </c>
      <c r="J56" s="16">
        <v>27</v>
      </c>
      <c r="K56" s="16">
        <v>15</v>
      </c>
      <c r="L56" s="16">
        <v>3</v>
      </c>
      <c r="M56" s="81">
        <v>7.0875000000000004</v>
      </c>
      <c r="N56" s="72">
        <v>7</v>
      </c>
      <c r="O56" s="64">
        <v>2530</v>
      </c>
      <c r="P56" s="65">
        <f>Table22457891011234567891011[[#This Row],[PEMBULATAN]]*O56</f>
        <v>17710</v>
      </c>
    </row>
    <row r="57" spans="1:16" ht="23.25" customHeight="1" x14ac:dyDescent="0.2">
      <c r="A57" s="14"/>
      <c r="B57" s="14"/>
      <c r="C57" s="73" t="s">
        <v>1340</v>
      </c>
      <c r="D57" s="78" t="s">
        <v>289</v>
      </c>
      <c r="E57" s="13">
        <v>44445</v>
      </c>
      <c r="F57" s="76" t="s">
        <v>1362</v>
      </c>
      <c r="G57" s="13">
        <v>44447</v>
      </c>
      <c r="H57" s="77" t="s">
        <v>1363</v>
      </c>
      <c r="I57" s="16">
        <v>50</v>
      </c>
      <c r="J57" s="16">
        <v>44</v>
      </c>
      <c r="K57" s="16">
        <v>15</v>
      </c>
      <c r="L57" s="16">
        <v>3</v>
      </c>
      <c r="M57" s="81">
        <v>8.25</v>
      </c>
      <c r="N57" s="72">
        <v>8</v>
      </c>
      <c r="O57" s="64">
        <v>2530</v>
      </c>
      <c r="P57" s="65">
        <f>Table22457891011234567891011[[#This Row],[PEMBULATAN]]*O57</f>
        <v>20240</v>
      </c>
    </row>
    <row r="58" spans="1:16" ht="23.25" customHeight="1" x14ac:dyDescent="0.2">
      <c r="A58" s="14"/>
      <c r="B58" s="14"/>
      <c r="C58" s="73" t="s">
        <v>1341</v>
      </c>
      <c r="D58" s="78" t="s">
        <v>289</v>
      </c>
      <c r="E58" s="13">
        <v>44445</v>
      </c>
      <c r="F58" s="76" t="s">
        <v>1362</v>
      </c>
      <c r="G58" s="13">
        <v>44447</v>
      </c>
      <c r="H58" s="77" t="s">
        <v>1363</v>
      </c>
      <c r="I58" s="16">
        <v>110</v>
      </c>
      <c r="J58" s="16">
        <v>60</v>
      </c>
      <c r="K58" s="16">
        <v>30</v>
      </c>
      <c r="L58" s="16">
        <v>26</v>
      </c>
      <c r="M58" s="81">
        <v>49.5</v>
      </c>
      <c r="N58" s="72">
        <v>50</v>
      </c>
      <c r="O58" s="64">
        <v>2530</v>
      </c>
      <c r="P58" s="65">
        <f>Table22457891011234567891011[[#This Row],[PEMBULATAN]]*O58</f>
        <v>126500</v>
      </c>
    </row>
    <row r="59" spans="1:16" ht="23.25" customHeight="1" x14ac:dyDescent="0.2">
      <c r="A59" s="14"/>
      <c r="B59" s="14"/>
      <c r="C59" s="73" t="s">
        <v>1342</v>
      </c>
      <c r="D59" s="78" t="s">
        <v>289</v>
      </c>
      <c r="E59" s="13">
        <v>44445</v>
      </c>
      <c r="F59" s="76" t="s">
        <v>1362</v>
      </c>
      <c r="G59" s="13">
        <v>44447</v>
      </c>
      <c r="H59" s="77" t="s">
        <v>1363</v>
      </c>
      <c r="I59" s="16">
        <v>90</v>
      </c>
      <c r="J59" s="16">
        <v>65</v>
      </c>
      <c r="K59" s="16">
        <v>26</v>
      </c>
      <c r="L59" s="16">
        <v>9</v>
      </c>
      <c r="M59" s="81">
        <v>38.024999999999999</v>
      </c>
      <c r="N59" s="72">
        <v>38</v>
      </c>
      <c r="O59" s="64">
        <v>2530</v>
      </c>
      <c r="P59" s="65">
        <f>Table22457891011234567891011[[#This Row],[PEMBULATAN]]*O59</f>
        <v>96140</v>
      </c>
    </row>
    <row r="60" spans="1:16" ht="23.25" customHeight="1" x14ac:dyDescent="0.2">
      <c r="A60" s="14"/>
      <c r="B60" s="14"/>
      <c r="C60" s="73" t="s">
        <v>1343</v>
      </c>
      <c r="D60" s="78" t="s">
        <v>289</v>
      </c>
      <c r="E60" s="13">
        <v>44445</v>
      </c>
      <c r="F60" s="76" t="s">
        <v>1362</v>
      </c>
      <c r="G60" s="13">
        <v>44447</v>
      </c>
      <c r="H60" s="77" t="s">
        <v>1363</v>
      </c>
      <c r="I60" s="16">
        <v>55</v>
      </c>
      <c r="J60" s="16">
        <v>40</v>
      </c>
      <c r="K60" s="16">
        <v>20</v>
      </c>
      <c r="L60" s="16">
        <v>2</v>
      </c>
      <c r="M60" s="81">
        <v>11</v>
      </c>
      <c r="N60" s="72">
        <v>11</v>
      </c>
      <c r="O60" s="64">
        <v>2530</v>
      </c>
      <c r="P60" s="65">
        <f>Table22457891011234567891011[[#This Row],[PEMBULATAN]]*O60</f>
        <v>27830</v>
      </c>
    </row>
    <row r="61" spans="1:16" ht="23.25" customHeight="1" x14ac:dyDescent="0.2">
      <c r="A61" s="14"/>
      <c r="B61" s="14"/>
      <c r="C61" s="73" t="s">
        <v>1344</v>
      </c>
      <c r="D61" s="78" t="s">
        <v>289</v>
      </c>
      <c r="E61" s="13">
        <v>44445</v>
      </c>
      <c r="F61" s="76" t="s">
        <v>1362</v>
      </c>
      <c r="G61" s="13">
        <v>44447</v>
      </c>
      <c r="H61" s="77" t="s">
        <v>1363</v>
      </c>
      <c r="I61" s="16">
        <v>65</v>
      </c>
      <c r="J61" s="16">
        <v>53</v>
      </c>
      <c r="K61" s="16">
        <v>45</v>
      </c>
      <c r="L61" s="16">
        <v>7</v>
      </c>
      <c r="M61" s="81">
        <v>38.756250000000001</v>
      </c>
      <c r="N61" s="72">
        <v>39</v>
      </c>
      <c r="O61" s="64">
        <v>2530</v>
      </c>
      <c r="P61" s="65">
        <f>Table22457891011234567891011[[#This Row],[PEMBULATAN]]*O61</f>
        <v>98670</v>
      </c>
    </row>
    <row r="62" spans="1:16" ht="23.25" customHeight="1" x14ac:dyDescent="0.2">
      <c r="A62" s="14"/>
      <c r="B62" s="14"/>
      <c r="C62" s="73" t="s">
        <v>1345</v>
      </c>
      <c r="D62" s="78" t="s">
        <v>289</v>
      </c>
      <c r="E62" s="13">
        <v>44445</v>
      </c>
      <c r="F62" s="76" t="s">
        <v>1362</v>
      </c>
      <c r="G62" s="13">
        <v>44447</v>
      </c>
      <c r="H62" s="77" t="s">
        <v>1363</v>
      </c>
      <c r="I62" s="16">
        <v>105</v>
      </c>
      <c r="J62" s="16">
        <v>63</v>
      </c>
      <c r="K62" s="16">
        <v>35</v>
      </c>
      <c r="L62" s="16">
        <v>23</v>
      </c>
      <c r="M62" s="81">
        <v>57.881250000000001</v>
      </c>
      <c r="N62" s="72">
        <v>58</v>
      </c>
      <c r="O62" s="64">
        <v>2530</v>
      </c>
      <c r="P62" s="65">
        <f>Table22457891011234567891011[[#This Row],[PEMBULATAN]]*O62</f>
        <v>146740</v>
      </c>
    </row>
    <row r="63" spans="1:16" ht="23.25" customHeight="1" x14ac:dyDescent="0.2">
      <c r="A63" s="14"/>
      <c r="B63" s="14"/>
      <c r="C63" s="73" t="s">
        <v>1346</v>
      </c>
      <c r="D63" s="78" t="s">
        <v>289</v>
      </c>
      <c r="E63" s="13">
        <v>44445</v>
      </c>
      <c r="F63" s="76" t="s">
        <v>1362</v>
      </c>
      <c r="G63" s="13">
        <v>44447</v>
      </c>
      <c r="H63" s="77" t="s">
        <v>1363</v>
      </c>
      <c r="I63" s="16">
        <v>100</v>
      </c>
      <c r="J63" s="16">
        <v>60</v>
      </c>
      <c r="K63" s="16">
        <v>30</v>
      </c>
      <c r="L63" s="16">
        <v>14</v>
      </c>
      <c r="M63" s="81">
        <v>45</v>
      </c>
      <c r="N63" s="72">
        <v>45</v>
      </c>
      <c r="O63" s="64">
        <v>2530</v>
      </c>
      <c r="P63" s="65">
        <f>Table22457891011234567891011[[#This Row],[PEMBULATAN]]*O63</f>
        <v>113850</v>
      </c>
    </row>
    <row r="64" spans="1:16" ht="23.25" customHeight="1" x14ac:dyDescent="0.2">
      <c r="A64" s="14"/>
      <c r="B64" s="14"/>
      <c r="C64" s="73" t="s">
        <v>1347</v>
      </c>
      <c r="D64" s="78" t="s">
        <v>289</v>
      </c>
      <c r="E64" s="13">
        <v>44445</v>
      </c>
      <c r="F64" s="76" t="s">
        <v>1362</v>
      </c>
      <c r="G64" s="13">
        <v>44447</v>
      </c>
      <c r="H64" s="77" t="s">
        <v>1363</v>
      </c>
      <c r="I64" s="16">
        <v>110</v>
      </c>
      <c r="J64" s="16">
        <v>60</v>
      </c>
      <c r="K64" s="16">
        <v>40</v>
      </c>
      <c r="L64" s="16">
        <v>17</v>
      </c>
      <c r="M64" s="81">
        <v>66</v>
      </c>
      <c r="N64" s="72">
        <v>66</v>
      </c>
      <c r="O64" s="64">
        <v>2530</v>
      </c>
      <c r="P64" s="65">
        <f>Table22457891011234567891011[[#This Row],[PEMBULATAN]]*O64</f>
        <v>166980</v>
      </c>
    </row>
    <row r="65" spans="1:16" ht="23.25" customHeight="1" x14ac:dyDescent="0.2">
      <c r="A65" s="14"/>
      <c r="B65" s="14"/>
      <c r="C65" s="73" t="s">
        <v>1348</v>
      </c>
      <c r="D65" s="78" t="s">
        <v>289</v>
      </c>
      <c r="E65" s="13">
        <v>44445</v>
      </c>
      <c r="F65" s="76" t="s">
        <v>1362</v>
      </c>
      <c r="G65" s="13">
        <v>44447</v>
      </c>
      <c r="H65" s="77" t="s">
        <v>1363</v>
      </c>
      <c r="I65" s="16">
        <v>105</v>
      </c>
      <c r="J65" s="16">
        <v>65</v>
      </c>
      <c r="K65" s="16">
        <v>30</v>
      </c>
      <c r="L65" s="16">
        <v>10</v>
      </c>
      <c r="M65" s="81">
        <v>51.1875</v>
      </c>
      <c r="N65" s="72">
        <v>51</v>
      </c>
      <c r="O65" s="64">
        <v>2530</v>
      </c>
      <c r="P65" s="65">
        <f>Table22457891011234567891011[[#This Row],[PEMBULATAN]]*O65</f>
        <v>129030</v>
      </c>
    </row>
    <row r="66" spans="1:16" ht="23.25" customHeight="1" x14ac:dyDescent="0.2">
      <c r="A66" s="14"/>
      <c r="B66" s="14"/>
      <c r="C66" s="73" t="s">
        <v>1349</v>
      </c>
      <c r="D66" s="78" t="s">
        <v>289</v>
      </c>
      <c r="E66" s="13">
        <v>44445</v>
      </c>
      <c r="F66" s="76" t="s">
        <v>1362</v>
      </c>
      <c r="G66" s="13">
        <v>44447</v>
      </c>
      <c r="H66" s="77" t="s">
        <v>1363</v>
      </c>
      <c r="I66" s="16">
        <v>83</v>
      </c>
      <c r="J66" s="16">
        <v>65</v>
      </c>
      <c r="K66" s="16">
        <v>20</v>
      </c>
      <c r="L66" s="16">
        <v>5</v>
      </c>
      <c r="M66" s="81">
        <v>26.975000000000001</v>
      </c>
      <c r="N66" s="72">
        <v>27</v>
      </c>
      <c r="O66" s="64">
        <v>2530</v>
      </c>
      <c r="P66" s="65">
        <f>Table22457891011234567891011[[#This Row],[PEMBULATAN]]*O66</f>
        <v>68310</v>
      </c>
    </row>
    <row r="67" spans="1:16" ht="23.25" customHeight="1" x14ac:dyDescent="0.2">
      <c r="A67" s="14"/>
      <c r="B67" s="14"/>
      <c r="C67" s="73" t="s">
        <v>1350</v>
      </c>
      <c r="D67" s="78" t="s">
        <v>289</v>
      </c>
      <c r="E67" s="13">
        <v>44445</v>
      </c>
      <c r="F67" s="76" t="s">
        <v>1362</v>
      </c>
      <c r="G67" s="13">
        <v>44447</v>
      </c>
      <c r="H67" s="77" t="s">
        <v>1363</v>
      </c>
      <c r="I67" s="16">
        <v>70</v>
      </c>
      <c r="J67" s="16">
        <v>60</v>
      </c>
      <c r="K67" s="16">
        <v>30</v>
      </c>
      <c r="L67" s="16">
        <v>4</v>
      </c>
      <c r="M67" s="81">
        <v>31.5</v>
      </c>
      <c r="N67" s="72">
        <v>32</v>
      </c>
      <c r="O67" s="64">
        <v>2530</v>
      </c>
      <c r="P67" s="65">
        <f>Table22457891011234567891011[[#This Row],[PEMBULATAN]]*O67</f>
        <v>80960</v>
      </c>
    </row>
    <row r="68" spans="1:16" ht="23.25" customHeight="1" x14ac:dyDescent="0.2">
      <c r="A68" s="14"/>
      <c r="B68" s="14"/>
      <c r="C68" s="73" t="s">
        <v>1351</v>
      </c>
      <c r="D68" s="78" t="s">
        <v>289</v>
      </c>
      <c r="E68" s="13">
        <v>44445</v>
      </c>
      <c r="F68" s="76" t="s">
        <v>1362</v>
      </c>
      <c r="G68" s="13">
        <v>44447</v>
      </c>
      <c r="H68" s="77" t="s">
        <v>1363</v>
      </c>
      <c r="I68" s="16">
        <v>50</v>
      </c>
      <c r="J68" s="16">
        <v>45</v>
      </c>
      <c r="K68" s="16">
        <v>20</v>
      </c>
      <c r="L68" s="16">
        <v>3</v>
      </c>
      <c r="M68" s="81">
        <v>11.25</v>
      </c>
      <c r="N68" s="72">
        <v>11</v>
      </c>
      <c r="O68" s="64">
        <v>2530</v>
      </c>
      <c r="P68" s="65">
        <f>Table22457891011234567891011[[#This Row],[PEMBULATAN]]*O68</f>
        <v>27830</v>
      </c>
    </row>
    <row r="69" spans="1:16" ht="23.25" customHeight="1" x14ac:dyDescent="0.2">
      <c r="A69" s="14"/>
      <c r="B69" s="14"/>
      <c r="C69" s="73" t="s">
        <v>1352</v>
      </c>
      <c r="D69" s="78" t="s">
        <v>289</v>
      </c>
      <c r="E69" s="13">
        <v>44445</v>
      </c>
      <c r="F69" s="76" t="s">
        <v>1362</v>
      </c>
      <c r="G69" s="13">
        <v>44447</v>
      </c>
      <c r="H69" s="77" t="s">
        <v>1363</v>
      </c>
      <c r="I69" s="16">
        <v>100</v>
      </c>
      <c r="J69" s="16">
        <v>66</v>
      </c>
      <c r="K69" s="16">
        <v>37</v>
      </c>
      <c r="L69" s="16">
        <v>16</v>
      </c>
      <c r="M69" s="81">
        <v>61.05</v>
      </c>
      <c r="N69" s="72">
        <v>61</v>
      </c>
      <c r="O69" s="64">
        <v>2530</v>
      </c>
      <c r="P69" s="65">
        <f>Table22457891011234567891011[[#This Row],[PEMBULATAN]]*O69</f>
        <v>154330</v>
      </c>
    </row>
    <row r="70" spans="1:16" ht="23.25" customHeight="1" x14ac:dyDescent="0.2">
      <c r="A70" s="14"/>
      <c r="B70" s="14"/>
      <c r="C70" s="73" t="s">
        <v>1353</v>
      </c>
      <c r="D70" s="78" t="s">
        <v>289</v>
      </c>
      <c r="E70" s="13">
        <v>44445</v>
      </c>
      <c r="F70" s="76" t="s">
        <v>1362</v>
      </c>
      <c r="G70" s="13">
        <v>44447</v>
      </c>
      <c r="H70" s="77" t="s">
        <v>1363</v>
      </c>
      <c r="I70" s="16">
        <v>60</v>
      </c>
      <c r="J70" s="16">
        <v>35</v>
      </c>
      <c r="K70" s="16">
        <v>40</v>
      </c>
      <c r="L70" s="16">
        <v>11</v>
      </c>
      <c r="M70" s="81">
        <v>21</v>
      </c>
      <c r="N70" s="72">
        <v>21</v>
      </c>
      <c r="O70" s="64">
        <v>2530</v>
      </c>
      <c r="P70" s="65">
        <f>Table22457891011234567891011[[#This Row],[PEMBULATAN]]*O70</f>
        <v>53130</v>
      </c>
    </row>
    <row r="71" spans="1:16" ht="23.25" customHeight="1" x14ac:dyDescent="0.2">
      <c r="A71" s="14"/>
      <c r="B71" s="14"/>
      <c r="C71" s="73" t="s">
        <v>1354</v>
      </c>
      <c r="D71" s="78" t="s">
        <v>289</v>
      </c>
      <c r="E71" s="13">
        <v>44445</v>
      </c>
      <c r="F71" s="76" t="s">
        <v>1362</v>
      </c>
      <c r="G71" s="13">
        <v>44447</v>
      </c>
      <c r="H71" s="77" t="s">
        <v>1363</v>
      </c>
      <c r="I71" s="16">
        <v>105</v>
      </c>
      <c r="J71" s="16">
        <v>65</v>
      </c>
      <c r="K71" s="16">
        <v>35</v>
      </c>
      <c r="L71" s="16">
        <v>21</v>
      </c>
      <c r="M71" s="81">
        <v>59.71875</v>
      </c>
      <c r="N71" s="72">
        <v>60</v>
      </c>
      <c r="O71" s="64">
        <v>2530</v>
      </c>
      <c r="P71" s="65">
        <f>Table22457891011234567891011[[#This Row],[PEMBULATAN]]*O71</f>
        <v>151800</v>
      </c>
    </row>
    <row r="72" spans="1:16" ht="23.25" customHeight="1" x14ac:dyDescent="0.2">
      <c r="A72" s="14"/>
      <c r="B72" s="14"/>
      <c r="C72" s="73" t="s">
        <v>1355</v>
      </c>
      <c r="D72" s="78" t="s">
        <v>289</v>
      </c>
      <c r="E72" s="13">
        <v>44445</v>
      </c>
      <c r="F72" s="76" t="s">
        <v>1362</v>
      </c>
      <c r="G72" s="13">
        <v>44447</v>
      </c>
      <c r="H72" s="77" t="s">
        <v>1363</v>
      </c>
      <c r="I72" s="16">
        <v>80</v>
      </c>
      <c r="J72" s="16">
        <v>36</v>
      </c>
      <c r="K72" s="16">
        <v>12</v>
      </c>
      <c r="L72" s="16">
        <v>11</v>
      </c>
      <c r="M72" s="81">
        <v>8.64</v>
      </c>
      <c r="N72" s="72">
        <v>11</v>
      </c>
      <c r="O72" s="64">
        <v>2530</v>
      </c>
      <c r="P72" s="65">
        <f>Table22457891011234567891011[[#This Row],[PEMBULATAN]]*O72</f>
        <v>27830</v>
      </c>
    </row>
    <row r="73" spans="1:16" ht="23.25" customHeight="1" x14ac:dyDescent="0.2">
      <c r="A73" s="14"/>
      <c r="B73" s="14"/>
      <c r="C73" s="73" t="s">
        <v>1356</v>
      </c>
      <c r="D73" s="78" t="s">
        <v>289</v>
      </c>
      <c r="E73" s="13">
        <v>44445</v>
      </c>
      <c r="F73" s="76" t="s">
        <v>1362</v>
      </c>
      <c r="G73" s="13">
        <v>44447</v>
      </c>
      <c r="H73" s="77" t="s">
        <v>1363</v>
      </c>
      <c r="I73" s="16">
        <v>90</v>
      </c>
      <c r="J73" s="16">
        <v>60</v>
      </c>
      <c r="K73" s="16">
        <v>25</v>
      </c>
      <c r="L73" s="16">
        <v>8</v>
      </c>
      <c r="M73" s="81">
        <v>33.75</v>
      </c>
      <c r="N73" s="72">
        <v>34</v>
      </c>
      <c r="O73" s="64">
        <v>2530</v>
      </c>
      <c r="P73" s="65">
        <f>Table22457891011234567891011[[#This Row],[PEMBULATAN]]*O73</f>
        <v>86020</v>
      </c>
    </row>
    <row r="74" spans="1:16" ht="23.25" customHeight="1" x14ac:dyDescent="0.2">
      <c r="A74" s="14"/>
      <c r="B74" s="14"/>
      <c r="C74" s="73" t="s">
        <v>1357</v>
      </c>
      <c r="D74" s="78" t="s">
        <v>289</v>
      </c>
      <c r="E74" s="13">
        <v>44445</v>
      </c>
      <c r="F74" s="76" t="s">
        <v>1362</v>
      </c>
      <c r="G74" s="13">
        <v>44447</v>
      </c>
      <c r="H74" s="77" t="s">
        <v>1363</v>
      </c>
      <c r="I74" s="16">
        <v>105</v>
      </c>
      <c r="J74" s="16">
        <v>62</v>
      </c>
      <c r="K74" s="16">
        <v>34</v>
      </c>
      <c r="L74" s="16">
        <v>23</v>
      </c>
      <c r="M74" s="81">
        <v>55.335000000000001</v>
      </c>
      <c r="N74" s="72">
        <v>56</v>
      </c>
      <c r="O74" s="64">
        <v>2530</v>
      </c>
      <c r="P74" s="65">
        <f>Table22457891011234567891011[[#This Row],[PEMBULATAN]]*O74</f>
        <v>141680</v>
      </c>
    </row>
    <row r="75" spans="1:16" ht="23.25" customHeight="1" x14ac:dyDescent="0.2">
      <c r="A75" s="14"/>
      <c r="B75" s="14"/>
      <c r="C75" s="73" t="s">
        <v>1358</v>
      </c>
      <c r="D75" s="78" t="s">
        <v>289</v>
      </c>
      <c r="E75" s="13">
        <v>44445</v>
      </c>
      <c r="F75" s="76" t="s">
        <v>1362</v>
      </c>
      <c r="G75" s="13">
        <v>44447</v>
      </c>
      <c r="H75" s="77" t="s">
        <v>1363</v>
      </c>
      <c r="I75" s="16">
        <v>106</v>
      </c>
      <c r="J75" s="16">
        <v>62</v>
      </c>
      <c r="K75" s="16">
        <v>30</v>
      </c>
      <c r="L75" s="16">
        <v>24</v>
      </c>
      <c r="M75" s="81">
        <v>49.29</v>
      </c>
      <c r="N75" s="72">
        <v>49</v>
      </c>
      <c r="O75" s="64">
        <v>2530</v>
      </c>
      <c r="P75" s="65">
        <f>Table22457891011234567891011[[#This Row],[PEMBULATAN]]*O75</f>
        <v>123970</v>
      </c>
    </row>
    <row r="76" spans="1:16" ht="23.25" customHeight="1" x14ac:dyDescent="0.2">
      <c r="A76" s="14"/>
      <c r="B76" s="14"/>
      <c r="C76" s="73" t="s">
        <v>1359</v>
      </c>
      <c r="D76" s="78" t="s">
        <v>289</v>
      </c>
      <c r="E76" s="13">
        <v>44445</v>
      </c>
      <c r="F76" s="76" t="s">
        <v>1362</v>
      </c>
      <c r="G76" s="13">
        <v>44447</v>
      </c>
      <c r="H76" s="77" t="s">
        <v>1363</v>
      </c>
      <c r="I76" s="16">
        <v>122</v>
      </c>
      <c r="J76" s="16">
        <v>61</v>
      </c>
      <c r="K76" s="16">
        <v>1</v>
      </c>
      <c r="L76" s="16">
        <v>1</v>
      </c>
      <c r="M76" s="81">
        <v>1.8605</v>
      </c>
      <c r="N76" s="72">
        <v>2</v>
      </c>
      <c r="O76" s="64">
        <v>2530</v>
      </c>
      <c r="P76" s="65">
        <f>Table22457891011234567891011[[#This Row],[PEMBULATAN]]*O76</f>
        <v>5060</v>
      </c>
    </row>
    <row r="77" spans="1:16" ht="23.25" customHeight="1" x14ac:dyDescent="0.2">
      <c r="A77" s="14"/>
      <c r="B77" s="14"/>
      <c r="C77" s="73" t="s">
        <v>1360</v>
      </c>
      <c r="D77" s="78" t="s">
        <v>289</v>
      </c>
      <c r="E77" s="13">
        <v>44445</v>
      </c>
      <c r="F77" s="76" t="s">
        <v>1362</v>
      </c>
      <c r="G77" s="13">
        <v>44447</v>
      </c>
      <c r="H77" s="77" t="s">
        <v>1363</v>
      </c>
      <c r="I77" s="16">
        <v>185</v>
      </c>
      <c r="J77" s="16">
        <v>5</v>
      </c>
      <c r="K77" s="16">
        <v>5</v>
      </c>
      <c r="L77" s="16">
        <v>3</v>
      </c>
      <c r="M77" s="81">
        <v>1.15625</v>
      </c>
      <c r="N77" s="72">
        <v>3</v>
      </c>
      <c r="O77" s="64">
        <v>2530</v>
      </c>
      <c r="P77" s="65">
        <f>Table22457891011234567891011[[#This Row],[PEMBULATAN]]*O77</f>
        <v>7590</v>
      </c>
    </row>
    <row r="78" spans="1:16" ht="23.25" customHeight="1" x14ac:dyDescent="0.2">
      <c r="A78" s="14"/>
      <c r="B78" s="14"/>
      <c r="C78" s="73" t="s">
        <v>1361</v>
      </c>
      <c r="D78" s="78" t="s">
        <v>289</v>
      </c>
      <c r="E78" s="13">
        <v>44445</v>
      </c>
      <c r="F78" s="76" t="s">
        <v>1362</v>
      </c>
      <c r="G78" s="13">
        <v>44447</v>
      </c>
      <c r="H78" s="77" t="s">
        <v>1363</v>
      </c>
      <c r="I78" s="16">
        <v>185</v>
      </c>
      <c r="J78" s="16">
        <v>5</v>
      </c>
      <c r="K78" s="16">
        <v>5</v>
      </c>
      <c r="L78" s="16">
        <v>3</v>
      </c>
      <c r="M78" s="81">
        <v>1.15625</v>
      </c>
      <c r="N78" s="72">
        <v>3</v>
      </c>
      <c r="O78" s="64">
        <v>2530</v>
      </c>
      <c r="P78" s="65">
        <f>Table22457891011234567891011[[#This Row],[PEMBULATAN]]*O78</f>
        <v>7590</v>
      </c>
    </row>
    <row r="79" spans="1:16" ht="22.5" customHeight="1" x14ac:dyDescent="0.2">
      <c r="A79" s="120" t="s">
        <v>30</v>
      </c>
      <c r="B79" s="121"/>
      <c r="C79" s="121"/>
      <c r="D79" s="121"/>
      <c r="E79" s="121"/>
      <c r="F79" s="121"/>
      <c r="G79" s="121"/>
      <c r="H79" s="121"/>
      <c r="I79" s="121"/>
      <c r="J79" s="121"/>
      <c r="K79" s="121"/>
      <c r="L79" s="122"/>
      <c r="M79" s="79">
        <f>SUBTOTAL(109,Table22457891011234567891011[KG VOLUME])</f>
        <v>1798.31475</v>
      </c>
      <c r="N79" s="68">
        <f>SUM(N3:N78)</f>
        <v>1822</v>
      </c>
      <c r="O79" s="123">
        <f>SUM(P3:P78)</f>
        <v>4609660</v>
      </c>
      <c r="P79" s="124"/>
    </row>
    <row r="80" spans="1:16" ht="18" customHeight="1" x14ac:dyDescent="0.2">
      <c r="A80" s="86"/>
      <c r="B80" s="56" t="s">
        <v>42</v>
      </c>
      <c r="C80" s="55"/>
      <c r="D80" s="57" t="s">
        <v>43</v>
      </c>
      <c r="E80" s="86"/>
      <c r="F80" s="86"/>
      <c r="G80" s="86"/>
      <c r="H80" s="86"/>
      <c r="I80" s="86"/>
      <c r="J80" s="86"/>
      <c r="K80" s="86"/>
      <c r="L80" s="86"/>
      <c r="M80" s="87"/>
      <c r="N80" s="88" t="s">
        <v>51</v>
      </c>
      <c r="O80" s="89"/>
      <c r="P80" s="89">
        <f>O79*10%</f>
        <v>460966</v>
      </c>
    </row>
    <row r="81" spans="1:16" ht="18" customHeight="1" thickBot="1" x14ac:dyDescent="0.25">
      <c r="A81" s="86"/>
      <c r="B81" s="56"/>
      <c r="C81" s="55"/>
      <c r="D81" s="57"/>
      <c r="E81" s="86"/>
      <c r="F81" s="86"/>
      <c r="G81" s="86"/>
      <c r="H81" s="86"/>
      <c r="I81" s="86"/>
      <c r="J81" s="86"/>
      <c r="K81" s="86"/>
      <c r="L81" s="86"/>
      <c r="M81" s="87"/>
      <c r="N81" s="90" t="s">
        <v>52</v>
      </c>
      <c r="O81" s="91"/>
      <c r="P81" s="91">
        <f>O79-P80</f>
        <v>4148694</v>
      </c>
    </row>
    <row r="82" spans="1:16" ht="18" customHeight="1" x14ac:dyDescent="0.2">
      <c r="A82" s="11"/>
      <c r="H82" s="63"/>
      <c r="N82" s="62" t="s">
        <v>31</v>
      </c>
      <c r="P82" s="69">
        <f>P81*1%</f>
        <v>41486.94</v>
      </c>
    </row>
    <row r="83" spans="1:16" ht="18" customHeight="1" thickBot="1" x14ac:dyDescent="0.25">
      <c r="A83" s="11"/>
      <c r="H83" s="63"/>
      <c r="N83" s="62" t="s">
        <v>53</v>
      </c>
      <c r="P83" s="71">
        <f>P81*2%</f>
        <v>82973.88</v>
      </c>
    </row>
    <row r="84" spans="1:16" ht="18" customHeight="1" x14ac:dyDescent="0.2">
      <c r="A84" s="11"/>
      <c r="H84" s="63"/>
      <c r="N84" s="66" t="s">
        <v>32</v>
      </c>
      <c r="O84" s="67"/>
      <c r="P84" s="70">
        <f>P81+P82-P83</f>
        <v>4107207.06</v>
      </c>
    </row>
    <row r="86" spans="1:16" x14ac:dyDescent="0.2">
      <c r="A86" s="11"/>
      <c r="H86" s="63"/>
      <c r="P86" s="71"/>
    </row>
    <row r="87" spans="1:16" x14ac:dyDescent="0.2">
      <c r="A87" s="11"/>
      <c r="H87" s="63"/>
      <c r="O87" s="58"/>
      <c r="P87" s="71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  <row r="93" spans="1:16" s="3" customFormat="1" x14ac:dyDescent="0.25">
      <c r="A93" s="11"/>
      <c r="B93" s="2"/>
      <c r="C93" s="2"/>
      <c r="E93" s="12"/>
      <c r="H93" s="63"/>
      <c r="N93" s="15"/>
      <c r="O93" s="15"/>
      <c r="P93" s="15"/>
    </row>
    <row r="94" spans="1:16" s="3" customFormat="1" x14ac:dyDescent="0.25">
      <c r="A94" s="11"/>
      <c r="B94" s="2"/>
      <c r="C94" s="2"/>
      <c r="E94" s="12"/>
      <c r="H94" s="63"/>
      <c r="N94" s="15"/>
      <c r="O94" s="15"/>
      <c r="P94" s="15"/>
    </row>
    <row r="95" spans="1:16" s="3" customFormat="1" x14ac:dyDescent="0.25">
      <c r="A95" s="11"/>
      <c r="B95" s="2"/>
      <c r="C95" s="2"/>
      <c r="E95" s="12"/>
      <c r="H95" s="63"/>
      <c r="N95" s="15"/>
      <c r="O95" s="15"/>
      <c r="P95" s="15"/>
    </row>
    <row r="96" spans="1:16" s="3" customFormat="1" x14ac:dyDescent="0.25">
      <c r="A96" s="11"/>
      <c r="B96" s="2"/>
      <c r="C96" s="2"/>
      <c r="E96" s="12"/>
      <c r="H96" s="63"/>
      <c r="N96" s="15"/>
      <c r="O96" s="15"/>
      <c r="P96" s="15"/>
    </row>
    <row r="97" spans="1:16" s="3" customFormat="1" x14ac:dyDescent="0.25">
      <c r="A97" s="11"/>
      <c r="B97" s="2"/>
      <c r="C97" s="2"/>
      <c r="E97" s="12"/>
      <c r="H97" s="63"/>
      <c r="N97" s="15"/>
      <c r="O97" s="15"/>
      <c r="P97" s="15"/>
    </row>
    <row r="98" spans="1:16" s="3" customFormat="1" x14ac:dyDescent="0.25">
      <c r="A98" s="11"/>
      <c r="B98" s="2"/>
      <c r="C98" s="2"/>
      <c r="E98" s="12"/>
      <c r="H98" s="63"/>
      <c r="N98" s="15"/>
      <c r="O98" s="15"/>
      <c r="P98" s="15"/>
    </row>
    <row r="99" spans="1:16" s="3" customFormat="1" x14ac:dyDescent="0.25">
      <c r="A99" s="11"/>
      <c r="B99" s="2"/>
      <c r="C99" s="2"/>
      <c r="E99" s="12"/>
      <c r="H99" s="63"/>
      <c r="N99" s="15"/>
      <c r="O99" s="15"/>
      <c r="P99" s="15"/>
    </row>
  </sheetData>
  <mergeCells count="2">
    <mergeCell ref="A79:L79"/>
    <mergeCell ref="O79:P79"/>
  </mergeCells>
  <conditionalFormatting sqref="B3">
    <cfRule type="duplicateValues" dxfId="548" priority="2"/>
  </conditionalFormatting>
  <conditionalFormatting sqref="B4">
    <cfRule type="duplicateValues" dxfId="547" priority="1"/>
  </conditionalFormatting>
  <conditionalFormatting sqref="B5:B78">
    <cfRule type="duplicateValues" dxfId="546" priority="3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2"/>
  <sheetViews>
    <sheetView zoomScale="110" zoomScaleNormal="110" workbookViewId="0">
      <pane xSplit="3" ySplit="2" topLeftCell="D285" activePane="bottomRight" state="frozen"/>
      <selection pane="topRight" activeCell="B1" sqref="B1"/>
      <selection pane="bottomLeft" activeCell="A3" sqref="A3"/>
      <selection pane="bottomRight" activeCell="G290" sqref="G290"/>
    </sheetView>
  </sheetViews>
  <sheetFormatPr defaultRowHeight="15" x14ac:dyDescent="0.2"/>
  <cols>
    <col min="1" max="1" width="8" style="4" customWidth="1"/>
    <col min="2" max="2" width="19.5703125" style="2" customWidth="1"/>
    <col min="3" max="3" width="16.140625" style="2" customWidth="1"/>
    <col min="4" max="4" width="12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7130</v>
      </c>
      <c r="B3" s="74" t="s">
        <v>1364</v>
      </c>
      <c r="C3" s="9" t="s">
        <v>1365</v>
      </c>
      <c r="D3" s="76" t="s">
        <v>289</v>
      </c>
      <c r="E3" s="13">
        <v>44446</v>
      </c>
      <c r="F3" s="76" t="s">
        <v>1362</v>
      </c>
      <c r="G3" s="13">
        <v>44447</v>
      </c>
      <c r="H3" s="10" t="s">
        <v>1363</v>
      </c>
      <c r="I3" s="1">
        <v>72</v>
      </c>
      <c r="J3" s="1">
        <v>52</v>
      </c>
      <c r="K3" s="1">
        <v>59</v>
      </c>
      <c r="L3" s="1">
        <v>47</v>
      </c>
      <c r="M3" s="80">
        <v>55.223999999999997</v>
      </c>
      <c r="N3" s="8">
        <v>55</v>
      </c>
      <c r="O3" s="64">
        <v>2530</v>
      </c>
      <c r="P3" s="65">
        <f>Table2245789101123456789101112[[#This Row],[PEMBULATAN]]*O3</f>
        <v>139150</v>
      </c>
    </row>
    <row r="4" spans="1:16" ht="26.25" customHeight="1" x14ac:dyDescent="0.2">
      <c r="A4" s="14"/>
      <c r="B4" s="75"/>
      <c r="C4" s="9" t="s">
        <v>1366</v>
      </c>
      <c r="D4" s="76" t="s">
        <v>289</v>
      </c>
      <c r="E4" s="13">
        <v>44446</v>
      </c>
      <c r="F4" s="76" t="s">
        <v>1362</v>
      </c>
      <c r="G4" s="13">
        <v>44447</v>
      </c>
      <c r="H4" s="10" t="s">
        <v>1363</v>
      </c>
      <c r="I4" s="1">
        <v>62</v>
      </c>
      <c r="J4" s="1">
        <v>47</v>
      </c>
      <c r="K4" s="1">
        <v>47</v>
      </c>
      <c r="L4" s="1">
        <v>23</v>
      </c>
      <c r="M4" s="80">
        <v>34.2395</v>
      </c>
      <c r="N4" s="8">
        <v>34</v>
      </c>
      <c r="O4" s="64">
        <v>2530</v>
      </c>
      <c r="P4" s="65">
        <f>Table2245789101123456789101112[[#This Row],[PEMBULATAN]]*O4</f>
        <v>86020</v>
      </c>
    </row>
    <row r="5" spans="1:16" ht="26.25" customHeight="1" x14ac:dyDescent="0.2">
      <c r="A5" s="14"/>
      <c r="B5" s="14"/>
      <c r="C5" s="9" t="s">
        <v>1367</v>
      </c>
      <c r="D5" s="76" t="s">
        <v>289</v>
      </c>
      <c r="E5" s="13">
        <v>44446</v>
      </c>
      <c r="F5" s="76" t="s">
        <v>1362</v>
      </c>
      <c r="G5" s="13">
        <v>44447</v>
      </c>
      <c r="H5" s="10" t="s">
        <v>1363</v>
      </c>
      <c r="I5" s="1">
        <v>66</v>
      </c>
      <c r="J5" s="1">
        <v>25</v>
      </c>
      <c r="K5" s="1">
        <v>25</v>
      </c>
      <c r="L5" s="1">
        <v>30</v>
      </c>
      <c r="M5" s="80">
        <v>10.3125</v>
      </c>
      <c r="N5" s="8">
        <v>30</v>
      </c>
      <c r="O5" s="64">
        <v>2530</v>
      </c>
      <c r="P5" s="65">
        <f>Table2245789101123456789101112[[#This Row],[PEMBULATAN]]*O5</f>
        <v>75900</v>
      </c>
    </row>
    <row r="6" spans="1:16" ht="26.25" customHeight="1" x14ac:dyDescent="0.2">
      <c r="A6" s="14"/>
      <c r="B6" s="14"/>
      <c r="C6" s="73" t="s">
        <v>1368</v>
      </c>
      <c r="D6" s="78" t="s">
        <v>289</v>
      </c>
      <c r="E6" s="13">
        <v>44446</v>
      </c>
      <c r="F6" s="76" t="s">
        <v>1362</v>
      </c>
      <c r="G6" s="13">
        <v>44447</v>
      </c>
      <c r="H6" s="77" t="s">
        <v>1363</v>
      </c>
      <c r="I6" s="16">
        <v>102</v>
      </c>
      <c r="J6" s="16">
        <v>42</v>
      </c>
      <c r="K6" s="16">
        <v>10</v>
      </c>
      <c r="L6" s="16">
        <v>7</v>
      </c>
      <c r="M6" s="81">
        <v>10.71</v>
      </c>
      <c r="N6" s="72">
        <v>11</v>
      </c>
      <c r="O6" s="64">
        <v>2530</v>
      </c>
      <c r="P6" s="65">
        <f>Table2245789101123456789101112[[#This Row],[PEMBULATAN]]*O6</f>
        <v>27830</v>
      </c>
    </row>
    <row r="7" spans="1:16" ht="26.25" customHeight="1" x14ac:dyDescent="0.2">
      <c r="A7" s="14"/>
      <c r="B7" s="14"/>
      <c r="C7" s="73" t="s">
        <v>1369</v>
      </c>
      <c r="D7" s="78" t="s">
        <v>289</v>
      </c>
      <c r="E7" s="13">
        <v>44446</v>
      </c>
      <c r="F7" s="76" t="s">
        <v>1362</v>
      </c>
      <c r="G7" s="13">
        <v>44447</v>
      </c>
      <c r="H7" s="77" t="s">
        <v>1363</v>
      </c>
      <c r="I7" s="16">
        <v>140</v>
      </c>
      <c r="J7" s="16">
        <v>12</v>
      </c>
      <c r="K7" s="16">
        <v>6</v>
      </c>
      <c r="L7" s="16">
        <v>6</v>
      </c>
      <c r="M7" s="81">
        <v>2.52</v>
      </c>
      <c r="N7" s="72">
        <v>6</v>
      </c>
      <c r="O7" s="64">
        <v>2530</v>
      </c>
      <c r="P7" s="65">
        <f>Table2245789101123456789101112[[#This Row],[PEMBULATAN]]*O7</f>
        <v>15180</v>
      </c>
    </row>
    <row r="8" spans="1:16" ht="26.25" customHeight="1" x14ac:dyDescent="0.2">
      <c r="A8" s="14"/>
      <c r="B8" s="14"/>
      <c r="C8" s="73" t="s">
        <v>1370</v>
      </c>
      <c r="D8" s="78" t="s">
        <v>289</v>
      </c>
      <c r="E8" s="13">
        <v>44446</v>
      </c>
      <c r="F8" s="76" t="s">
        <v>1362</v>
      </c>
      <c r="G8" s="13">
        <v>44447</v>
      </c>
      <c r="H8" s="77" t="s">
        <v>1363</v>
      </c>
      <c r="I8" s="16">
        <v>68</v>
      </c>
      <c r="J8" s="16">
        <v>56</v>
      </c>
      <c r="K8" s="16">
        <v>20</v>
      </c>
      <c r="L8" s="16">
        <v>10</v>
      </c>
      <c r="M8" s="81">
        <v>19.04</v>
      </c>
      <c r="N8" s="72">
        <v>19</v>
      </c>
      <c r="O8" s="64">
        <v>2530</v>
      </c>
      <c r="P8" s="65">
        <f>Table2245789101123456789101112[[#This Row],[PEMBULATAN]]*O8</f>
        <v>48070</v>
      </c>
    </row>
    <row r="9" spans="1:16" ht="26.25" customHeight="1" x14ac:dyDescent="0.2">
      <c r="A9" s="14"/>
      <c r="B9" s="14"/>
      <c r="C9" s="73" t="s">
        <v>1371</v>
      </c>
      <c r="D9" s="78" t="s">
        <v>289</v>
      </c>
      <c r="E9" s="13">
        <v>44446</v>
      </c>
      <c r="F9" s="76" t="s">
        <v>1362</v>
      </c>
      <c r="G9" s="13">
        <v>44447</v>
      </c>
      <c r="H9" s="77" t="s">
        <v>1363</v>
      </c>
      <c r="I9" s="16">
        <v>54</v>
      </c>
      <c r="J9" s="16">
        <v>50</v>
      </c>
      <c r="K9" s="16">
        <v>13</v>
      </c>
      <c r="L9" s="16">
        <v>4</v>
      </c>
      <c r="M9" s="81">
        <v>8.7750000000000004</v>
      </c>
      <c r="N9" s="72">
        <v>9</v>
      </c>
      <c r="O9" s="64">
        <v>2530</v>
      </c>
      <c r="P9" s="65">
        <f>Table2245789101123456789101112[[#This Row],[PEMBULATAN]]*O9</f>
        <v>22770</v>
      </c>
    </row>
    <row r="10" spans="1:16" ht="26.25" customHeight="1" x14ac:dyDescent="0.2">
      <c r="A10" s="14"/>
      <c r="B10" s="14"/>
      <c r="C10" s="73" t="s">
        <v>1372</v>
      </c>
      <c r="D10" s="78" t="s">
        <v>289</v>
      </c>
      <c r="E10" s="13">
        <v>44446</v>
      </c>
      <c r="F10" s="76" t="s">
        <v>1362</v>
      </c>
      <c r="G10" s="13">
        <v>44447</v>
      </c>
      <c r="H10" s="77" t="s">
        <v>1363</v>
      </c>
      <c r="I10" s="16">
        <v>87</v>
      </c>
      <c r="J10" s="16">
        <v>70</v>
      </c>
      <c r="K10" s="16">
        <v>19</v>
      </c>
      <c r="L10" s="16">
        <v>8</v>
      </c>
      <c r="M10" s="81">
        <v>28.927499999999998</v>
      </c>
      <c r="N10" s="72">
        <v>29</v>
      </c>
      <c r="O10" s="64">
        <v>2530</v>
      </c>
      <c r="P10" s="65">
        <f>Table2245789101123456789101112[[#This Row],[PEMBULATAN]]*O10</f>
        <v>73370</v>
      </c>
    </row>
    <row r="11" spans="1:16" ht="26.25" customHeight="1" x14ac:dyDescent="0.2">
      <c r="A11" s="14"/>
      <c r="B11" s="14"/>
      <c r="C11" s="73" t="s">
        <v>1373</v>
      </c>
      <c r="D11" s="78" t="s">
        <v>289</v>
      </c>
      <c r="E11" s="13">
        <v>44446</v>
      </c>
      <c r="F11" s="76" t="s">
        <v>1362</v>
      </c>
      <c r="G11" s="13">
        <v>44447</v>
      </c>
      <c r="H11" s="77" t="s">
        <v>1363</v>
      </c>
      <c r="I11" s="16">
        <v>74</v>
      </c>
      <c r="J11" s="16">
        <v>53</v>
      </c>
      <c r="K11" s="16">
        <v>28</v>
      </c>
      <c r="L11" s="16">
        <v>7</v>
      </c>
      <c r="M11" s="81">
        <v>27.454000000000001</v>
      </c>
      <c r="N11" s="72">
        <v>28</v>
      </c>
      <c r="O11" s="64">
        <v>2530</v>
      </c>
      <c r="P11" s="65">
        <f>Table2245789101123456789101112[[#This Row],[PEMBULATAN]]*O11</f>
        <v>70840</v>
      </c>
    </row>
    <row r="12" spans="1:16" ht="26.25" customHeight="1" x14ac:dyDescent="0.2">
      <c r="A12" s="14"/>
      <c r="B12" s="14"/>
      <c r="C12" s="73" t="s">
        <v>1374</v>
      </c>
      <c r="D12" s="78" t="s">
        <v>289</v>
      </c>
      <c r="E12" s="13">
        <v>44446</v>
      </c>
      <c r="F12" s="76" t="s">
        <v>1362</v>
      </c>
      <c r="G12" s="13">
        <v>44447</v>
      </c>
      <c r="H12" s="77" t="s">
        <v>1363</v>
      </c>
      <c r="I12" s="16">
        <v>86</v>
      </c>
      <c r="J12" s="16">
        <v>64</v>
      </c>
      <c r="K12" s="16">
        <v>28</v>
      </c>
      <c r="L12" s="16">
        <v>12</v>
      </c>
      <c r="M12" s="81">
        <v>38.527999999999999</v>
      </c>
      <c r="N12" s="72">
        <v>39</v>
      </c>
      <c r="O12" s="64">
        <v>2530</v>
      </c>
      <c r="P12" s="65">
        <f>Table2245789101123456789101112[[#This Row],[PEMBULATAN]]*O12</f>
        <v>98670</v>
      </c>
    </row>
    <row r="13" spans="1:16" ht="26.25" customHeight="1" x14ac:dyDescent="0.2">
      <c r="A13" s="14"/>
      <c r="B13" s="14"/>
      <c r="C13" s="73" t="s">
        <v>1375</v>
      </c>
      <c r="D13" s="78" t="s">
        <v>289</v>
      </c>
      <c r="E13" s="13">
        <v>44446</v>
      </c>
      <c r="F13" s="76" t="s">
        <v>1362</v>
      </c>
      <c r="G13" s="13">
        <v>44447</v>
      </c>
      <c r="H13" s="77" t="s">
        <v>1363</v>
      </c>
      <c r="I13" s="16">
        <v>52</v>
      </c>
      <c r="J13" s="16">
        <v>48</v>
      </c>
      <c r="K13" s="16">
        <v>22</v>
      </c>
      <c r="L13" s="16">
        <v>6</v>
      </c>
      <c r="M13" s="81">
        <v>13.728</v>
      </c>
      <c r="N13" s="72">
        <v>14</v>
      </c>
      <c r="O13" s="64">
        <v>2530</v>
      </c>
      <c r="P13" s="65">
        <f>Table2245789101123456789101112[[#This Row],[PEMBULATAN]]*O13</f>
        <v>35420</v>
      </c>
    </row>
    <row r="14" spans="1:16" ht="26.25" customHeight="1" x14ac:dyDescent="0.2">
      <c r="A14" s="14"/>
      <c r="B14" s="14"/>
      <c r="C14" s="73" t="s">
        <v>1376</v>
      </c>
      <c r="D14" s="78" t="s">
        <v>289</v>
      </c>
      <c r="E14" s="13">
        <v>44446</v>
      </c>
      <c r="F14" s="76" t="s">
        <v>1362</v>
      </c>
      <c r="G14" s="13">
        <v>44447</v>
      </c>
      <c r="H14" s="77" t="s">
        <v>1363</v>
      </c>
      <c r="I14" s="16">
        <v>33</v>
      </c>
      <c r="J14" s="16">
        <v>33</v>
      </c>
      <c r="K14" s="16">
        <v>12</v>
      </c>
      <c r="L14" s="16">
        <v>6</v>
      </c>
      <c r="M14" s="81">
        <v>3.2669999999999999</v>
      </c>
      <c r="N14" s="72">
        <v>6</v>
      </c>
      <c r="O14" s="64">
        <v>2530</v>
      </c>
      <c r="P14" s="65">
        <f>Table2245789101123456789101112[[#This Row],[PEMBULATAN]]*O14</f>
        <v>15180</v>
      </c>
    </row>
    <row r="15" spans="1:16" ht="26.25" customHeight="1" x14ac:dyDescent="0.2">
      <c r="A15" s="14"/>
      <c r="B15" s="14"/>
      <c r="C15" s="73" t="s">
        <v>1377</v>
      </c>
      <c r="D15" s="78" t="s">
        <v>289</v>
      </c>
      <c r="E15" s="13">
        <v>44446</v>
      </c>
      <c r="F15" s="76" t="s">
        <v>1362</v>
      </c>
      <c r="G15" s="13">
        <v>44447</v>
      </c>
      <c r="H15" s="77" t="s">
        <v>1363</v>
      </c>
      <c r="I15" s="16">
        <v>75</v>
      </c>
      <c r="J15" s="16">
        <v>32</v>
      </c>
      <c r="K15" s="16">
        <v>20</v>
      </c>
      <c r="L15" s="16">
        <v>3</v>
      </c>
      <c r="M15" s="81">
        <v>12</v>
      </c>
      <c r="N15" s="72">
        <v>12</v>
      </c>
      <c r="O15" s="64">
        <v>2530</v>
      </c>
      <c r="P15" s="65">
        <f>Table2245789101123456789101112[[#This Row],[PEMBULATAN]]*O15</f>
        <v>30360</v>
      </c>
    </row>
    <row r="16" spans="1:16" ht="26.25" customHeight="1" x14ac:dyDescent="0.2">
      <c r="A16" s="14"/>
      <c r="B16" s="14"/>
      <c r="C16" s="73" t="s">
        <v>1378</v>
      </c>
      <c r="D16" s="78" t="s">
        <v>289</v>
      </c>
      <c r="E16" s="13">
        <v>44446</v>
      </c>
      <c r="F16" s="76" t="s">
        <v>1362</v>
      </c>
      <c r="G16" s="13">
        <v>44447</v>
      </c>
      <c r="H16" s="77" t="s">
        <v>1363</v>
      </c>
      <c r="I16" s="16">
        <v>103</v>
      </c>
      <c r="J16" s="16">
        <v>18</v>
      </c>
      <c r="K16" s="16">
        <v>14</v>
      </c>
      <c r="L16" s="16">
        <v>4</v>
      </c>
      <c r="M16" s="81">
        <v>6.4889999999999999</v>
      </c>
      <c r="N16" s="72">
        <v>7</v>
      </c>
      <c r="O16" s="64">
        <v>2530</v>
      </c>
      <c r="P16" s="65">
        <f>Table2245789101123456789101112[[#This Row],[PEMBULATAN]]*O16</f>
        <v>17710</v>
      </c>
    </row>
    <row r="17" spans="1:16" ht="26.25" customHeight="1" x14ac:dyDescent="0.2">
      <c r="A17" s="14"/>
      <c r="B17" s="14"/>
      <c r="C17" s="73" t="s">
        <v>1379</v>
      </c>
      <c r="D17" s="78" t="s">
        <v>289</v>
      </c>
      <c r="E17" s="13">
        <v>44446</v>
      </c>
      <c r="F17" s="76" t="s">
        <v>1362</v>
      </c>
      <c r="G17" s="13">
        <v>44447</v>
      </c>
      <c r="H17" s="77" t="s">
        <v>1363</v>
      </c>
      <c r="I17" s="16">
        <v>70</v>
      </c>
      <c r="J17" s="16">
        <v>50</v>
      </c>
      <c r="K17" s="16">
        <v>19</v>
      </c>
      <c r="L17" s="16">
        <v>5</v>
      </c>
      <c r="M17" s="81">
        <v>16.625</v>
      </c>
      <c r="N17" s="72">
        <v>17</v>
      </c>
      <c r="O17" s="64">
        <v>2530</v>
      </c>
      <c r="P17" s="65">
        <f>Table2245789101123456789101112[[#This Row],[PEMBULATAN]]*O17</f>
        <v>43010</v>
      </c>
    </row>
    <row r="18" spans="1:16" ht="26.25" customHeight="1" x14ac:dyDescent="0.2">
      <c r="A18" s="14"/>
      <c r="B18" s="14"/>
      <c r="C18" s="73" t="s">
        <v>1380</v>
      </c>
      <c r="D18" s="78" t="s">
        <v>289</v>
      </c>
      <c r="E18" s="13">
        <v>44446</v>
      </c>
      <c r="F18" s="76" t="s">
        <v>1362</v>
      </c>
      <c r="G18" s="13">
        <v>44447</v>
      </c>
      <c r="H18" s="77" t="s">
        <v>1363</v>
      </c>
      <c r="I18" s="16">
        <v>72</v>
      </c>
      <c r="J18" s="16">
        <v>56</v>
      </c>
      <c r="K18" s="16">
        <v>36</v>
      </c>
      <c r="L18" s="16">
        <v>8</v>
      </c>
      <c r="M18" s="81">
        <v>36.287999999999997</v>
      </c>
      <c r="N18" s="72">
        <v>36</v>
      </c>
      <c r="O18" s="64">
        <v>2530</v>
      </c>
      <c r="P18" s="65">
        <f>Table2245789101123456789101112[[#This Row],[PEMBULATAN]]*O18</f>
        <v>91080</v>
      </c>
    </row>
    <row r="19" spans="1:16" ht="26.25" customHeight="1" x14ac:dyDescent="0.2">
      <c r="A19" s="14"/>
      <c r="B19" s="14"/>
      <c r="C19" s="73" t="s">
        <v>1381</v>
      </c>
      <c r="D19" s="78" t="s">
        <v>289</v>
      </c>
      <c r="E19" s="13">
        <v>44446</v>
      </c>
      <c r="F19" s="76" t="s">
        <v>1362</v>
      </c>
      <c r="G19" s="13">
        <v>44447</v>
      </c>
      <c r="H19" s="77" t="s">
        <v>1363</v>
      </c>
      <c r="I19" s="16">
        <v>103</v>
      </c>
      <c r="J19" s="16">
        <v>51</v>
      </c>
      <c r="K19" s="16">
        <v>43</v>
      </c>
      <c r="L19" s="16">
        <v>13</v>
      </c>
      <c r="M19" s="81">
        <v>56.469749999999998</v>
      </c>
      <c r="N19" s="72">
        <v>57</v>
      </c>
      <c r="O19" s="64">
        <v>2530</v>
      </c>
      <c r="P19" s="65">
        <f>Table2245789101123456789101112[[#This Row],[PEMBULATAN]]*O19</f>
        <v>144210</v>
      </c>
    </row>
    <row r="20" spans="1:16" ht="26.25" customHeight="1" x14ac:dyDescent="0.2">
      <c r="A20" s="14"/>
      <c r="B20" s="14"/>
      <c r="C20" s="73" t="s">
        <v>1382</v>
      </c>
      <c r="D20" s="78" t="s">
        <v>289</v>
      </c>
      <c r="E20" s="13">
        <v>44446</v>
      </c>
      <c r="F20" s="76" t="s">
        <v>1362</v>
      </c>
      <c r="G20" s="13">
        <v>44447</v>
      </c>
      <c r="H20" s="77" t="s">
        <v>1363</v>
      </c>
      <c r="I20" s="16">
        <v>87</v>
      </c>
      <c r="J20" s="16">
        <v>44</v>
      </c>
      <c r="K20" s="16">
        <v>32</v>
      </c>
      <c r="L20" s="16">
        <v>6</v>
      </c>
      <c r="M20" s="81">
        <v>30.623999999999999</v>
      </c>
      <c r="N20" s="72">
        <v>31</v>
      </c>
      <c r="O20" s="64">
        <v>2530</v>
      </c>
      <c r="P20" s="65">
        <f>Table2245789101123456789101112[[#This Row],[PEMBULATAN]]*O20</f>
        <v>78430</v>
      </c>
    </row>
    <row r="21" spans="1:16" ht="26.25" customHeight="1" x14ac:dyDescent="0.2">
      <c r="A21" s="14"/>
      <c r="B21" s="14"/>
      <c r="C21" s="73" t="s">
        <v>1383</v>
      </c>
      <c r="D21" s="78" t="s">
        <v>289</v>
      </c>
      <c r="E21" s="13">
        <v>44446</v>
      </c>
      <c r="F21" s="76" t="s">
        <v>1362</v>
      </c>
      <c r="G21" s="13">
        <v>44447</v>
      </c>
      <c r="H21" s="77" t="s">
        <v>1363</v>
      </c>
      <c r="I21" s="16">
        <v>74</v>
      </c>
      <c r="J21" s="16">
        <v>51</v>
      </c>
      <c r="K21" s="16">
        <v>37</v>
      </c>
      <c r="L21" s="16">
        <v>11</v>
      </c>
      <c r="M21" s="81">
        <v>34.909500000000001</v>
      </c>
      <c r="N21" s="72">
        <v>35</v>
      </c>
      <c r="O21" s="64">
        <v>2530</v>
      </c>
      <c r="P21" s="65">
        <f>Table2245789101123456789101112[[#This Row],[PEMBULATAN]]*O21</f>
        <v>88550</v>
      </c>
    </row>
    <row r="22" spans="1:16" ht="26.25" customHeight="1" x14ac:dyDescent="0.2">
      <c r="A22" s="14"/>
      <c r="B22" s="14"/>
      <c r="C22" s="73" t="s">
        <v>1384</v>
      </c>
      <c r="D22" s="78" t="s">
        <v>289</v>
      </c>
      <c r="E22" s="13">
        <v>44446</v>
      </c>
      <c r="F22" s="76" t="s">
        <v>1362</v>
      </c>
      <c r="G22" s="13">
        <v>44447</v>
      </c>
      <c r="H22" s="77" t="s">
        <v>1363</v>
      </c>
      <c r="I22" s="16">
        <v>60</v>
      </c>
      <c r="J22" s="16">
        <v>31</v>
      </c>
      <c r="K22" s="16">
        <v>31</v>
      </c>
      <c r="L22" s="16">
        <v>12</v>
      </c>
      <c r="M22" s="81">
        <v>14.414999999999999</v>
      </c>
      <c r="N22" s="72">
        <v>15</v>
      </c>
      <c r="O22" s="64">
        <v>2530</v>
      </c>
      <c r="P22" s="65">
        <f>Table2245789101123456789101112[[#This Row],[PEMBULATAN]]*O22</f>
        <v>37950</v>
      </c>
    </row>
    <row r="23" spans="1:16" ht="26.25" customHeight="1" x14ac:dyDescent="0.2">
      <c r="A23" s="14"/>
      <c r="B23" s="14"/>
      <c r="C23" s="73" t="s">
        <v>1385</v>
      </c>
      <c r="D23" s="78" t="s">
        <v>289</v>
      </c>
      <c r="E23" s="13">
        <v>44446</v>
      </c>
      <c r="F23" s="76" t="s">
        <v>1362</v>
      </c>
      <c r="G23" s="13">
        <v>44447</v>
      </c>
      <c r="H23" s="77" t="s">
        <v>1363</v>
      </c>
      <c r="I23" s="16">
        <v>92</v>
      </c>
      <c r="J23" s="16">
        <v>53</v>
      </c>
      <c r="K23" s="16">
        <v>41</v>
      </c>
      <c r="L23" s="16">
        <v>22</v>
      </c>
      <c r="M23" s="81">
        <v>49.978999999999999</v>
      </c>
      <c r="N23" s="72">
        <v>50</v>
      </c>
      <c r="O23" s="64">
        <v>2530</v>
      </c>
      <c r="P23" s="65">
        <f>Table2245789101123456789101112[[#This Row],[PEMBULATAN]]*O23</f>
        <v>126500</v>
      </c>
    </row>
    <row r="24" spans="1:16" ht="26.25" customHeight="1" x14ac:dyDescent="0.2">
      <c r="A24" s="14"/>
      <c r="B24" s="14"/>
      <c r="C24" s="73" t="s">
        <v>1386</v>
      </c>
      <c r="D24" s="78" t="s">
        <v>289</v>
      </c>
      <c r="E24" s="13">
        <v>44446</v>
      </c>
      <c r="F24" s="76" t="s">
        <v>1362</v>
      </c>
      <c r="G24" s="13">
        <v>44447</v>
      </c>
      <c r="H24" s="77" t="s">
        <v>1363</v>
      </c>
      <c r="I24" s="16">
        <v>71</v>
      </c>
      <c r="J24" s="16">
        <v>55</v>
      </c>
      <c r="K24" s="16">
        <v>25</v>
      </c>
      <c r="L24" s="16">
        <v>10</v>
      </c>
      <c r="M24" s="81">
        <v>24.40625</v>
      </c>
      <c r="N24" s="72">
        <v>25</v>
      </c>
      <c r="O24" s="64">
        <v>2530</v>
      </c>
      <c r="P24" s="65">
        <f>Table2245789101123456789101112[[#This Row],[PEMBULATAN]]*O24</f>
        <v>63250</v>
      </c>
    </row>
    <row r="25" spans="1:16" ht="26.25" customHeight="1" x14ac:dyDescent="0.2">
      <c r="A25" s="14"/>
      <c r="B25" s="14"/>
      <c r="C25" s="73" t="s">
        <v>1387</v>
      </c>
      <c r="D25" s="78" t="s">
        <v>289</v>
      </c>
      <c r="E25" s="13">
        <v>44446</v>
      </c>
      <c r="F25" s="76" t="s">
        <v>1362</v>
      </c>
      <c r="G25" s="13">
        <v>44447</v>
      </c>
      <c r="H25" s="77" t="s">
        <v>1363</v>
      </c>
      <c r="I25" s="16">
        <v>85</v>
      </c>
      <c r="J25" s="16">
        <v>50</v>
      </c>
      <c r="K25" s="16">
        <v>30</v>
      </c>
      <c r="L25" s="16">
        <v>15</v>
      </c>
      <c r="M25" s="81">
        <v>31.875</v>
      </c>
      <c r="N25" s="72">
        <v>32</v>
      </c>
      <c r="O25" s="64">
        <v>2530</v>
      </c>
      <c r="P25" s="65">
        <f>Table2245789101123456789101112[[#This Row],[PEMBULATAN]]*O25</f>
        <v>80960</v>
      </c>
    </row>
    <row r="26" spans="1:16" ht="26.25" customHeight="1" x14ac:dyDescent="0.2">
      <c r="A26" s="14"/>
      <c r="B26" s="14"/>
      <c r="C26" s="73" t="s">
        <v>1388</v>
      </c>
      <c r="D26" s="78" t="s">
        <v>289</v>
      </c>
      <c r="E26" s="13">
        <v>44446</v>
      </c>
      <c r="F26" s="76" t="s">
        <v>1362</v>
      </c>
      <c r="G26" s="13">
        <v>44447</v>
      </c>
      <c r="H26" s="77" t="s">
        <v>1363</v>
      </c>
      <c r="I26" s="16">
        <v>63</v>
      </c>
      <c r="J26" s="16">
        <v>51</v>
      </c>
      <c r="K26" s="16">
        <v>30</v>
      </c>
      <c r="L26" s="16">
        <v>7</v>
      </c>
      <c r="M26" s="81">
        <v>24.0975</v>
      </c>
      <c r="N26" s="72">
        <v>24</v>
      </c>
      <c r="O26" s="64">
        <v>2530</v>
      </c>
      <c r="P26" s="65">
        <f>Table2245789101123456789101112[[#This Row],[PEMBULATAN]]*O26</f>
        <v>60720</v>
      </c>
    </row>
    <row r="27" spans="1:16" ht="26.25" customHeight="1" x14ac:dyDescent="0.2">
      <c r="A27" s="14"/>
      <c r="B27" s="14"/>
      <c r="C27" s="73" t="s">
        <v>1389</v>
      </c>
      <c r="D27" s="78" t="s">
        <v>289</v>
      </c>
      <c r="E27" s="13">
        <v>44446</v>
      </c>
      <c r="F27" s="76" t="s">
        <v>1362</v>
      </c>
      <c r="G27" s="13">
        <v>44447</v>
      </c>
      <c r="H27" s="77" t="s">
        <v>1363</v>
      </c>
      <c r="I27" s="16">
        <v>90</v>
      </c>
      <c r="J27" s="16">
        <v>61</v>
      </c>
      <c r="K27" s="16">
        <v>34</v>
      </c>
      <c r="L27" s="16">
        <v>19</v>
      </c>
      <c r="M27" s="81">
        <v>46.664999999999999</v>
      </c>
      <c r="N27" s="72">
        <v>47</v>
      </c>
      <c r="O27" s="64">
        <v>2530</v>
      </c>
      <c r="P27" s="65">
        <f>Table2245789101123456789101112[[#This Row],[PEMBULATAN]]*O27</f>
        <v>118910</v>
      </c>
    </row>
    <row r="28" spans="1:16" ht="26.25" customHeight="1" x14ac:dyDescent="0.2">
      <c r="A28" s="14"/>
      <c r="B28" s="14"/>
      <c r="C28" s="73" t="s">
        <v>1390</v>
      </c>
      <c r="D28" s="78" t="s">
        <v>289</v>
      </c>
      <c r="E28" s="13">
        <v>44446</v>
      </c>
      <c r="F28" s="76" t="s">
        <v>1362</v>
      </c>
      <c r="G28" s="13">
        <v>44447</v>
      </c>
      <c r="H28" s="77" t="s">
        <v>1363</v>
      </c>
      <c r="I28" s="16">
        <v>80</v>
      </c>
      <c r="J28" s="16">
        <v>51</v>
      </c>
      <c r="K28" s="16">
        <v>26</v>
      </c>
      <c r="L28" s="16">
        <v>8</v>
      </c>
      <c r="M28" s="81">
        <v>26.52</v>
      </c>
      <c r="N28" s="72">
        <v>27</v>
      </c>
      <c r="O28" s="64">
        <v>2530</v>
      </c>
      <c r="P28" s="65">
        <f>Table2245789101123456789101112[[#This Row],[PEMBULATAN]]*O28</f>
        <v>68310</v>
      </c>
    </row>
    <row r="29" spans="1:16" ht="26.25" customHeight="1" x14ac:dyDescent="0.2">
      <c r="A29" s="14"/>
      <c r="B29" s="14"/>
      <c r="C29" s="73" t="s">
        <v>1391</v>
      </c>
      <c r="D29" s="78" t="s">
        <v>289</v>
      </c>
      <c r="E29" s="13">
        <v>44446</v>
      </c>
      <c r="F29" s="76" t="s">
        <v>1362</v>
      </c>
      <c r="G29" s="13">
        <v>44447</v>
      </c>
      <c r="H29" s="77" t="s">
        <v>1363</v>
      </c>
      <c r="I29" s="16">
        <v>80</v>
      </c>
      <c r="J29" s="16">
        <v>51</v>
      </c>
      <c r="K29" s="16">
        <v>22</v>
      </c>
      <c r="L29" s="16">
        <v>11</v>
      </c>
      <c r="M29" s="81">
        <v>22.44</v>
      </c>
      <c r="N29" s="72">
        <v>23</v>
      </c>
      <c r="O29" s="64">
        <v>2530</v>
      </c>
      <c r="P29" s="65">
        <f>Table2245789101123456789101112[[#This Row],[PEMBULATAN]]*O29</f>
        <v>58190</v>
      </c>
    </row>
    <row r="30" spans="1:16" ht="26.25" customHeight="1" x14ac:dyDescent="0.2">
      <c r="A30" s="14"/>
      <c r="B30" s="14"/>
      <c r="C30" s="73" t="s">
        <v>1392</v>
      </c>
      <c r="D30" s="78" t="s">
        <v>289</v>
      </c>
      <c r="E30" s="13">
        <v>44446</v>
      </c>
      <c r="F30" s="76" t="s">
        <v>1362</v>
      </c>
      <c r="G30" s="13">
        <v>44447</v>
      </c>
      <c r="H30" s="77" t="s">
        <v>1363</v>
      </c>
      <c r="I30" s="16">
        <v>66</v>
      </c>
      <c r="J30" s="16">
        <v>61</v>
      </c>
      <c r="K30" s="16">
        <v>22</v>
      </c>
      <c r="L30" s="16">
        <v>10</v>
      </c>
      <c r="M30" s="81">
        <v>22.143000000000001</v>
      </c>
      <c r="N30" s="72">
        <v>22</v>
      </c>
      <c r="O30" s="64">
        <v>2530</v>
      </c>
      <c r="P30" s="65">
        <f>Table2245789101123456789101112[[#This Row],[PEMBULATAN]]*O30</f>
        <v>55660</v>
      </c>
    </row>
    <row r="31" spans="1:16" ht="26.25" customHeight="1" x14ac:dyDescent="0.2">
      <c r="A31" s="14"/>
      <c r="B31" s="14"/>
      <c r="C31" s="73" t="s">
        <v>1393</v>
      </c>
      <c r="D31" s="78" t="s">
        <v>289</v>
      </c>
      <c r="E31" s="13">
        <v>44446</v>
      </c>
      <c r="F31" s="76" t="s">
        <v>1362</v>
      </c>
      <c r="G31" s="13">
        <v>44447</v>
      </c>
      <c r="H31" s="77" t="s">
        <v>1363</v>
      </c>
      <c r="I31" s="16">
        <v>90</v>
      </c>
      <c r="J31" s="16">
        <v>65</v>
      </c>
      <c r="K31" s="16">
        <v>30</v>
      </c>
      <c r="L31" s="16">
        <v>17</v>
      </c>
      <c r="M31" s="81">
        <v>43.875</v>
      </c>
      <c r="N31" s="72">
        <v>44</v>
      </c>
      <c r="O31" s="64">
        <v>2530</v>
      </c>
      <c r="P31" s="65">
        <f>Table2245789101123456789101112[[#This Row],[PEMBULATAN]]*O31</f>
        <v>111320</v>
      </c>
    </row>
    <row r="32" spans="1:16" ht="26.25" customHeight="1" x14ac:dyDescent="0.2">
      <c r="A32" s="14"/>
      <c r="B32" s="14"/>
      <c r="C32" s="73" t="s">
        <v>1394</v>
      </c>
      <c r="D32" s="78" t="s">
        <v>289</v>
      </c>
      <c r="E32" s="13">
        <v>44446</v>
      </c>
      <c r="F32" s="76" t="s">
        <v>1362</v>
      </c>
      <c r="G32" s="13">
        <v>44447</v>
      </c>
      <c r="H32" s="77" t="s">
        <v>1363</v>
      </c>
      <c r="I32" s="16">
        <v>72</v>
      </c>
      <c r="J32" s="16">
        <v>61</v>
      </c>
      <c r="K32" s="16">
        <v>20</v>
      </c>
      <c r="L32" s="16">
        <v>10</v>
      </c>
      <c r="M32" s="81">
        <v>21.96</v>
      </c>
      <c r="N32" s="72">
        <v>22</v>
      </c>
      <c r="O32" s="64">
        <v>2530</v>
      </c>
      <c r="P32" s="65">
        <f>Table2245789101123456789101112[[#This Row],[PEMBULATAN]]*O32</f>
        <v>55660</v>
      </c>
    </row>
    <row r="33" spans="1:16" ht="26.25" customHeight="1" x14ac:dyDescent="0.2">
      <c r="A33" s="14"/>
      <c r="B33" s="14"/>
      <c r="C33" s="73" t="s">
        <v>1395</v>
      </c>
      <c r="D33" s="78" t="s">
        <v>289</v>
      </c>
      <c r="E33" s="13">
        <v>44446</v>
      </c>
      <c r="F33" s="76" t="s">
        <v>1362</v>
      </c>
      <c r="G33" s="13">
        <v>44447</v>
      </c>
      <c r="H33" s="77" t="s">
        <v>1363</v>
      </c>
      <c r="I33" s="16">
        <v>101</v>
      </c>
      <c r="J33" s="16">
        <v>28</v>
      </c>
      <c r="K33" s="16">
        <v>13</v>
      </c>
      <c r="L33" s="16">
        <v>2</v>
      </c>
      <c r="M33" s="81">
        <v>9.1910000000000007</v>
      </c>
      <c r="N33" s="72">
        <v>9</v>
      </c>
      <c r="O33" s="64">
        <v>2530</v>
      </c>
      <c r="P33" s="65">
        <f>Table2245789101123456789101112[[#This Row],[PEMBULATAN]]*O33</f>
        <v>22770</v>
      </c>
    </row>
    <row r="34" spans="1:16" ht="26.25" customHeight="1" x14ac:dyDescent="0.2">
      <c r="A34" s="14"/>
      <c r="B34" s="14"/>
      <c r="C34" s="73" t="s">
        <v>1396</v>
      </c>
      <c r="D34" s="78" t="s">
        <v>289</v>
      </c>
      <c r="E34" s="13">
        <v>44446</v>
      </c>
      <c r="F34" s="76" t="s">
        <v>1362</v>
      </c>
      <c r="G34" s="13">
        <v>44447</v>
      </c>
      <c r="H34" s="77" t="s">
        <v>1363</v>
      </c>
      <c r="I34" s="16">
        <v>81</v>
      </c>
      <c r="J34" s="16">
        <v>52</v>
      </c>
      <c r="K34" s="16">
        <v>20</v>
      </c>
      <c r="L34" s="16">
        <v>12</v>
      </c>
      <c r="M34" s="81">
        <v>21.06</v>
      </c>
      <c r="N34" s="72">
        <v>21</v>
      </c>
      <c r="O34" s="64">
        <v>2530</v>
      </c>
      <c r="P34" s="65">
        <f>Table2245789101123456789101112[[#This Row],[PEMBULATAN]]*O34</f>
        <v>53130</v>
      </c>
    </row>
    <row r="35" spans="1:16" ht="26.25" customHeight="1" x14ac:dyDescent="0.2">
      <c r="A35" s="14"/>
      <c r="B35" s="14"/>
      <c r="C35" s="73" t="s">
        <v>1397</v>
      </c>
      <c r="D35" s="78" t="s">
        <v>289</v>
      </c>
      <c r="E35" s="13">
        <v>44446</v>
      </c>
      <c r="F35" s="76" t="s">
        <v>1362</v>
      </c>
      <c r="G35" s="13">
        <v>44447</v>
      </c>
      <c r="H35" s="77" t="s">
        <v>1363</v>
      </c>
      <c r="I35" s="16">
        <v>93</v>
      </c>
      <c r="J35" s="16">
        <v>55</v>
      </c>
      <c r="K35" s="16">
        <v>31</v>
      </c>
      <c r="L35" s="16">
        <v>10</v>
      </c>
      <c r="M35" s="81">
        <v>39.641249999999999</v>
      </c>
      <c r="N35" s="72">
        <v>40</v>
      </c>
      <c r="O35" s="64">
        <v>2530</v>
      </c>
      <c r="P35" s="65">
        <f>Table2245789101123456789101112[[#This Row],[PEMBULATAN]]*O35</f>
        <v>101200</v>
      </c>
    </row>
    <row r="36" spans="1:16" ht="26.25" customHeight="1" x14ac:dyDescent="0.2">
      <c r="A36" s="14"/>
      <c r="B36" s="14"/>
      <c r="C36" s="73" t="s">
        <v>1398</v>
      </c>
      <c r="D36" s="78" t="s">
        <v>289</v>
      </c>
      <c r="E36" s="13">
        <v>44446</v>
      </c>
      <c r="F36" s="76" t="s">
        <v>1362</v>
      </c>
      <c r="G36" s="13">
        <v>44447</v>
      </c>
      <c r="H36" s="77" t="s">
        <v>1363</v>
      </c>
      <c r="I36" s="16">
        <v>73</v>
      </c>
      <c r="J36" s="16">
        <v>54</v>
      </c>
      <c r="K36" s="16">
        <v>40</v>
      </c>
      <c r="L36" s="16">
        <v>10</v>
      </c>
      <c r="M36" s="81">
        <v>39.42</v>
      </c>
      <c r="N36" s="72">
        <v>40</v>
      </c>
      <c r="O36" s="64">
        <v>2530</v>
      </c>
      <c r="P36" s="65">
        <f>Table2245789101123456789101112[[#This Row],[PEMBULATAN]]*O36</f>
        <v>101200</v>
      </c>
    </row>
    <row r="37" spans="1:16" ht="26.25" customHeight="1" x14ac:dyDescent="0.2">
      <c r="A37" s="14"/>
      <c r="B37" s="14"/>
      <c r="C37" s="73" t="s">
        <v>1399</v>
      </c>
      <c r="D37" s="78" t="s">
        <v>289</v>
      </c>
      <c r="E37" s="13">
        <v>44446</v>
      </c>
      <c r="F37" s="76" t="s">
        <v>1362</v>
      </c>
      <c r="G37" s="13">
        <v>44447</v>
      </c>
      <c r="H37" s="77" t="s">
        <v>1363</v>
      </c>
      <c r="I37" s="16">
        <v>85</v>
      </c>
      <c r="J37" s="16">
        <v>53</v>
      </c>
      <c r="K37" s="16">
        <v>36</v>
      </c>
      <c r="L37" s="16">
        <v>22</v>
      </c>
      <c r="M37" s="81">
        <v>40.545000000000002</v>
      </c>
      <c r="N37" s="72">
        <v>41</v>
      </c>
      <c r="O37" s="64">
        <v>2530</v>
      </c>
      <c r="P37" s="65">
        <f>Table2245789101123456789101112[[#This Row],[PEMBULATAN]]*O37</f>
        <v>103730</v>
      </c>
    </row>
    <row r="38" spans="1:16" ht="26.25" customHeight="1" x14ac:dyDescent="0.2">
      <c r="A38" s="14"/>
      <c r="B38" s="14"/>
      <c r="C38" s="73" t="s">
        <v>1400</v>
      </c>
      <c r="D38" s="78" t="s">
        <v>289</v>
      </c>
      <c r="E38" s="13">
        <v>44446</v>
      </c>
      <c r="F38" s="76" t="s">
        <v>1362</v>
      </c>
      <c r="G38" s="13">
        <v>44447</v>
      </c>
      <c r="H38" s="77" t="s">
        <v>1363</v>
      </c>
      <c r="I38" s="16">
        <v>75</v>
      </c>
      <c r="J38" s="16">
        <v>53</v>
      </c>
      <c r="K38" s="16">
        <v>26</v>
      </c>
      <c r="L38" s="16">
        <v>6</v>
      </c>
      <c r="M38" s="81">
        <v>25.837499999999999</v>
      </c>
      <c r="N38" s="72">
        <v>26</v>
      </c>
      <c r="O38" s="64">
        <v>2530</v>
      </c>
      <c r="P38" s="65">
        <f>Table2245789101123456789101112[[#This Row],[PEMBULATAN]]*O38</f>
        <v>65780</v>
      </c>
    </row>
    <row r="39" spans="1:16" ht="26.25" customHeight="1" x14ac:dyDescent="0.2">
      <c r="A39" s="14"/>
      <c r="B39" s="14"/>
      <c r="C39" s="73" t="s">
        <v>1401</v>
      </c>
      <c r="D39" s="78" t="s">
        <v>289</v>
      </c>
      <c r="E39" s="13">
        <v>44446</v>
      </c>
      <c r="F39" s="76" t="s">
        <v>1362</v>
      </c>
      <c r="G39" s="13">
        <v>44447</v>
      </c>
      <c r="H39" s="77" t="s">
        <v>1363</v>
      </c>
      <c r="I39" s="16">
        <v>74</v>
      </c>
      <c r="J39" s="16">
        <v>54</v>
      </c>
      <c r="K39" s="16">
        <v>26</v>
      </c>
      <c r="L39" s="16">
        <v>11</v>
      </c>
      <c r="M39" s="81">
        <v>25.974</v>
      </c>
      <c r="N39" s="72">
        <v>26</v>
      </c>
      <c r="O39" s="64">
        <v>2530</v>
      </c>
      <c r="P39" s="65">
        <f>Table2245789101123456789101112[[#This Row],[PEMBULATAN]]*O39</f>
        <v>65780</v>
      </c>
    </row>
    <row r="40" spans="1:16" ht="26.25" customHeight="1" x14ac:dyDescent="0.2">
      <c r="A40" s="14"/>
      <c r="B40" s="14"/>
      <c r="C40" s="73" t="s">
        <v>1402</v>
      </c>
      <c r="D40" s="78" t="s">
        <v>289</v>
      </c>
      <c r="E40" s="13">
        <v>44446</v>
      </c>
      <c r="F40" s="76" t="s">
        <v>1362</v>
      </c>
      <c r="G40" s="13">
        <v>44447</v>
      </c>
      <c r="H40" s="77" t="s">
        <v>1363</v>
      </c>
      <c r="I40" s="16">
        <v>64</v>
      </c>
      <c r="J40" s="16">
        <v>60</v>
      </c>
      <c r="K40" s="16">
        <v>31</v>
      </c>
      <c r="L40" s="16">
        <v>12</v>
      </c>
      <c r="M40" s="81">
        <v>29.76</v>
      </c>
      <c r="N40" s="72">
        <v>30</v>
      </c>
      <c r="O40" s="64">
        <v>2530</v>
      </c>
      <c r="P40" s="65">
        <f>Table2245789101123456789101112[[#This Row],[PEMBULATAN]]*O40</f>
        <v>75900</v>
      </c>
    </row>
    <row r="41" spans="1:16" ht="26.25" customHeight="1" x14ac:dyDescent="0.2">
      <c r="A41" s="14"/>
      <c r="B41" s="14"/>
      <c r="C41" s="73" t="s">
        <v>1403</v>
      </c>
      <c r="D41" s="78" t="s">
        <v>289</v>
      </c>
      <c r="E41" s="13">
        <v>44446</v>
      </c>
      <c r="F41" s="76" t="s">
        <v>1362</v>
      </c>
      <c r="G41" s="13">
        <v>44447</v>
      </c>
      <c r="H41" s="77" t="s">
        <v>1363</v>
      </c>
      <c r="I41" s="16">
        <v>70</v>
      </c>
      <c r="J41" s="16">
        <v>54</v>
      </c>
      <c r="K41" s="16">
        <v>36</v>
      </c>
      <c r="L41" s="16">
        <v>12</v>
      </c>
      <c r="M41" s="81">
        <v>34.020000000000003</v>
      </c>
      <c r="N41" s="72">
        <v>34</v>
      </c>
      <c r="O41" s="64">
        <v>2530</v>
      </c>
      <c r="P41" s="65">
        <f>Table2245789101123456789101112[[#This Row],[PEMBULATAN]]*O41</f>
        <v>86020</v>
      </c>
    </row>
    <row r="42" spans="1:16" ht="26.25" customHeight="1" x14ac:dyDescent="0.2">
      <c r="A42" s="14"/>
      <c r="B42" s="14"/>
      <c r="C42" s="73" t="s">
        <v>1404</v>
      </c>
      <c r="D42" s="78" t="s">
        <v>289</v>
      </c>
      <c r="E42" s="13">
        <v>44446</v>
      </c>
      <c r="F42" s="76" t="s">
        <v>1362</v>
      </c>
      <c r="G42" s="13">
        <v>44447</v>
      </c>
      <c r="H42" s="77" t="s">
        <v>1363</v>
      </c>
      <c r="I42" s="16">
        <v>91</v>
      </c>
      <c r="J42" s="16">
        <v>57</v>
      </c>
      <c r="K42" s="16">
        <v>31</v>
      </c>
      <c r="L42" s="16">
        <v>21</v>
      </c>
      <c r="M42" s="81">
        <v>40.199249999999999</v>
      </c>
      <c r="N42" s="72">
        <v>40</v>
      </c>
      <c r="O42" s="64">
        <v>2530</v>
      </c>
      <c r="P42" s="65">
        <f>Table2245789101123456789101112[[#This Row],[PEMBULATAN]]*O42</f>
        <v>101200</v>
      </c>
    </row>
    <row r="43" spans="1:16" ht="26.25" customHeight="1" x14ac:dyDescent="0.2">
      <c r="A43" s="14"/>
      <c r="B43" s="14"/>
      <c r="C43" s="73" t="s">
        <v>1405</v>
      </c>
      <c r="D43" s="78" t="s">
        <v>289</v>
      </c>
      <c r="E43" s="13">
        <v>44446</v>
      </c>
      <c r="F43" s="76" t="s">
        <v>1362</v>
      </c>
      <c r="G43" s="13">
        <v>44447</v>
      </c>
      <c r="H43" s="77" t="s">
        <v>1363</v>
      </c>
      <c r="I43" s="16">
        <v>81</v>
      </c>
      <c r="J43" s="16">
        <v>66</v>
      </c>
      <c r="K43" s="16">
        <v>14</v>
      </c>
      <c r="L43" s="16">
        <v>10</v>
      </c>
      <c r="M43" s="81">
        <v>18.710999999999999</v>
      </c>
      <c r="N43" s="72">
        <v>19</v>
      </c>
      <c r="O43" s="64">
        <v>2530</v>
      </c>
      <c r="P43" s="65">
        <f>Table2245789101123456789101112[[#This Row],[PEMBULATAN]]*O43</f>
        <v>48070</v>
      </c>
    </row>
    <row r="44" spans="1:16" ht="26.25" customHeight="1" x14ac:dyDescent="0.2">
      <c r="A44" s="14"/>
      <c r="B44" s="14"/>
      <c r="C44" s="73" t="s">
        <v>1406</v>
      </c>
      <c r="D44" s="78" t="s">
        <v>289</v>
      </c>
      <c r="E44" s="13">
        <v>44446</v>
      </c>
      <c r="F44" s="76" t="s">
        <v>1362</v>
      </c>
      <c r="G44" s="13">
        <v>44447</v>
      </c>
      <c r="H44" s="77" t="s">
        <v>1363</v>
      </c>
      <c r="I44" s="16">
        <v>74</v>
      </c>
      <c r="J44" s="16">
        <v>44</v>
      </c>
      <c r="K44" s="16">
        <v>16</v>
      </c>
      <c r="L44" s="16">
        <v>4</v>
      </c>
      <c r="M44" s="81">
        <v>13.023999999999999</v>
      </c>
      <c r="N44" s="72">
        <v>13</v>
      </c>
      <c r="O44" s="64">
        <v>2530</v>
      </c>
      <c r="P44" s="65">
        <f>Table2245789101123456789101112[[#This Row],[PEMBULATAN]]*O44</f>
        <v>32890</v>
      </c>
    </row>
    <row r="45" spans="1:16" ht="26.25" customHeight="1" x14ac:dyDescent="0.2">
      <c r="A45" s="14"/>
      <c r="B45" s="14"/>
      <c r="C45" s="73" t="s">
        <v>1407</v>
      </c>
      <c r="D45" s="78" t="s">
        <v>289</v>
      </c>
      <c r="E45" s="13">
        <v>44446</v>
      </c>
      <c r="F45" s="76" t="s">
        <v>1362</v>
      </c>
      <c r="G45" s="13">
        <v>44447</v>
      </c>
      <c r="H45" s="77" t="s">
        <v>1363</v>
      </c>
      <c r="I45" s="16">
        <v>71</v>
      </c>
      <c r="J45" s="16">
        <v>53</v>
      </c>
      <c r="K45" s="16">
        <v>26</v>
      </c>
      <c r="L45" s="16">
        <v>10</v>
      </c>
      <c r="M45" s="81">
        <v>24.459499999999998</v>
      </c>
      <c r="N45" s="72">
        <v>25</v>
      </c>
      <c r="O45" s="64">
        <v>2530</v>
      </c>
      <c r="P45" s="65">
        <f>Table2245789101123456789101112[[#This Row],[PEMBULATAN]]*O45</f>
        <v>63250</v>
      </c>
    </row>
    <row r="46" spans="1:16" ht="26.25" customHeight="1" x14ac:dyDescent="0.2">
      <c r="A46" s="14"/>
      <c r="B46" s="14"/>
      <c r="C46" s="73" t="s">
        <v>1408</v>
      </c>
      <c r="D46" s="78" t="s">
        <v>289</v>
      </c>
      <c r="E46" s="13">
        <v>44446</v>
      </c>
      <c r="F46" s="76" t="s">
        <v>1362</v>
      </c>
      <c r="G46" s="13">
        <v>44447</v>
      </c>
      <c r="H46" s="77" t="s">
        <v>1363</v>
      </c>
      <c r="I46" s="16">
        <v>57</v>
      </c>
      <c r="J46" s="16">
        <v>51</v>
      </c>
      <c r="K46" s="16">
        <v>30</v>
      </c>
      <c r="L46" s="16">
        <v>3</v>
      </c>
      <c r="M46" s="81">
        <v>21.802499999999998</v>
      </c>
      <c r="N46" s="72">
        <v>22</v>
      </c>
      <c r="O46" s="64">
        <v>2530</v>
      </c>
      <c r="P46" s="65">
        <f>Table2245789101123456789101112[[#This Row],[PEMBULATAN]]*O46</f>
        <v>55660</v>
      </c>
    </row>
    <row r="47" spans="1:16" ht="26.25" customHeight="1" x14ac:dyDescent="0.2">
      <c r="A47" s="14"/>
      <c r="B47" s="14"/>
      <c r="C47" s="73" t="s">
        <v>1409</v>
      </c>
      <c r="D47" s="78" t="s">
        <v>289</v>
      </c>
      <c r="E47" s="13">
        <v>44446</v>
      </c>
      <c r="F47" s="76" t="s">
        <v>1362</v>
      </c>
      <c r="G47" s="13">
        <v>44447</v>
      </c>
      <c r="H47" s="77" t="s">
        <v>1363</v>
      </c>
      <c r="I47" s="16">
        <v>96</v>
      </c>
      <c r="J47" s="16">
        <v>53</v>
      </c>
      <c r="K47" s="16">
        <v>34</v>
      </c>
      <c r="L47" s="16">
        <v>19</v>
      </c>
      <c r="M47" s="81">
        <v>43.247999999999998</v>
      </c>
      <c r="N47" s="72">
        <v>43</v>
      </c>
      <c r="O47" s="64">
        <v>2530</v>
      </c>
      <c r="P47" s="65">
        <f>Table2245789101123456789101112[[#This Row],[PEMBULATAN]]*O47</f>
        <v>108790</v>
      </c>
    </row>
    <row r="48" spans="1:16" ht="26.25" customHeight="1" x14ac:dyDescent="0.2">
      <c r="A48" s="14"/>
      <c r="B48" s="14"/>
      <c r="C48" s="73" t="s">
        <v>1410</v>
      </c>
      <c r="D48" s="78" t="s">
        <v>289</v>
      </c>
      <c r="E48" s="13">
        <v>44446</v>
      </c>
      <c r="F48" s="76" t="s">
        <v>1362</v>
      </c>
      <c r="G48" s="13">
        <v>44447</v>
      </c>
      <c r="H48" s="77" t="s">
        <v>1363</v>
      </c>
      <c r="I48" s="16">
        <v>80</v>
      </c>
      <c r="J48" s="16">
        <v>51</v>
      </c>
      <c r="K48" s="16">
        <v>36</v>
      </c>
      <c r="L48" s="16">
        <v>6</v>
      </c>
      <c r="M48" s="81">
        <v>36.72</v>
      </c>
      <c r="N48" s="72">
        <v>37</v>
      </c>
      <c r="O48" s="64">
        <v>2530</v>
      </c>
      <c r="P48" s="65">
        <f>Table2245789101123456789101112[[#This Row],[PEMBULATAN]]*O48</f>
        <v>93610</v>
      </c>
    </row>
    <row r="49" spans="1:16" ht="26.25" customHeight="1" x14ac:dyDescent="0.2">
      <c r="A49" s="14"/>
      <c r="B49" s="14"/>
      <c r="C49" s="73" t="s">
        <v>1411</v>
      </c>
      <c r="D49" s="78" t="s">
        <v>289</v>
      </c>
      <c r="E49" s="13">
        <v>44446</v>
      </c>
      <c r="F49" s="76" t="s">
        <v>1362</v>
      </c>
      <c r="G49" s="13">
        <v>44447</v>
      </c>
      <c r="H49" s="77" t="s">
        <v>1363</v>
      </c>
      <c r="I49" s="16">
        <v>84</v>
      </c>
      <c r="J49" s="16">
        <v>51</v>
      </c>
      <c r="K49" s="16">
        <v>33</v>
      </c>
      <c r="L49" s="16">
        <v>11</v>
      </c>
      <c r="M49" s="81">
        <v>35.343000000000004</v>
      </c>
      <c r="N49" s="72">
        <v>36</v>
      </c>
      <c r="O49" s="64">
        <v>2530</v>
      </c>
      <c r="P49" s="65">
        <f>Table2245789101123456789101112[[#This Row],[PEMBULATAN]]*O49</f>
        <v>91080</v>
      </c>
    </row>
    <row r="50" spans="1:16" ht="26.25" customHeight="1" x14ac:dyDescent="0.2">
      <c r="A50" s="14"/>
      <c r="B50" s="14"/>
      <c r="C50" s="73" t="s">
        <v>1412</v>
      </c>
      <c r="D50" s="78" t="s">
        <v>289</v>
      </c>
      <c r="E50" s="13">
        <v>44446</v>
      </c>
      <c r="F50" s="76" t="s">
        <v>1362</v>
      </c>
      <c r="G50" s="13">
        <v>44447</v>
      </c>
      <c r="H50" s="77" t="s">
        <v>1363</v>
      </c>
      <c r="I50" s="16">
        <v>90</v>
      </c>
      <c r="J50" s="16">
        <v>51</v>
      </c>
      <c r="K50" s="16">
        <v>41</v>
      </c>
      <c r="L50" s="16">
        <v>26</v>
      </c>
      <c r="M50" s="81">
        <v>47.047499999999999</v>
      </c>
      <c r="N50" s="72">
        <v>47</v>
      </c>
      <c r="O50" s="64">
        <v>2530</v>
      </c>
      <c r="P50" s="65">
        <f>Table2245789101123456789101112[[#This Row],[PEMBULATAN]]*O50</f>
        <v>118910</v>
      </c>
    </row>
    <row r="51" spans="1:16" ht="26.25" customHeight="1" x14ac:dyDescent="0.2">
      <c r="A51" s="14"/>
      <c r="B51" s="14"/>
      <c r="C51" s="73" t="s">
        <v>1413</v>
      </c>
      <c r="D51" s="78" t="s">
        <v>289</v>
      </c>
      <c r="E51" s="13">
        <v>44446</v>
      </c>
      <c r="F51" s="76" t="s">
        <v>1362</v>
      </c>
      <c r="G51" s="13">
        <v>44447</v>
      </c>
      <c r="H51" s="77" t="s">
        <v>1363</v>
      </c>
      <c r="I51" s="16">
        <v>51</v>
      </c>
      <c r="J51" s="16">
        <v>64</v>
      </c>
      <c r="K51" s="16">
        <v>21</v>
      </c>
      <c r="L51" s="16">
        <v>11</v>
      </c>
      <c r="M51" s="81">
        <v>17.135999999999999</v>
      </c>
      <c r="N51" s="72">
        <v>17</v>
      </c>
      <c r="O51" s="64">
        <v>2530</v>
      </c>
      <c r="P51" s="65">
        <f>Table2245789101123456789101112[[#This Row],[PEMBULATAN]]*O51</f>
        <v>43010</v>
      </c>
    </row>
    <row r="52" spans="1:16" ht="26.25" customHeight="1" x14ac:dyDescent="0.2">
      <c r="A52" s="14"/>
      <c r="B52" s="14"/>
      <c r="C52" s="73" t="s">
        <v>1414</v>
      </c>
      <c r="D52" s="78" t="s">
        <v>289</v>
      </c>
      <c r="E52" s="13">
        <v>44446</v>
      </c>
      <c r="F52" s="76" t="s">
        <v>1362</v>
      </c>
      <c r="G52" s="13">
        <v>44447</v>
      </c>
      <c r="H52" s="77" t="s">
        <v>1363</v>
      </c>
      <c r="I52" s="16">
        <v>70</v>
      </c>
      <c r="J52" s="16">
        <v>61</v>
      </c>
      <c r="K52" s="16">
        <v>23</v>
      </c>
      <c r="L52" s="16">
        <v>7</v>
      </c>
      <c r="M52" s="81">
        <v>24.552499999999998</v>
      </c>
      <c r="N52" s="72">
        <v>25</v>
      </c>
      <c r="O52" s="64">
        <v>2530</v>
      </c>
      <c r="P52" s="65">
        <f>Table2245789101123456789101112[[#This Row],[PEMBULATAN]]*O52</f>
        <v>63250</v>
      </c>
    </row>
    <row r="53" spans="1:16" ht="26.25" customHeight="1" x14ac:dyDescent="0.2">
      <c r="A53" s="14"/>
      <c r="B53" s="14"/>
      <c r="C53" s="73" t="s">
        <v>1415</v>
      </c>
      <c r="D53" s="78" t="s">
        <v>289</v>
      </c>
      <c r="E53" s="13">
        <v>44446</v>
      </c>
      <c r="F53" s="76" t="s">
        <v>1362</v>
      </c>
      <c r="G53" s="13">
        <v>44447</v>
      </c>
      <c r="H53" s="77" t="s">
        <v>1363</v>
      </c>
      <c r="I53" s="16">
        <v>80</v>
      </c>
      <c r="J53" s="16">
        <v>54</v>
      </c>
      <c r="K53" s="16">
        <v>25</v>
      </c>
      <c r="L53" s="16">
        <v>9</v>
      </c>
      <c r="M53" s="81">
        <v>27</v>
      </c>
      <c r="N53" s="72">
        <v>27</v>
      </c>
      <c r="O53" s="64">
        <v>2530</v>
      </c>
      <c r="P53" s="65">
        <f>Table2245789101123456789101112[[#This Row],[PEMBULATAN]]*O53</f>
        <v>68310</v>
      </c>
    </row>
    <row r="54" spans="1:16" ht="26.25" customHeight="1" x14ac:dyDescent="0.2">
      <c r="A54" s="14"/>
      <c r="B54" s="14"/>
      <c r="C54" s="73" t="s">
        <v>1416</v>
      </c>
      <c r="D54" s="78" t="s">
        <v>289</v>
      </c>
      <c r="E54" s="13">
        <v>44446</v>
      </c>
      <c r="F54" s="76" t="s">
        <v>1362</v>
      </c>
      <c r="G54" s="13">
        <v>44447</v>
      </c>
      <c r="H54" s="77" t="s">
        <v>1363</v>
      </c>
      <c r="I54" s="16">
        <v>71</v>
      </c>
      <c r="J54" s="16">
        <v>51</v>
      </c>
      <c r="K54" s="16">
        <v>20</v>
      </c>
      <c r="L54" s="16">
        <v>4</v>
      </c>
      <c r="M54" s="81">
        <v>18.105</v>
      </c>
      <c r="N54" s="72">
        <v>18</v>
      </c>
      <c r="O54" s="64">
        <v>2530</v>
      </c>
      <c r="P54" s="65">
        <f>Table2245789101123456789101112[[#This Row],[PEMBULATAN]]*O54</f>
        <v>45540</v>
      </c>
    </row>
    <row r="55" spans="1:16" ht="26.25" customHeight="1" x14ac:dyDescent="0.2">
      <c r="A55" s="14"/>
      <c r="B55" s="14"/>
      <c r="C55" s="73" t="s">
        <v>1417</v>
      </c>
      <c r="D55" s="78" t="s">
        <v>289</v>
      </c>
      <c r="E55" s="13">
        <v>44446</v>
      </c>
      <c r="F55" s="76" t="s">
        <v>1362</v>
      </c>
      <c r="G55" s="13">
        <v>44447</v>
      </c>
      <c r="H55" s="77" t="s">
        <v>1363</v>
      </c>
      <c r="I55" s="16">
        <v>55</v>
      </c>
      <c r="J55" s="16">
        <v>41</v>
      </c>
      <c r="K55" s="16">
        <v>21</v>
      </c>
      <c r="L55" s="16">
        <v>3</v>
      </c>
      <c r="M55" s="81">
        <v>11.838749999999999</v>
      </c>
      <c r="N55" s="72">
        <v>12</v>
      </c>
      <c r="O55" s="64">
        <v>2530</v>
      </c>
      <c r="P55" s="65">
        <f>Table2245789101123456789101112[[#This Row],[PEMBULATAN]]*O55</f>
        <v>30360</v>
      </c>
    </row>
    <row r="56" spans="1:16" ht="26.25" customHeight="1" x14ac:dyDescent="0.2">
      <c r="A56" s="14"/>
      <c r="B56" s="14"/>
      <c r="C56" s="73" t="s">
        <v>1418</v>
      </c>
      <c r="D56" s="78" t="s">
        <v>289</v>
      </c>
      <c r="E56" s="13">
        <v>44446</v>
      </c>
      <c r="F56" s="76" t="s">
        <v>1362</v>
      </c>
      <c r="G56" s="13">
        <v>44447</v>
      </c>
      <c r="H56" s="77" t="s">
        <v>1363</v>
      </c>
      <c r="I56" s="16">
        <v>81</v>
      </c>
      <c r="J56" s="16">
        <v>40</v>
      </c>
      <c r="K56" s="16">
        <v>14</v>
      </c>
      <c r="L56" s="16">
        <v>1</v>
      </c>
      <c r="M56" s="81">
        <v>11.34</v>
      </c>
      <c r="N56" s="72">
        <v>12</v>
      </c>
      <c r="O56" s="64">
        <v>2530</v>
      </c>
      <c r="P56" s="65">
        <f>Table2245789101123456789101112[[#This Row],[PEMBULATAN]]*O56</f>
        <v>30360</v>
      </c>
    </row>
    <row r="57" spans="1:16" ht="26.25" customHeight="1" x14ac:dyDescent="0.2">
      <c r="A57" s="14"/>
      <c r="B57" s="14"/>
      <c r="C57" s="73" t="s">
        <v>1419</v>
      </c>
      <c r="D57" s="78" t="s">
        <v>289</v>
      </c>
      <c r="E57" s="13">
        <v>44446</v>
      </c>
      <c r="F57" s="76" t="s">
        <v>1362</v>
      </c>
      <c r="G57" s="13">
        <v>44447</v>
      </c>
      <c r="H57" s="77" t="s">
        <v>1363</v>
      </c>
      <c r="I57" s="16">
        <v>80</v>
      </c>
      <c r="J57" s="16">
        <v>51</v>
      </c>
      <c r="K57" s="16">
        <v>20</v>
      </c>
      <c r="L57" s="16">
        <v>6</v>
      </c>
      <c r="M57" s="81">
        <v>20.399999999999999</v>
      </c>
      <c r="N57" s="72">
        <v>21</v>
      </c>
      <c r="O57" s="64">
        <v>2530</v>
      </c>
      <c r="P57" s="65">
        <f>Table2245789101123456789101112[[#This Row],[PEMBULATAN]]*O57</f>
        <v>53130</v>
      </c>
    </row>
    <row r="58" spans="1:16" ht="26.25" customHeight="1" x14ac:dyDescent="0.2">
      <c r="A58" s="14"/>
      <c r="B58" s="14"/>
      <c r="C58" s="73" t="s">
        <v>1420</v>
      </c>
      <c r="D58" s="78" t="s">
        <v>289</v>
      </c>
      <c r="E58" s="13">
        <v>44446</v>
      </c>
      <c r="F58" s="76" t="s">
        <v>1362</v>
      </c>
      <c r="G58" s="13">
        <v>44447</v>
      </c>
      <c r="H58" s="77" t="s">
        <v>1363</v>
      </c>
      <c r="I58" s="16">
        <v>65</v>
      </c>
      <c r="J58" s="16">
        <v>51</v>
      </c>
      <c r="K58" s="16">
        <v>13</v>
      </c>
      <c r="L58" s="16">
        <v>5</v>
      </c>
      <c r="M58" s="81">
        <v>10.77375</v>
      </c>
      <c r="N58" s="72">
        <v>11</v>
      </c>
      <c r="O58" s="64">
        <v>2530</v>
      </c>
      <c r="P58" s="65">
        <f>Table2245789101123456789101112[[#This Row],[PEMBULATAN]]*O58</f>
        <v>27830</v>
      </c>
    </row>
    <row r="59" spans="1:16" ht="26.25" customHeight="1" x14ac:dyDescent="0.2">
      <c r="A59" s="14"/>
      <c r="B59" s="14"/>
      <c r="C59" s="73" t="s">
        <v>1421</v>
      </c>
      <c r="D59" s="78" t="s">
        <v>289</v>
      </c>
      <c r="E59" s="13">
        <v>44446</v>
      </c>
      <c r="F59" s="76" t="s">
        <v>1362</v>
      </c>
      <c r="G59" s="13">
        <v>44447</v>
      </c>
      <c r="H59" s="77" t="s">
        <v>1363</v>
      </c>
      <c r="I59" s="16">
        <v>43</v>
      </c>
      <c r="J59" s="16">
        <v>25</v>
      </c>
      <c r="K59" s="16">
        <v>20</v>
      </c>
      <c r="L59" s="16">
        <v>1</v>
      </c>
      <c r="M59" s="81">
        <v>5.375</v>
      </c>
      <c r="N59" s="72">
        <v>6</v>
      </c>
      <c r="O59" s="64">
        <v>2530</v>
      </c>
      <c r="P59" s="65">
        <f>Table2245789101123456789101112[[#This Row],[PEMBULATAN]]*O59</f>
        <v>15180</v>
      </c>
    </row>
    <row r="60" spans="1:16" ht="26.25" customHeight="1" x14ac:dyDescent="0.2">
      <c r="A60" s="14"/>
      <c r="B60" s="14"/>
      <c r="C60" s="73" t="s">
        <v>1422</v>
      </c>
      <c r="D60" s="78" t="s">
        <v>289</v>
      </c>
      <c r="E60" s="13">
        <v>44446</v>
      </c>
      <c r="F60" s="76" t="s">
        <v>1362</v>
      </c>
      <c r="G60" s="13">
        <v>44447</v>
      </c>
      <c r="H60" s="77" t="s">
        <v>1363</v>
      </c>
      <c r="I60" s="16">
        <v>86</v>
      </c>
      <c r="J60" s="16">
        <v>57</v>
      </c>
      <c r="K60" s="16">
        <v>25</v>
      </c>
      <c r="L60" s="16">
        <v>10</v>
      </c>
      <c r="M60" s="81">
        <v>30.637499999999999</v>
      </c>
      <c r="N60" s="72">
        <v>31</v>
      </c>
      <c r="O60" s="64">
        <v>2530</v>
      </c>
      <c r="P60" s="65">
        <f>Table2245789101123456789101112[[#This Row],[PEMBULATAN]]*O60</f>
        <v>78430</v>
      </c>
    </row>
    <row r="61" spans="1:16" ht="26.25" customHeight="1" x14ac:dyDescent="0.2">
      <c r="A61" s="14"/>
      <c r="B61" s="14"/>
      <c r="C61" s="73" t="s">
        <v>1423</v>
      </c>
      <c r="D61" s="78" t="s">
        <v>289</v>
      </c>
      <c r="E61" s="13">
        <v>44446</v>
      </c>
      <c r="F61" s="76" t="s">
        <v>1362</v>
      </c>
      <c r="G61" s="13">
        <v>44447</v>
      </c>
      <c r="H61" s="77" t="s">
        <v>1363</v>
      </c>
      <c r="I61" s="16">
        <v>100</v>
      </c>
      <c r="J61" s="16">
        <v>51</v>
      </c>
      <c r="K61" s="16">
        <v>30</v>
      </c>
      <c r="L61" s="16">
        <v>18</v>
      </c>
      <c r="M61" s="81">
        <v>38.25</v>
      </c>
      <c r="N61" s="72">
        <v>38</v>
      </c>
      <c r="O61" s="64">
        <v>2530</v>
      </c>
      <c r="P61" s="65">
        <f>Table2245789101123456789101112[[#This Row],[PEMBULATAN]]*O61</f>
        <v>96140</v>
      </c>
    </row>
    <row r="62" spans="1:16" ht="26.25" customHeight="1" x14ac:dyDescent="0.2">
      <c r="A62" s="14"/>
      <c r="B62" s="14"/>
      <c r="C62" s="73" t="s">
        <v>1424</v>
      </c>
      <c r="D62" s="78" t="s">
        <v>289</v>
      </c>
      <c r="E62" s="13">
        <v>44446</v>
      </c>
      <c r="F62" s="76" t="s">
        <v>1362</v>
      </c>
      <c r="G62" s="13">
        <v>44447</v>
      </c>
      <c r="H62" s="77" t="s">
        <v>1363</v>
      </c>
      <c r="I62" s="16">
        <v>70</v>
      </c>
      <c r="J62" s="16">
        <v>30</v>
      </c>
      <c r="K62" s="16">
        <v>5</v>
      </c>
      <c r="L62" s="16">
        <v>5</v>
      </c>
      <c r="M62" s="81">
        <v>2.625</v>
      </c>
      <c r="N62" s="72">
        <v>5</v>
      </c>
      <c r="O62" s="64">
        <v>2530</v>
      </c>
      <c r="P62" s="65">
        <f>Table2245789101123456789101112[[#This Row],[PEMBULATAN]]*O62</f>
        <v>12650</v>
      </c>
    </row>
    <row r="63" spans="1:16" ht="26.25" customHeight="1" x14ac:dyDescent="0.2">
      <c r="A63" s="14"/>
      <c r="B63" s="14"/>
      <c r="C63" s="73" t="s">
        <v>1425</v>
      </c>
      <c r="D63" s="78" t="s">
        <v>289</v>
      </c>
      <c r="E63" s="13">
        <v>44446</v>
      </c>
      <c r="F63" s="76" t="s">
        <v>1362</v>
      </c>
      <c r="G63" s="13">
        <v>44447</v>
      </c>
      <c r="H63" s="77" t="s">
        <v>1363</v>
      </c>
      <c r="I63" s="16">
        <v>100</v>
      </c>
      <c r="J63" s="16">
        <v>53</v>
      </c>
      <c r="K63" s="16">
        <v>32</v>
      </c>
      <c r="L63" s="16">
        <v>14</v>
      </c>
      <c r="M63" s="81">
        <v>42.4</v>
      </c>
      <c r="N63" s="72">
        <v>43</v>
      </c>
      <c r="O63" s="64">
        <v>2530</v>
      </c>
      <c r="P63" s="65">
        <f>Table2245789101123456789101112[[#This Row],[PEMBULATAN]]*O63</f>
        <v>108790</v>
      </c>
    </row>
    <row r="64" spans="1:16" ht="26.25" customHeight="1" x14ac:dyDescent="0.2">
      <c r="A64" s="14"/>
      <c r="B64" s="14"/>
      <c r="C64" s="73" t="s">
        <v>1426</v>
      </c>
      <c r="D64" s="78" t="s">
        <v>289</v>
      </c>
      <c r="E64" s="13">
        <v>44446</v>
      </c>
      <c r="F64" s="76" t="s">
        <v>1362</v>
      </c>
      <c r="G64" s="13">
        <v>44447</v>
      </c>
      <c r="H64" s="77" t="s">
        <v>1363</v>
      </c>
      <c r="I64" s="16">
        <v>91</v>
      </c>
      <c r="J64" s="16">
        <v>51</v>
      </c>
      <c r="K64" s="16">
        <v>41</v>
      </c>
      <c r="L64" s="16">
        <v>15</v>
      </c>
      <c r="M64" s="81">
        <v>47.570250000000001</v>
      </c>
      <c r="N64" s="72">
        <v>48</v>
      </c>
      <c r="O64" s="64">
        <v>2530</v>
      </c>
      <c r="P64" s="65">
        <f>Table2245789101123456789101112[[#This Row],[PEMBULATAN]]*O64</f>
        <v>121440</v>
      </c>
    </row>
    <row r="65" spans="1:16" ht="26.25" customHeight="1" x14ac:dyDescent="0.2">
      <c r="A65" s="14"/>
      <c r="B65" s="14"/>
      <c r="C65" s="73" t="s">
        <v>1427</v>
      </c>
      <c r="D65" s="78" t="s">
        <v>289</v>
      </c>
      <c r="E65" s="13">
        <v>44446</v>
      </c>
      <c r="F65" s="76" t="s">
        <v>1362</v>
      </c>
      <c r="G65" s="13">
        <v>44447</v>
      </c>
      <c r="H65" s="77" t="s">
        <v>1363</v>
      </c>
      <c r="I65" s="16">
        <v>84</v>
      </c>
      <c r="J65" s="16">
        <v>51</v>
      </c>
      <c r="K65" s="16">
        <v>35</v>
      </c>
      <c r="L65" s="16">
        <v>9</v>
      </c>
      <c r="M65" s="81">
        <v>37.484999999999999</v>
      </c>
      <c r="N65" s="72">
        <v>38</v>
      </c>
      <c r="O65" s="64">
        <v>2530</v>
      </c>
      <c r="P65" s="65">
        <f>Table2245789101123456789101112[[#This Row],[PEMBULATAN]]*O65</f>
        <v>96140</v>
      </c>
    </row>
    <row r="66" spans="1:16" ht="26.25" customHeight="1" x14ac:dyDescent="0.2">
      <c r="A66" s="14"/>
      <c r="B66" s="14"/>
      <c r="C66" s="73" t="s">
        <v>1428</v>
      </c>
      <c r="D66" s="78" t="s">
        <v>289</v>
      </c>
      <c r="E66" s="13">
        <v>44446</v>
      </c>
      <c r="F66" s="76" t="s">
        <v>1362</v>
      </c>
      <c r="G66" s="13">
        <v>44447</v>
      </c>
      <c r="H66" s="77" t="s">
        <v>1363</v>
      </c>
      <c r="I66" s="16">
        <v>37</v>
      </c>
      <c r="J66" s="16">
        <v>30</v>
      </c>
      <c r="K66" s="16">
        <v>27</v>
      </c>
      <c r="L66" s="16">
        <v>2</v>
      </c>
      <c r="M66" s="81">
        <v>7.4924999999999997</v>
      </c>
      <c r="N66" s="72">
        <v>8</v>
      </c>
      <c r="O66" s="64">
        <v>2530</v>
      </c>
      <c r="P66" s="65">
        <f>Table2245789101123456789101112[[#This Row],[PEMBULATAN]]*O66</f>
        <v>20240</v>
      </c>
    </row>
    <row r="67" spans="1:16" ht="26.25" customHeight="1" x14ac:dyDescent="0.2">
      <c r="A67" s="14"/>
      <c r="B67" s="14"/>
      <c r="C67" s="73" t="s">
        <v>1429</v>
      </c>
      <c r="D67" s="78" t="s">
        <v>289</v>
      </c>
      <c r="E67" s="13">
        <v>44446</v>
      </c>
      <c r="F67" s="76" t="s">
        <v>1362</v>
      </c>
      <c r="G67" s="13">
        <v>44447</v>
      </c>
      <c r="H67" s="77" t="s">
        <v>1363</v>
      </c>
      <c r="I67" s="16">
        <v>103</v>
      </c>
      <c r="J67" s="16">
        <v>10</v>
      </c>
      <c r="K67" s="16">
        <v>3</v>
      </c>
      <c r="L67" s="16">
        <v>1</v>
      </c>
      <c r="M67" s="81">
        <v>0.77249999999999996</v>
      </c>
      <c r="N67" s="72">
        <v>1</v>
      </c>
      <c r="O67" s="64">
        <v>2530</v>
      </c>
      <c r="P67" s="65">
        <f>Table2245789101123456789101112[[#This Row],[PEMBULATAN]]*O67</f>
        <v>2530</v>
      </c>
    </row>
    <row r="68" spans="1:16" ht="26.25" customHeight="1" x14ac:dyDescent="0.2">
      <c r="A68" s="14"/>
      <c r="B68" s="14"/>
      <c r="C68" s="73" t="s">
        <v>1430</v>
      </c>
      <c r="D68" s="78" t="s">
        <v>289</v>
      </c>
      <c r="E68" s="13">
        <v>44446</v>
      </c>
      <c r="F68" s="76" t="s">
        <v>1362</v>
      </c>
      <c r="G68" s="13">
        <v>44447</v>
      </c>
      <c r="H68" s="77" t="s">
        <v>1363</v>
      </c>
      <c r="I68" s="16">
        <v>80</v>
      </c>
      <c r="J68" s="16">
        <v>50</v>
      </c>
      <c r="K68" s="16">
        <v>23</v>
      </c>
      <c r="L68" s="16">
        <v>19</v>
      </c>
      <c r="M68" s="81">
        <v>23</v>
      </c>
      <c r="N68" s="72">
        <v>23</v>
      </c>
      <c r="O68" s="64">
        <v>2530</v>
      </c>
      <c r="P68" s="65">
        <f>Table2245789101123456789101112[[#This Row],[PEMBULATAN]]*O68</f>
        <v>58190</v>
      </c>
    </row>
    <row r="69" spans="1:16" ht="26.25" customHeight="1" x14ac:dyDescent="0.2">
      <c r="A69" s="14"/>
      <c r="B69" s="14"/>
      <c r="C69" s="73" t="s">
        <v>1431</v>
      </c>
      <c r="D69" s="78" t="s">
        <v>289</v>
      </c>
      <c r="E69" s="13">
        <v>44446</v>
      </c>
      <c r="F69" s="76" t="s">
        <v>1362</v>
      </c>
      <c r="G69" s="13">
        <v>44447</v>
      </c>
      <c r="H69" s="77" t="s">
        <v>1363</v>
      </c>
      <c r="I69" s="16">
        <v>104</v>
      </c>
      <c r="J69" s="16">
        <v>17</v>
      </c>
      <c r="K69" s="16">
        <v>12</v>
      </c>
      <c r="L69" s="16">
        <v>2</v>
      </c>
      <c r="M69" s="81">
        <v>5.3040000000000003</v>
      </c>
      <c r="N69" s="72">
        <v>6</v>
      </c>
      <c r="O69" s="64">
        <v>2530</v>
      </c>
      <c r="P69" s="65">
        <f>Table2245789101123456789101112[[#This Row],[PEMBULATAN]]*O69</f>
        <v>15180</v>
      </c>
    </row>
    <row r="70" spans="1:16" ht="26.25" customHeight="1" x14ac:dyDescent="0.2">
      <c r="A70" s="14"/>
      <c r="B70" s="14"/>
      <c r="C70" s="73" t="s">
        <v>1432</v>
      </c>
      <c r="D70" s="78" t="s">
        <v>289</v>
      </c>
      <c r="E70" s="13">
        <v>44446</v>
      </c>
      <c r="F70" s="76" t="s">
        <v>1362</v>
      </c>
      <c r="G70" s="13">
        <v>44447</v>
      </c>
      <c r="H70" s="77" t="s">
        <v>1363</v>
      </c>
      <c r="I70" s="16">
        <v>35</v>
      </c>
      <c r="J70" s="16">
        <v>29</v>
      </c>
      <c r="K70" s="16">
        <v>27</v>
      </c>
      <c r="L70" s="16">
        <v>4</v>
      </c>
      <c r="M70" s="81">
        <v>6.8512500000000003</v>
      </c>
      <c r="N70" s="72">
        <v>7</v>
      </c>
      <c r="O70" s="64">
        <v>2530</v>
      </c>
      <c r="P70" s="65">
        <f>Table2245789101123456789101112[[#This Row],[PEMBULATAN]]*O70</f>
        <v>17710</v>
      </c>
    </row>
    <row r="71" spans="1:16" ht="26.25" customHeight="1" x14ac:dyDescent="0.2">
      <c r="A71" s="14"/>
      <c r="B71" s="14"/>
      <c r="C71" s="73" t="s">
        <v>1433</v>
      </c>
      <c r="D71" s="78" t="s">
        <v>289</v>
      </c>
      <c r="E71" s="13">
        <v>44446</v>
      </c>
      <c r="F71" s="76" t="s">
        <v>1362</v>
      </c>
      <c r="G71" s="13">
        <v>44447</v>
      </c>
      <c r="H71" s="77" t="s">
        <v>1363</v>
      </c>
      <c r="I71" s="16">
        <v>50</v>
      </c>
      <c r="J71" s="16">
        <v>46</v>
      </c>
      <c r="K71" s="16">
        <v>16</v>
      </c>
      <c r="L71" s="16">
        <v>6</v>
      </c>
      <c r="M71" s="81">
        <v>9.1999999999999993</v>
      </c>
      <c r="N71" s="72">
        <v>9</v>
      </c>
      <c r="O71" s="64">
        <v>2530</v>
      </c>
      <c r="P71" s="65">
        <f>Table2245789101123456789101112[[#This Row],[PEMBULATAN]]*O71</f>
        <v>22770</v>
      </c>
    </row>
    <row r="72" spans="1:16" ht="26.25" customHeight="1" x14ac:dyDescent="0.2">
      <c r="A72" s="14"/>
      <c r="B72" s="14"/>
      <c r="C72" s="73" t="s">
        <v>1434</v>
      </c>
      <c r="D72" s="78" t="s">
        <v>289</v>
      </c>
      <c r="E72" s="13">
        <v>44446</v>
      </c>
      <c r="F72" s="76" t="s">
        <v>1362</v>
      </c>
      <c r="G72" s="13">
        <v>44447</v>
      </c>
      <c r="H72" s="77" t="s">
        <v>1363</v>
      </c>
      <c r="I72" s="16">
        <v>43</v>
      </c>
      <c r="J72" s="16">
        <v>37</v>
      </c>
      <c r="K72" s="16">
        <v>26</v>
      </c>
      <c r="L72" s="16">
        <v>2</v>
      </c>
      <c r="M72" s="81">
        <v>10.3415</v>
      </c>
      <c r="N72" s="72">
        <v>11</v>
      </c>
      <c r="O72" s="64">
        <v>2530</v>
      </c>
      <c r="P72" s="65">
        <f>Table2245789101123456789101112[[#This Row],[PEMBULATAN]]*O72</f>
        <v>27830</v>
      </c>
    </row>
    <row r="73" spans="1:16" ht="26.25" customHeight="1" x14ac:dyDescent="0.2">
      <c r="A73" s="14"/>
      <c r="B73" s="14"/>
      <c r="C73" s="73" t="s">
        <v>1435</v>
      </c>
      <c r="D73" s="78" t="s">
        <v>289</v>
      </c>
      <c r="E73" s="13">
        <v>44446</v>
      </c>
      <c r="F73" s="76" t="s">
        <v>1362</v>
      </c>
      <c r="G73" s="13">
        <v>44447</v>
      </c>
      <c r="H73" s="77" t="s">
        <v>1363</v>
      </c>
      <c r="I73" s="16">
        <v>72</v>
      </c>
      <c r="J73" s="16">
        <v>52</v>
      </c>
      <c r="K73" s="16">
        <v>4</v>
      </c>
      <c r="L73" s="16">
        <v>2</v>
      </c>
      <c r="M73" s="81">
        <v>3.7440000000000002</v>
      </c>
      <c r="N73" s="72">
        <v>4</v>
      </c>
      <c r="O73" s="64">
        <v>2530</v>
      </c>
      <c r="P73" s="65">
        <f>Table2245789101123456789101112[[#This Row],[PEMBULATAN]]*O73</f>
        <v>10120</v>
      </c>
    </row>
    <row r="74" spans="1:16" ht="26.25" customHeight="1" x14ac:dyDescent="0.2">
      <c r="A74" s="14"/>
      <c r="B74" s="14"/>
      <c r="C74" s="73" t="s">
        <v>1436</v>
      </c>
      <c r="D74" s="78" t="s">
        <v>289</v>
      </c>
      <c r="E74" s="13">
        <v>44446</v>
      </c>
      <c r="F74" s="76" t="s">
        <v>1362</v>
      </c>
      <c r="G74" s="13">
        <v>44447</v>
      </c>
      <c r="H74" s="77" t="s">
        <v>1363</v>
      </c>
      <c r="I74" s="16">
        <v>101</v>
      </c>
      <c r="J74" s="16">
        <v>10</v>
      </c>
      <c r="K74" s="16">
        <v>11</v>
      </c>
      <c r="L74" s="16">
        <v>2</v>
      </c>
      <c r="M74" s="81">
        <v>2.7774999999999999</v>
      </c>
      <c r="N74" s="72">
        <v>3</v>
      </c>
      <c r="O74" s="64">
        <v>2530</v>
      </c>
      <c r="P74" s="65">
        <f>Table2245789101123456789101112[[#This Row],[PEMBULATAN]]*O74</f>
        <v>7590</v>
      </c>
    </row>
    <row r="75" spans="1:16" ht="26.25" customHeight="1" x14ac:dyDescent="0.2">
      <c r="A75" s="14"/>
      <c r="B75" s="14"/>
      <c r="C75" s="73" t="s">
        <v>1437</v>
      </c>
      <c r="D75" s="78" t="s">
        <v>289</v>
      </c>
      <c r="E75" s="13">
        <v>44446</v>
      </c>
      <c r="F75" s="76" t="s">
        <v>1362</v>
      </c>
      <c r="G75" s="13">
        <v>44447</v>
      </c>
      <c r="H75" s="77" t="s">
        <v>1363</v>
      </c>
      <c r="I75" s="16">
        <v>104</v>
      </c>
      <c r="J75" s="16">
        <v>10</v>
      </c>
      <c r="K75" s="16">
        <v>7</v>
      </c>
      <c r="L75" s="16">
        <v>1</v>
      </c>
      <c r="M75" s="81">
        <v>1.82</v>
      </c>
      <c r="N75" s="72">
        <v>2</v>
      </c>
      <c r="O75" s="64">
        <v>2530</v>
      </c>
      <c r="P75" s="65">
        <f>Table2245789101123456789101112[[#This Row],[PEMBULATAN]]*O75</f>
        <v>5060</v>
      </c>
    </row>
    <row r="76" spans="1:16" ht="26.25" customHeight="1" x14ac:dyDescent="0.2">
      <c r="A76" s="14"/>
      <c r="B76" s="14"/>
      <c r="C76" s="73" t="s">
        <v>1438</v>
      </c>
      <c r="D76" s="78" t="s">
        <v>289</v>
      </c>
      <c r="E76" s="13">
        <v>44446</v>
      </c>
      <c r="F76" s="76" t="s">
        <v>1362</v>
      </c>
      <c r="G76" s="13">
        <v>44447</v>
      </c>
      <c r="H76" s="77" t="s">
        <v>1363</v>
      </c>
      <c r="I76" s="16">
        <v>56</v>
      </c>
      <c r="J76" s="16">
        <v>34</v>
      </c>
      <c r="K76" s="16">
        <v>66</v>
      </c>
      <c r="L76" s="16">
        <v>24</v>
      </c>
      <c r="M76" s="81">
        <v>31.416</v>
      </c>
      <c r="N76" s="72">
        <v>32</v>
      </c>
      <c r="O76" s="64">
        <v>2530</v>
      </c>
      <c r="P76" s="65">
        <f>Table2245789101123456789101112[[#This Row],[PEMBULATAN]]*O76</f>
        <v>80960</v>
      </c>
    </row>
    <row r="77" spans="1:16" ht="26.25" customHeight="1" x14ac:dyDescent="0.2">
      <c r="A77" s="14"/>
      <c r="B77" s="14"/>
      <c r="C77" s="73" t="s">
        <v>1439</v>
      </c>
      <c r="D77" s="78" t="s">
        <v>289</v>
      </c>
      <c r="E77" s="13">
        <v>44446</v>
      </c>
      <c r="F77" s="76" t="s">
        <v>1362</v>
      </c>
      <c r="G77" s="13">
        <v>44447</v>
      </c>
      <c r="H77" s="77" t="s">
        <v>1363</v>
      </c>
      <c r="I77" s="16">
        <v>133</v>
      </c>
      <c r="J77" s="16">
        <v>16</v>
      </c>
      <c r="K77" s="16">
        <v>7</v>
      </c>
      <c r="L77" s="16">
        <v>1</v>
      </c>
      <c r="M77" s="81">
        <v>3.7240000000000002</v>
      </c>
      <c r="N77" s="72">
        <v>4</v>
      </c>
      <c r="O77" s="64">
        <v>2530</v>
      </c>
      <c r="P77" s="65">
        <f>Table2245789101123456789101112[[#This Row],[PEMBULATAN]]*O77</f>
        <v>10120</v>
      </c>
    </row>
    <row r="78" spans="1:16" ht="26.25" customHeight="1" x14ac:dyDescent="0.2">
      <c r="A78" s="14"/>
      <c r="B78" s="14"/>
      <c r="C78" s="73" t="s">
        <v>1440</v>
      </c>
      <c r="D78" s="78" t="s">
        <v>289</v>
      </c>
      <c r="E78" s="13">
        <v>44446</v>
      </c>
      <c r="F78" s="76" t="s">
        <v>1362</v>
      </c>
      <c r="G78" s="13">
        <v>44447</v>
      </c>
      <c r="H78" s="77" t="s">
        <v>1363</v>
      </c>
      <c r="I78" s="16">
        <v>136</v>
      </c>
      <c r="J78" s="16">
        <v>20</v>
      </c>
      <c r="K78" s="16">
        <v>10</v>
      </c>
      <c r="L78" s="16">
        <v>8</v>
      </c>
      <c r="M78" s="81">
        <v>6.8</v>
      </c>
      <c r="N78" s="72">
        <v>8</v>
      </c>
      <c r="O78" s="64">
        <v>2530</v>
      </c>
      <c r="P78" s="65">
        <f>Table2245789101123456789101112[[#This Row],[PEMBULATAN]]*O78</f>
        <v>20240</v>
      </c>
    </row>
    <row r="79" spans="1:16" ht="26.25" customHeight="1" x14ac:dyDescent="0.2">
      <c r="A79" s="14"/>
      <c r="B79" s="14"/>
      <c r="C79" s="73" t="s">
        <v>1441</v>
      </c>
      <c r="D79" s="78" t="s">
        <v>289</v>
      </c>
      <c r="E79" s="13">
        <v>44446</v>
      </c>
      <c r="F79" s="76" t="s">
        <v>1362</v>
      </c>
      <c r="G79" s="13">
        <v>44447</v>
      </c>
      <c r="H79" s="77" t="s">
        <v>1363</v>
      </c>
      <c r="I79" s="16">
        <v>106</v>
      </c>
      <c r="J79" s="16">
        <v>26</v>
      </c>
      <c r="K79" s="16">
        <v>7</v>
      </c>
      <c r="L79" s="16">
        <v>4</v>
      </c>
      <c r="M79" s="81">
        <v>4.8230000000000004</v>
      </c>
      <c r="N79" s="72">
        <v>5</v>
      </c>
      <c r="O79" s="64">
        <v>2530</v>
      </c>
      <c r="P79" s="65">
        <f>Table2245789101123456789101112[[#This Row],[PEMBULATAN]]*O79</f>
        <v>12650</v>
      </c>
    </row>
    <row r="80" spans="1:16" ht="26.25" customHeight="1" x14ac:dyDescent="0.2">
      <c r="A80" s="14"/>
      <c r="B80" s="14"/>
      <c r="C80" s="73" t="s">
        <v>1442</v>
      </c>
      <c r="D80" s="78" t="s">
        <v>289</v>
      </c>
      <c r="E80" s="13">
        <v>44446</v>
      </c>
      <c r="F80" s="76" t="s">
        <v>1362</v>
      </c>
      <c r="G80" s="13">
        <v>44447</v>
      </c>
      <c r="H80" s="77" t="s">
        <v>1363</v>
      </c>
      <c r="I80" s="16">
        <v>102</v>
      </c>
      <c r="J80" s="16">
        <v>10</v>
      </c>
      <c r="K80" s="16">
        <v>10</v>
      </c>
      <c r="L80" s="16">
        <v>1</v>
      </c>
      <c r="M80" s="81">
        <v>2.5499999999999998</v>
      </c>
      <c r="N80" s="72">
        <v>3</v>
      </c>
      <c r="O80" s="64">
        <v>2530</v>
      </c>
      <c r="P80" s="65">
        <f>Table2245789101123456789101112[[#This Row],[PEMBULATAN]]*O80</f>
        <v>7590</v>
      </c>
    </row>
    <row r="81" spans="1:16" ht="26.25" customHeight="1" x14ac:dyDescent="0.2">
      <c r="A81" s="14"/>
      <c r="B81" s="14"/>
      <c r="C81" s="73" t="s">
        <v>1443</v>
      </c>
      <c r="D81" s="78" t="s">
        <v>289</v>
      </c>
      <c r="E81" s="13">
        <v>44446</v>
      </c>
      <c r="F81" s="76" t="s">
        <v>1362</v>
      </c>
      <c r="G81" s="13">
        <v>44447</v>
      </c>
      <c r="H81" s="77" t="s">
        <v>1363</v>
      </c>
      <c r="I81" s="16">
        <v>84</v>
      </c>
      <c r="J81" s="16">
        <v>52</v>
      </c>
      <c r="K81" s="16">
        <v>3</v>
      </c>
      <c r="L81" s="16">
        <v>2</v>
      </c>
      <c r="M81" s="81">
        <v>3.2759999999999998</v>
      </c>
      <c r="N81" s="72">
        <v>3</v>
      </c>
      <c r="O81" s="64">
        <v>2530</v>
      </c>
      <c r="P81" s="65">
        <f>Table2245789101123456789101112[[#This Row],[PEMBULATAN]]*O81</f>
        <v>7590</v>
      </c>
    </row>
    <row r="82" spans="1:16" ht="26.25" customHeight="1" x14ac:dyDescent="0.2">
      <c r="A82" s="14"/>
      <c r="B82" s="14"/>
      <c r="C82" s="73" t="s">
        <v>1444</v>
      </c>
      <c r="D82" s="78" t="s">
        <v>289</v>
      </c>
      <c r="E82" s="13">
        <v>44446</v>
      </c>
      <c r="F82" s="76" t="s">
        <v>1362</v>
      </c>
      <c r="G82" s="13">
        <v>44447</v>
      </c>
      <c r="H82" s="77" t="s">
        <v>1363</v>
      </c>
      <c r="I82" s="16">
        <v>123</v>
      </c>
      <c r="J82" s="16">
        <v>3</v>
      </c>
      <c r="K82" s="16">
        <v>3</v>
      </c>
      <c r="L82" s="16">
        <v>1</v>
      </c>
      <c r="M82" s="81">
        <v>0.27675</v>
      </c>
      <c r="N82" s="72">
        <v>1</v>
      </c>
      <c r="O82" s="64">
        <v>2530</v>
      </c>
      <c r="P82" s="65">
        <f>Table2245789101123456789101112[[#This Row],[PEMBULATAN]]*O82</f>
        <v>2530</v>
      </c>
    </row>
    <row r="83" spans="1:16" ht="26.25" customHeight="1" x14ac:dyDescent="0.2">
      <c r="A83" s="14"/>
      <c r="B83" s="14"/>
      <c r="C83" s="73" t="s">
        <v>1445</v>
      </c>
      <c r="D83" s="78" t="s">
        <v>289</v>
      </c>
      <c r="E83" s="13">
        <v>44446</v>
      </c>
      <c r="F83" s="76" t="s">
        <v>1362</v>
      </c>
      <c r="G83" s="13">
        <v>44447</v>
      </c>
      <c r="H83" s="77" t="s">
        <v>1363</v>
      </c>
      <c r="I83" s="16">
        <v>126</v>
      </c>
      <c r="J83" s="16">
        <v>16</v>
      </c>
      <c r="K83" s="16">
        <v>7</v>
      </c>
      <c r="L83" s="16">
        <v>1</v>
      </c>
      <c r="M83" s="81">
        <v>3.528</v>
      </c>
      <c r="N83" s="72">
        <v>4</v>
      </c>
      <c r="O83" s="64">
        <v>2530</v>
      </c>
      <c r="P83" s="65">
        <f>Table2245789101123456789101112[[#This Row],[PEMBULATAN]]*O83</f>
        <v>10120</v>
      </c>
    </row>
    <row r="84" spans="1:16" ht="26.25" customHeight="1" x14ac:dyDescent="0.2">
      <c r="A84" s="14"/>
      <c r="B84" s="14"/>
      <c r="C84" s="73" t="s">
        <v>1446</v>
      </c>
      <c r="D84" s="78" t="s">
        <v>289</v>
      </c>
      <c r="E84" s="13">
        <v>44446</v>
      </c>
      <c r="F84" s="76" t="s">
        <v>1362</v>
      </c>
      <c r="G84" s="13">
        <v>44447</v>
      </c>
      <c r="H84" s="77" t="s">
        <v>1363</v>
      </c>
      <c r="I84" s="16">
        <v>50</v>
      </c>
      <c r="J84" s="16">
        <v>40</v>
      </c>
      <c r="K84" s="16">
        <v>12</v>
      </c>
      <c r="L84" s="16">
        <v>2</v>
      </c>
      <c r="M84" s="81">
        <v>6</v>
      </c>
      <c r="N84" s="72">
        <v>6</v>
      </c>
      <c r="O84" s="64">
        <v>2530</v>
      </c>
      <c r="P84" s="65">
        <f>Table2245789101123456789101112[[#This Row],[PEMBULATAN]]*O84</f>
        <v>15180</v>
      </c>
    </row>
    <row r="85" spans="1:16" ht="26.25" customHeight="1" x14ac:dyDescent="0.2">
      <c r="A85" s="14"/>
      <c r="B85" s="14"/>
      <c r="C85" s="73" t="s">
        <v>1447</v>
      </c>
      <c r="D85" s="78" t="s">
        <v>289</v>
      </c>
      <c r="E85" s="13">
        <v>44446</v>
      </c>
      <c r="F85" s="76" t="s">
        <v>1362</v>
      </c>
      <c r="G85" s="13">
        <v>44447</v>
      </c>
      <c r="H85" s="77" t="s">
        <v>1363</v>
      </c>
      <c r="I85" s="16">
        <v>92</v>
      </c>
      <c r="J85" s="16">
        <v>60</v>
      </c>
      <c r="K85" s="16">
        <v>36</v>
      </c>
      <c r="L85" s="16">
        <v>19</v>
      </c>
      <c r="M85" s="81">
        <v>49.68</v>
      </c>
      <c r="N85" s="72">
        <v>50</v>
      </c>
      <c r="O85" s="64">
        <v>2530</v>
      </c>
      <c r="P85" s="65">
        <f>Table2245789101123456789101112[[#This Row],[PEMBULATAN]]*O85</f>
        <v>126500</v>
      </c>
    </row>
    <row r="86" spans="1:16" ht="26.25" customHeight="1" x14ac:dyDescent="0.2">
      <c r="A86" s="14"/>
      <c r="B86" s="14"/>
      <c r="C86" s="73" t="s">
        <v>1448</v>
      </c>
      <c r="D86" s="78" t="s">
        <v>289</v>
      </c>
      <c r="E86" s="13">
        <v>44446</v>
      </c>
      <c r="F86" s="76" t="s">
        <v>1362</v>
      </c>
      <c r="G86" s="13">
        <v>44447</v>
      </c>
      <c r="H86" s="77" t="s">
        <v>1363</v>
      </c>
      <c r="I86" s="16">
        <v>91</v>
      </c>
      <c r="J86" s="16">
        <v>61</v>
      </c>
      <c r="K86" s="16">
        <v>41</v>
      </c>
      <c r="L86" s="16">
        <v>16</v>
      </c>
      <c r="M86" s="81">
        <v>56.897750000000002</v>
      </c>
      <c r="N86" s="72">
        <v>57</v>
      </c>
      <c r="O86" s="64">
        <v>2530</v>
      </c>
      <c r="P86" s="65">
        <f>Table2245789101123456789101112[[#This Row],[PEMBULATAN]]*O86</f>
        <v>144210</v>
      </c>
    </row>
    <row r="87" spans="1:16" ht="26.25" customHeight="1" x14ac:dyDescent="0.2">
      <c r="A87" s="14"/>
      <c r="B87" s="14"/>
      <c r="C87" s="73" t="s">
        <v>1449</v>
      </c>
      <c r="D87" s="78" t="s">
        <v>289</v>
      </c>
      <c r="E87" s="13">
        <v>44446</v>
      </c>
      <c r="F87" s="76" t="s">
        <v>1362</v>
      </c>
      <c r="G87" s="13">
        <v>44447</v>
      </c>
      <c r="H87" s="77" t="s">
        <v>1363</v>
      </c>
      <c r="I87" s="16">
        <v>104</v>
      </c>
      <c r="J87" s="16">
        <v>56</v>
      </c>
      <c r="K87" s="16">
        <v>42</v>
      </c>
      <c r="L87" s="16">
        <v>21</v>
      </c>
      <c r="M87" s="81">
        <v>61.152000000000001</v>
      </c>
      <c r="N87" s="72">
        <v>61</v>
      </c>
      <c r="O87" s="64">
        <v>2530</v>
      </c>
      <c r="P87" s="65">
        <f>Table2245789101123456789101112[[#This Row],[PEMBULATAN]]*O87</f>
        <v>154330</v>
      </c>
    </row>
    <row r="88" spans="1:16" ht="26.25" customHeight="1" x14ac:dyDescent="0.2">
      <c r="A88" s="14"/>
      <c r="B88" s="14"/>
      <c r="C88" s="73" t="s">
        <v>1450</v>
      </c>
      <c r="D88" s="78" t="s">
        <v>289</v>
      </c>
      <c r="E88" s="13">
        <v>44446</v>
      </c>
      <c r="F88" s="76" t="s">
        <v>1362</v>
      </c>
      <c r="G88" s="13">
        <v>44447</v>
      </c>
      <c r="H88" s="77" t="s">
        <v>1363</v>
      </c>
      <c r="I88" s="16">
        <v>60</v>
      </c>
      <c r="J88" s="16">
        <v>41</v>
      </c>
      <c r="K88" s="16">
        <v>20</v>
      </c>
      <c r="L88" s="16">
        <v>3</v>
      </c>
      <c r="M88" s="81">
        <v>12.3</v>
      </c>
      <c r="N88" s="72">
        <v>13</v>
      </c>
      <c r="O88" s="64">
        <v>2530</v>
      </c>
      <c r="P88" s="65">
        <f>Table2245789101123456789101112[[#This Row],[PEMBULATAN]]*O88</f>
        <v>32890</v>
      </c>
    </row>
    <row r="89" spans="1:16" ht="26.25" customHeight="1" x14ac:dyDescent="0.2">
      <c r="A89" s="14"/>
      <c r="B89" s="14"/>
      <c r="C89" s="73" t="s">
        <v>1451</v>
      </c>
      <c r="D89" s="78" t="s">
        <v>289</v>
      </c>
      <c r="E89" s="13">
        <v>44446</v>
      </c>
      <c r="F89" s="76" t="s">
        <v>1362</v>
      </c>
      <c r="G89" s="13">
        <v>44447</v>
      </c>
      <c r="H89" s="77" t="s">
        <v>1363</v>
      </c>
      <c r="I89" s="16">
        <v>84</v>
      </c>
      <c r="J89" s="16">
        <v>51</v>
      </c>
      <c r="K89" s="16">
        <v>45</v>
      </c>
      <c r="L89" s="16">
        <v>10</v>
      </c>
      <c r="M89" s="81">
        <v>48.195</v>
      </c>
      <c r="N89" s="72">
        <v>48</v>
      </c>
      <c r="O89" s="64">
        <v>2530</v>
      </c>
      <c r="P89" s="65">
        <f>Table2245789101123456789101112[[#This Row],[PEMBULATAN]]*O89</f>
        <v>121440</v>
      </c>
    </row>
    <row r="90" spans="1:16" ht="26.25" customHeight="1" x14ac:dyDescent="0.2">
      <c r="A90" s="14"/>
      <c r="B90" s="14"/>
      <c r="C90" s="73" t="s">
        <v>1452</v>
      </c>
      <c r="D90" s="78" t="s">
        <v>289</v>
      </c>
      <c r="E90" s="13">
        <v>44446</v>
      </c>
      <c r="F90" s="76" t="s">
        <v>1362</v>
      </c>
      <c r="G90" s="13">
        <v>44447</v>
      </c>
      <c r="H90" s="77" t="s">
        <v>1363</v>
      </c>
      <c r="I90" s="16">
        <v>80</v>
      </c>
      <c r="J90" s="16">
        <v>76</v>
      </c>
      <c r="K90" s="16">
        <v>26</v>
      </c>
      <c r="L90" s="16">
        <v>8</v>
      </c>
      <c r="M90" s="81">
        <v>39.520000000000003</v>
      </c>
      <c r="N90" s="72">
        <v>40</v>
      </c>
      <c r="O90" s="64">
        <v>2530</v>
      </c>
      <c r="P90" s="65">
        <f>Table2245789101123456789101112[[#This Row],[PEMBULATAN]]*O90</f>
        <v>101200</v>
      </c>
    </row>
    <row r="91" spans="1:16" ht="26.25" customHeight="1" x14ac:dyDescent="0.2">
      <c r="A91" s="14"/>
      <c r="B91" s="14"/>
      <c r="C91" s="73" t="s">
        <v>1453</v>
      </c>
      <c r="D91" s="78" t="s">
        <v>289</v>
      </c>
      <c r="E91" s="13">
        <v>44446</v>
      </c>
      <c r="F91" s="76" t="s">
        <v>1362</v>
      </c>
      <c r="G91" s="13">
        <v>44447</v>
      </c>
      <c r="H91" s="77" t="s">
        <v>1363</v>
      </c>
      <c r="I91" s="16">
        <v>72</v>
      </c>
      <c r="J91" s="16">
        <v>60</v>
      </c>
      <c r="K91" s="16">
        <v>30</v>
      </c>
      <c r="L91" s="16">
        <v>11</v>
      </c>
      <c r="M91" s="81">
        <v>32.4</v>
      </c>
      <c r="N91" s="72">
        <v>33</v>
      </c>
      <c r="O91" s="64">
        <v>2530</v>
      </c>
      <c r="P91" s="65">
        <f>Table2245789101123456789101112[[#This Row],[PEMBULATAN]]*O91</f>
        <v>83490</v>
      </c>
    </row>
    <row r="92" spans="1:16" ht="26.25" customHeight="1" x14ac:dyDescent="0.2">
      <c r="A92" s="14"/>
      <c r="B92" s="14"/>
      <c r="C92" s="73" t="s">
        <v>1454</v>
      </c>
      <c r="D92" s="78" t="s">
        <v>289</v>
      </c>
      <c r="E92" s="13">
        <v>44446</v>
      </c>
      <c r="F92" s="76" t="s">
        <v>1362</v>
      </c>
      <c r="G92" s="13">
        <v>44447</v>
      </c>
      <c r="H92" s="77" t="s">
        <v>1363</v>
      </c>
      <c r="I92" s="16">
        <v>85</v>
      </c>
      <c r="J92" s="16">
        <v>56</v>
      </c>
      <c r="K92" s="16">
        <v>46</v>
      </c>
      <c r="L92" s="16">
        <v>21</v>
      </c>
      <c r="M92" s="81">
        <v>54.74</v>
      </c>
      <c r="N92" s="72">
        <v>55</v>
      </c>
      <c r="O92" s="64">
        <v>2530</v>
      </c>
      <c r="P92" s="65">
        <f>Table2245789101123456789101112[[#This Row],[PEMBULATAN]]*O92</f>
        <v>139150</v>
      </c>
    </row>
    <row r="93" spans="1:16" ht="26.25" customHeight="1" x14ac:dyDescent="0.2">
      <c r="A93" s="14"/>
      <c r="B93" s="14"/>
      <c r="C93" s="73" t="s">
        <v>1455</v>
      </c>
      <c r="D93" s="78" t="s">
        <v>289</v>
      </c>
      <c r="E93" s="13">
        <v>44446</v>
      </c>
      <c r="F93" s="76" t="s">
        <v>1362</v>
      </c>
      <c r="G93" s="13">
        <v>44447</v>
      </c>
      <c r="H93" s="77" t="s">
        <v>1363</v>
      </c>
      <c r="I93" s="16">
        <v>94</v>
      </c>
      <c r="J93" s="16">
        <v>63</v>
      </c>
      <c r="K93" s="16">
        <v>31</v>
      </c>
      <c r="L93" s="16">
        <v>24</v>
      </c>
      <c r="M93" s="81">
        <v>45.895499999999998</v>
      </c>
      <c r="N93" s="72">
        <v>46</v>
      </c>
      <c r="O93" s="64">
        <v>2530</v>
      </c>
      <c r="P93" s="65">
        <f>Table2245789101123456789101112[[#This Row],[PEMBULATAN]]*O93</f>
        <v>116380</v>
      </c>
    </row>
    <row r="94" spans="1:16" ht="26.25" customHeight="1" x14ac:dyDescent="0.2">
      <c r="A94" s="14"/>
      <c r="B94" s="14"/>
      <c r="C94" s="73" t="s">
        <v>1456</v>
      </c>
      <c r="D94" s="78" t="s">
        <v>289</v>
      </c>
      <c r="E94" s="13">
        <v>44446</v>
      </c>
      <c r="F94" s="76" t="s">
        <v>1362</v>
      </c>
      <c r="G94" s="13">
        <v>44447</v>
      </c>
      <c r="H94" s="77" t="s">
        <v>1363</v>
      </c>
      <c r="I94" s="16">
        <v>73</v>
      </c>
      <c r="J94" s="16">
        <v>40</v>
      </c>
      <c r="K94" s="16">
        <v>20</v>
      </c>
      <c r="L94" s="16">
        <v>8</v>
      </c>
      <c r="M94" s="81">
        <v>14.6</v>
      </c>
      <c r="N94" s="72">
        <v>15</v>
      </c>
      <c r="O94" s="64">
        <v>2530</v>
      </c>
      <c r="P94" s="65">
        <f>Table2245789101123456789101112[[#This Row],[PEMBULATAN]]*O94</f>
        <v>37950</v>
      </c>
    </row>
    <row r="95" spans="1:16" ht="26.25" customHeight="1" x14ac:dyDescent="0.2">
      <c r="A95" s="14"/>
      <c r="B95" s="14"/>
      <c r="C95" s="73" t="s">
        <v>1457</v>
      </c>
      <c r="D95" s="78" t="s">
        <v>289</v>
      </c>
      <c r="E95" s="13">
        <v>44446</v>
      </c>
      <c r="F95" s="76" t="s">
        <v>1362</v>
      </c>
      <c r="G95" s="13">
        <v>44447</v>
      </c>
      <c r="H95" s="77" t="s">
        <v>1363</v>
      </c>
      <c r="I95" s="16">
        <v>60</v>
      </c>
      <c r="J95" s="16">
        <v>50</v>
      </c>
      <c r="K95" s="16">
        <v>31</v>
      </c>
      <c r="L95" s="16">
        <v>5</v>
      </c>
      <c r="M95" s="81">
        <v>23.25</v>
      </c>
      <c r="N95" s="72">
        <v>23</v>
      </c>
      <c r="O95" s="64">
        <v>2530</v>
      </c>
      <c r="P95" s="65">
        <f>Table2245789101123456789101112[[#This Row],[PEMBULATAN]]*O95</f>
        <v>58190</v>
      </c>
    </row>
    <row r="96" spans="1:16" ht="26.25" customHeight="1" x14ac:dyDescent="0.2">
      <c r="A96" s="14"/>
      <c r="B96" s="14"/>
      <c r="C96" s="73" t="s">
        <v>1458</v>
      </c>
      <c r="D96" s="78" t="s">
        <v>289</v>
      </c>
      <c r="E96" s="13">
        <v>44446</v>
      </c>
      <c r="F96" s="76" t="s">
        <v>1362</v>
      </c>
      <c r="G96" s="13">
        <v>44447</v>
      </c>
      <c r="H96" s="77" t="s">
        <v>1363</v>
      </c>
      <c r="I96" s="16">
        <v>94</v>
      </c>
      <c r="J96" s="16">
        <v>51</v>
      </c>
      <c r="K96" s="16">
        <v>25</v>
      </c>
      <c r="L96" s="16">
        <v>9</v>
      </c>
      <c r="M96" s="81">
        <v>29.962499999999999</v>
      </c>
      <c r="N96" s="72">
        <v>30</v>
      </c>
      <c r="O96" s="64">
        <v>2530</v>
      </c>
      <c r="P96" s="65">
        <f>Table2245789101123456789101112[[#This Row],[PEMBULATAN]]*O96</f>
        <v>75900</v>
      </c>
    </row>
    <row r="97" spans="1:16" ht="26.25" customHeight="1" x14ac:dyDescent="0.2">
      <c r="A97" s="14"/>
      <c r="B97" s="14"/>
      <c r="C97" s="73" t="s">
        <v>1459</v>
      </c>
      <c r="D97" s="78" t="s">
        <v>289</v>
      </c>
      <c r="E97" s="13">
        <v>44446</v>
      </c>
      <c r="F97" s="76" t="s">
        <v>1362</v>
      </c>
      <c r="G97" s="13">
        <v>44447</v>
      </c>
      <c r="H97" s="77" t="s">
        <v>1363</v>
      </c>
      <c r="I97" s="16">
        <v>80</v>
      </c>
      <c r="J97" s="16">
        <v>51</v>
      </c>
      <c r="K97" s="16">
        <v>22</v>
      </c>
      <c r="L97" s="16">
        <v>17</v>
      </c>
      <c r="M97" s="81">
        <v>22.44</v>
      </c>
      <c r="N97" s="72">
        <v>23</v>
      </c>
      <c r="O97" s="64">
        <v>2530</v>
      </c>
      <c r="P97" s="65">
        <f>Table2245789101123456789101112[[#This Row],[PEMBULATAN]]*O97</f>
        <v>58190</v>
      </c>
    </row>
    <row r="98" spans="1:16" ht="26.25" customHeight="1" x14ac:dyDescent="0.2">
      <c r="A98" s="14"/>
      <c r="B98" s="14"/>
      <c r="C98" s="73" t="s">
        <v>1460</v>
      </c>
      <c r="D98" s="78" t="s">
        <v>289</v>
      </c>
      <c r="E98" s="13">
        <v>44446</v>
      </c>
      <c r="F98" s="76" t="s">
        <v>1362</v>
      </c>
      <c r="G98" s="13">
        <v>44447</v>
      </c>
      <c r="H98" s="77" t="s">
        <v>1363</v>
      </c>
      <c r="I98" s="16">
        <v>92</v>
      </c>
      <c r="J98" s="16">
        <v>63</v>
      </c>
      <c r="K98" s="16">
        <v>40</v>
      </c>
      <c r="L98" s="16">
        <v>19</v>
      </c>
      <c r="M98" s="81">
        <v>57.96</v>
      </c>
      <c r="N98" s="72">
        <v>58</v>
      </c>
      <c r="O98" s="64">
        <v>2530</v>
      </c>
      <c r="P98" s="65">
        <f>Table2245789101123456789101112[[#This Row],[PEMBULATAN]]*O98</f>
        <v>146740</v>
      </c>
    </row>
    <row r="99" spans="1:16" ht="26.25" customHeight="1" x14ac:dyDescent="0.2">
      <c r="A99" s="14"/>
      <c r="B99" s="14"/>
      <c r="C99" s="73" t="s">
        <v>1461</v>
      </c>
      <c r="D99" s="78" t="s">
        <v>289</v>
      </c>
      <c r="E99" s="13">
        <v>44446</v>
      </c>
      <c r="F99" s="76" t="s">
        <v>1362</v>
      </c>
      <c r="G99" s="13">
        <v>44447</v>
      </c>
      <c r="H99" s="77" t="s">
        <v>1363</v>
      </c>
      <c r="I99" s="16">
        <v>74</v>
      </c>
      <c r="J99" s="16">
        <v>62</v>
      </c>
      <c r="K99" s="16">
        <v>40</v>
      </c>
      <c r="L99" s="16">
        <v>19</v>
      </c>
      <c r="M99" s="81">
        <v>45.88</v>
      </c>
      <c r="N99" s="72">
        <v>46</v>
      </c>
      <c r="O99" s="64">
        <v>2530</v>
      </c>
      <c r="P99" s="65">
        <f>Table2245789101123456789101112[[#This Row],[PEMBULATAN]]*O99</f>
        <v>116380</v>
      </c>
    </row>
    <row r="100" spans="1:16" ht="26.25" customHeight="1" x14ac:dyDescent="0.2">
      <c r="A100" s="14"/>
      <c r="B100" s="14"/>
      <c r="C100" s="73" t="s">
        <v>1462</v>
      </c>
      <c r="D100" s="78" t="s">
        <v>289</v>
      </c>
      <c r="E100" s="13">
        <v>44446</v>
      </c>
      <c r="F100" s="76" t="s">
        <v>1362</v>
      </c>
      <c r="G100" s="13">
        <v>44447</v>
      </c>
      <c r="H100" s="77" t="s">
        <v>1363</v>
      </c>
      <c r="I100" s="16">
        <v>84</v>
      </c>
      <c r="J100" s="16">
        <v>50</v>
      </c>
      <c r="K100" s="16">
        <v>42</v>
      </c>
      <c r="L100" s="16">
        <v>22</v>
      </c>
      <c r="M100" s="81">
        <v>44.1</v>
      </c>
      <c r="N100" s="72">
        <v>44</v>
      </c>
      <c r="O100" s="64">
        <v>2530</v>
      </c>
      <c r="P100" s="65">
        <f>Table2245789101123456789101112[[#This Row],[PEMBULATAN]]*O100</f>
        <v>111320</v>
      </c>
    </row>
    <row r="101" spans="1:16" ht="26.25" customHeight="1" x14ac:dyDescent="0.2">
      <c r="A101" s="14"/>
      <c r="B101" s="14"/>
      <c r="C101" s="73" t="s">
        <v>1463</v>
      </c>
      <c r="D101" s="78" t="s">
        <v>289</v>
      </c>
      <c r="E101" s="13">
        <v>44446</v>
      </c>
      <c r="F101" s="76" t="s">
        <v>1362</v>
      </c>
      <c r="G101" s="13">
        <v>44447</v>
      </c>
      <c r="H101" s="77" t="s">
        <v>1363</v>
      </c>
      <c r="I101" s="16">
        <v>103</v>
      </c>
      <c r="J101" s="16">
        <v>57</v>
      </c>
      <c r="K101" s="16">
        <v>40</v>
      </c>
      <c r="L101" s="16">
        <v>25</v>
      </c>
      <c r="M101" s="81">
        <v>58.71</v>
      </c>
      <c r="N101" s="72">
        <v>59</v>
      </c>
      <c r="O101" s="64">
        <v>2530</v>
      </c>
      <c r="P101" s="65">
        <f>Table2245789101123456789101112[[#This Row],[PEMBULATAN]]*O101</f>
        <v>149270</v>
      </c>
    </row>
    <row r="102" spans="1:16" ht="26.25" customHeight="1" x14ac:dyDescent="0.2">
      <c r="A102" s="14"/>
      <c r="B102" s="14"/>
      <c r="C102" s="73" t="s">
        <v>1464</v>
      </c>
      <c r="D102" s="78" t="s">
        <v>289</v>
      </c>
      <c r="E102" s="13">
        <v>44446</v>
      </c>
      <c r="F102" s="76" t="s">
        <v>1362</v>
      </c>
      <c r="G102" s="13">
        <v>44447</v>
      </c>
      <c r="H102" s="77" t="s">
        <v>1363</v>
      </c>
      <c r="I102" s="16">
        <v>93</v>
      </c>
      <c r="J102" s="16">
        <v>61</v>
      </c>
      <c r="K102" s="16">
        <v>41</v>
      </c>
      <c r="L102" s="16">
        <v>17</v>
      </c>
      <c r="M102" s="81">
        <v>58.148249999999997</v>
      </c>
      <c r="N102" s="72">
        <v>58</v>
      </c>
      <c r="O102" s="64">
        <v>2530</v>
      </c>
      <c r="P102" s="65">
        <f>Table2245789101123456789101112[[#This Row],[PEMBULATAN]]*O102</f>
        <v>146740</v>
      </c>
    </row>
    <row r="103" spans="1:16" ht="26.25" customHeight="1" x14ac:dyDescent="0.2">
      <c r="A103" s="14"/>
      <c r="B103" s="14"/>
      <c r="C103" s="73" t="s">
        <v>1465</v>
      </c>
      <c r="D103" s="78" t="s">
        <v>289</v>
      </c>
      <c r="E103" s="13">
        <v>44446</v>
      </c>
      <c r="F103" s="76" t="s">
        <v>1362</v>
      </c>
      <c r="G103" s="13">
        <v>44447</v>
      </c>
      <c r="H103" s="77" t="s">
        <v>1363</v>
      </c>
      <c r="I103" s="16">
        <v>70</v>
      </c>
      <c r="J103" s="16">
        <v>52</v>
      </c>
      <c r="K103" s="16">
        <v>30</v>
      </c>
      <c r="L103" s="16">
        <v>12</v>
      </c>
      <c r="M103" s="81">
        <v>27.3</v>
      </c>
      <c r="N103" s="72">
        <v>28</v>
      </c>
      <c r="O103" s="64">
        <v>2530</v>
      </c>
      <c r="P103" s="65">
        <f>Table2245789101123456789101112[[#This Row],[PEMBULATAN]]*O103</f>
        <v>70840</v>
      </c>
    </row>
    <row r="104" spans="1:16" ht="26.25" customHeight="1" x14ac:dyDescent="0.2">
      <c r="A104" s="14"/>
      <c r="B104" s="14"/>
      <c r="C104" s="73" t="s">
        <v>1466</v>
      </c>
      <c r="D104" s="78" t="s">
        <v>289</v>
      </c>
      <c r="E104" s="13">
        <v>44446</v>
      </c>
      <c r="F104" s="76" t="s">
        <v>1362</v>
      </c>
      <c r="G104" s="13">
        <v>44447</v>
      </c>
      <c r="H104" s="77" t="s">
        <v>1363</v>
      </c>
      <c r="I104" s="16">
        <v>60</v>
      </c>
      <c r="J104" s="16">
        <v>50</v>
      </c>
      <c r="K104" s="16">
        <v>25</v>
      </c>
      <c r="L104" s="16">
        <v>7</v>
      </c>
      <c r="M104" s="81">
        <v>18.75</v>
      </c>
      <c r="N104" s="72">
        <v>19</v>
      </c>
      <c r="O104" s="64">
        <v>2530</v>
      </c>
      <c r="P104" s="65">
        <f>Table2245789101123456789101112[[#This Row],[PEMBULATAN]]*O104</f>
        <v>48070</v>
      </c>
    </row>
    <row r="105" spans="1:16" ht="26.25" customHeight="1" x14ac:dyDescent="0.2">
      <c r="A105" s="14"/>
      <c r="B105" s="14"/>
      <c r="C105" s="73" t="s">
        <v>1467</v>
      </c>
      <c r="D105" s="78" t="s">
        <v>289</v>
      </c>
      <c r="E105" s="13">
        <v>44446</v>
      </c>
      <c r="F105" s="76" t="s">
        <v>1362</v>
      </c>
      <c r="G105" s="13">
        <v>44447</v>
      </c>
      <c r="H105" s="77" t="s">
        <v>1363</v>
      </c>
      <c r="I105" s="16">
        <v>35</v>
      </c>
      <c r="J105" s="16">
        <v>25</v>
      </c>
      <c r="K105" s="16">
        <v>10</v>
      </c>
      <c r="L105" s="16">
        <v>2</v>
      </c>
      <c r="M105" s="81">
        <v>2.1875</v>
      </c>
      <c r="N105" s="72">
        <v>2</v>
      </c>
      <c r="O105" s="64">
        <v>2530</v>
      </c>
      <c r="P105" s="65">
        <f>Table2245789101123456789101112[[#This Row],[PEMBULATAN]]*O105</f>
        <v>5060</v>
      </c>
    </row>
    <row r="106" spans="1:16" ht="26.25" customHeight="1" x14ac:dyDescent="0.2">
      <c r="A106" s="14"/>
      <c r="B106" s="14"/>
      <c r="C106" s="73" t="s">
        <v>1468</v>
      </c>
      <c r="D106" s="78" t="s">
        <v>289</v>
      </c>
      <c r="E106" s="13">
        <v>44446</v>
      </c>
      <c r="F106" s="76" t="s">
        <v>1362</v>
      </c>
      <c r="G106" s="13">
        <v>44447</v>
      </c>
      <c r="H106" s="77" t="s">
        <v>1363</v>
      </c>
      <c r="I106" s="16">
        <v>80</v>
      </c>
      <c r="J106" s="16">
        <v>52</v>
      </c>
      <c r="K106" s="16">
        <v>30</v>
      </c>
      <c r="L106" s="16">
        <v>22</v>
      </c>
      <c r="M106" s="81">
        <v>31.2</v>
      </c>
      <c r="N106" s="72">
        <v>31</v>
      </c>
      <c r="O106" s="64">
        <v>2530</v>
      </c>
      <c r="P106" s="65">
        <f>Table2245789101123456789101112[[#This Row],[PEMBULATAN]]*O106</f>
        <v>78430</v>
      </c>
    </row>
    <row r="107" spans="1:16" ht="26.25" customHeight="1" x14ac:dyDescent="0.2">
      <c r="A107" s="14"/>
      <c r="B107" s="14"/>
      <c r="C107" s="73" t="s">
        <v>1469</v>
      </c>
      <c r="D107" s="78" t="s">
        <v>289</v>
      </c>
      <c r="E107" s="13">
        <v>44446</v>
      </c>
      <c r="F107" s="76" t="s">
        <v>1362</v>
      </c>
      <c r="G107" s="13">
        <v>44447</v>
      </c>
      <c r="H107" s="77" t="s">
        <v>1363</v>
      </c>
      <c r="I107" s="16">
        <v>108</v>
      </c>
      <c r="J107" s="16">
        <v>65</v>
      </c>
      <c r="K107" s="16">
        <v>40</v>
      </c>
      <c r="L107" s="16">
        <v>25</v>
      </c>
      <c r="M107" s="81">
        <v>70.2</v>
      </c>
      <c r="N107" s="72">
        <v>70</v>
      </c>
      <c r="O107" s="64">
        <v>2530</v>
      </c>
      <c r="P107" s="65">
        <f>Table2245789101123456789101112[[#This Row],[PEMBULATAN]]*O107</f>
        <v>177100</v>
      </c>
    </row>
    <row r="108" spans="1:16" ht="26.25" customHeight="1" x14ac:dyDescent="0.2">
      <c r="A108" s="14"/>
      <c r="B108" s="14"/>
      <c r="C108" s="73" t="s">
        <v>1470</v>
      </c>
      <c r="D108" s="78" t="s">
        <v>289</v>
      </c>
      <c r="E108" s="13">
        <v>44446</v>
      </c>
      <c r="F108" s="76" t="s">
        <v>1362</v>
      </c>
      <c r="G108" s="13">
        <v>44447</v>
      </c>
      <c r="H108" s="77" t="s">
        <v>1363</v>
      </c>
      <c r="I108" s="16">
        <v>80</v>
      </c>
      <c r="J108" s="16">
        <v>60</v>
      </c>
      <c r="K108" s="16">
        <v>25</v>
      </c>
      <c r="L108" s="16">
        <v>7</v>
      </c>
      <c r="M108" s="81">
        <v>30</v>
      </c>
      <c r="N108" s="72">
        <v>30</v>
      </c>
      <c r="O108" s="64">
        <v>2530</v>
      </c>
      <c r="P108" s="65">
        <f>Table2245789101123456789101112[[#This Row],[PEMBULATAN]]*O108</f>
        <v>75900</v>
      </c>
    </row>
    <row r="109" spans="1:16" ht="26.25" customHeight="1" x14ac:dyDescent="0.2">
      <c r="A109" s="14"/>
      <c r="B109" s="14"/>
      <c r="C109" s="73" t="s">
        <v>1471</v>
      </c>
      <c r="D109" s="78" t="s">
        <v>289</v>
      </c>
      <c r="E109" s="13">
        <v>44446</v>
      </c>
      <c r="F109" s="76" t="s">
        <v>1362</v>
      </c>
      <c r="G109" s="13">
        <v>44447</v>
      </c>
      <c r="H109" s="77" t="s">
        <v>1363</v>
      </c>
      <c r="I109" s="16">
        <v>70</v>
      </c>
      <c r="J109" s="16">
        <v>68</v>
      </c>
      <c r="K109" s="16">
        <v>20</v>
      </c>
      <c r="L109" s="16">
        <v>9</v>
      </c>
      <c r="M109" s="81">
        <v>23.8</v>
      </c>
      <c r="N109" s="72">
        <v>24</v>
      </c>
      <c r="O109" s="64">
        <v>2530</v>
      </c>
      <c r="P109" s="65">
        <f>Table2245789101123456789101112[[#This Row],[PEMBULATAN]]*O109</f>
        <v>60720</v>
      </c>
    </row>
    <row r="110" spans="1:16" ht="26.25" customHeight="1" x14ac:dyDescent="0.2">
      <c r="A110" s="14"/>
      <c r="B110" s="14"/>
      <c r="C110" s="73" t="s">
        <v>1472</v>
      </c>
      <c r="D110" s="78" t="s">
        <v>289</v>
      </c>
      <c r="E110" s="13">
        <v>44446</v>
      </c>
      <c r="F110" s="76" t="s">
        <v>1362</v>
      </c>
      <c r="G110" s="13">
        <v>44447</v>
      </c>
      <c r="H110" s="77" t="s">
        <v>1363</v>
      </c>
      <c r="I110" s="16">
        <v>83</v>
      </c>
      <c r="J110" s="16">
        <v>50</v>
      </c>
      <c r="K110" s="16">
        <v>30</v>
      </c>
      <c r="L110" s="16">
        <v>21</v>
      </c>
      <c r="M110" s="81">
        <v>31.125</v>
      </c>
      <c r="N110" s="72">
        <v>31</v>
      </c>
      <c r="O110" s="64">
        <v>2530</v>
      </c>
      <c r="P110" s="65">
        <f>Table2245789101123456789101112[[#This Row],[PEMBULATAN]]*O110</f>
        <v>78430</v>
      </c>
    </row>
    <row r="111" spans="1:16" ht="26.25" customHeight="1" x14ac:dyDescent="0.2">
      <c r="A111" s="14"/>
      <c r="B111" s="14"/>
      <c r="C111" s="73" t="s">
        <v>1473</v>
      </c>
      <c r="D111" s="78" t="s">
        <v>289</v>
      </c>
      <c r="E111" s="13">
        <v>44446</v>
      </c>
      <c r="F111" s="76" t="s">
        <v>1362</v>
      </c>
      <c r="G111" s="13">
        <v>44447</v>
      </c>
      <c r="H111" s="77" t="s">
        <v>1363</v>
      </c>
      <c r="I111" s="16">
        <v>60</v>
      </c>
      <c r="J111" s="16">
        <v>42</v>
      </c>
      <c r="K111" s="16">
        <v>20</v>
      </c>
      <c r="L111" s="16">
        <v>11</v>
      </c>
      <c r="M111" s="81">
        <v>12.6</v>
      </c>
      <c r="N111" s="72">
        <v>13</v>
      </c>
      <c r="O111" s="64">
        <v>2530</v>
      </c>
      <c r="P111" s="65">
        <f>Table2245789101123456789101112[[#This Row],[PEMBULATAN]]*O111</f>
        <v>32890</v>
      </c>
    </row>
    <row r="112" spans="1:16" ht="26.25" customHeight="1" x14ac:dyDescent="0.2">
      <c r="A112" s="14"/>
      <c r="B112" s="14"/>
      <c r="C112" s="73" t="s">
        <v>1474</v>
      </c>
      <c r="D112" s="78" t="s">
        <v>289</v>
      </c>
      <c r="E112" s="13">
        <v>44446</v>
      </c>
      <c r="F112" s="76" t="s">
        <v>1362</v>
      </c>
      <c r="G112" s="13">
        <v>44447</v>
      </c>
      <c r="H112" s="77" t="s">
        <v>1363</v>
      </c>
      <c r="I112" s="16">
        <v>70</v>
      </c>
      <c r="J112" s="16">
        <v>52</v>
      </c>
      <c r="K112" s="16">
        <v>30</v>
      </c>
      <c r="L112" s="16">
        <v>8</v>
      </c>
      <c r="M112" s="81">
        <v>27.3</v>
      </c>
      <c r="N112" s="72">
        <v>28</v>
      </c>
      <c r="O112" s="64">
        <v>2530</v>
      </c>
      <c r="P112" s="65">
        <f>Table2245789101123456789101112[[#This Row],[PEMBULATAN]]*O112</f>
        <v>70840</v>
      </c>
    </row>
    <row r="113" spans="1:16" ht="26.25" customHeight="1" x14ac:dyDescent="0.2">
      <c r="A113" s="14"/>
      <c r="B113" s="14"/>
      <c r="C113" s="73" t="s">
        <v>1475</v>
      </c>
      <c r="D113" s="78" t="s">
        <v>289</v>
      </c>
      <c r="E113" s="13">
        <v>44446</v>
      </c>
      <c r="F113" s="76" t="s">
        <v>1362</v>
      </c>
      <c r="G113" s="13">
        <v>44447</v>
      </c>
      <c r="H113" s="77" t="s">
        <v>1363</v>
      </c>
      <c r="I113" s="16">
        <v>86</v>
      </c>
      <c r="J113" s="16">
        <v>45</v>
      </c>
      <c r="K113" s="16">
        <v>32</v>
      </c>
      <c r="L113" s="16">
        <v>11</v>
      </c>
      <c r="M113" s="81">
        <v>30.96</v>
      </c>
      <c r="N113" s="72">
        <v>31</v>
      </c>
      <c r="O113" s="64">
        <v>2530</v>
      </c>
      <c r="P113" s="65">
        <f>Table2245789101123456789101112[[#This Row],[PEMBULATAN]]*O113</f>
        <v>78430</v>
      </c>
    </row>
    <row r="114" spans="1:16" ht="26.25" customHeight="1" x14ac:dyDescent="0.2">
      <c r="A114" s="14"/>
      <c r="B114" s="14"/>
      <c r="C114" s="73" t="s">
        <v>1476</v>
      </c>
      <c r="D114" s="78" t="s">
        <v>289</v>
      </c>
      <c r="E114" s="13">
        <v>44446</v>
      </c>
      <c r="F114" s="76" t="s">
        <v>1362</v>
      </c>
      <c r="G114" s="13">
        <v>44447</v>
      </c>
      <c r="H114" s="77" t="s">
        <v>1363</v>
      </c>
      <c r="I114" s="16">
        <v>73</v>
      </c>
      <c r="J114" s="16">
        <v>40</v>
      </c>
      <c r="K114" s="16">
        <v>30</v>
      </c>
      <c r="L114" s="16">
        <v>18</v>
      </c>
      <c r="M114" s="81">
        <v>21.9</v>
      </c>
      <c r="N114" s="72">
        <v>22</v>
      </c>
      <c r="O114" s="64">
        <v>2530</v>
      </c>
      <c r="P114" s="65">
        <f>Table2245789101123456789101112[[#This Row],[PEMBULATAN]]*O114</f>
        <v>55660</v>
      </c>
    </row>
    <row r="115" spans="1:16" ht="26.25" customHeight="1" x14ac:dyDescent="0.2">
      <c r="A115" s="14"/>
      <c r="B115" s="14"/>
      <c r="C115" s="73" t="s">
        <v>1477</v>
      </c>
      <c r="D115" s="78" t="s">
        <v>289</v>
      </c>
      <c r="E115" s="13">
        <v>44446</v>
      </c>
      <c r="F115" s="76" t="s">
        <v>1362</v>
      </c>
      <c r="G115" s="13">
        <v>44447</v>
      </c>
      <c r="H115" s="77" t="s">
        <v>1363</v>
      </c>
      <c r="I115" s="16">
        <v>100</v>
      </c>
      <c r="J115" s="16">
        <v>60</v>
      </c>
      <c r="K115" s="16">
        <v>16</v>
      </c>
      <c r="L115" s="16">
        <v>9</v>
      </c>
      <c r="M115" s="81">
        <v>24</v>
      </c>
      <c r="N115" s="72">
        <v>24</v>
      </c>
      <c r="O115" s="64">
        <v>2530</v>
      </c>
      <c r="P115" s="65">
        <f>Table2245789101123456789101112[[#This Row],[PEMBULATAN]]*O115</f>
        <v>60720</v>
      </c>
    </row>
    <row r="116" spans="1:16" ht="26.25" customHeight="1" x14ac:dyDescent="0.2">
      <c r="A116" s="14"/>
      <c r="B116" s="14"/>
      <c r="C116" s="73" t="s">
        <v>1478</v>
      </c>
      <c r="D116" s="78" t="s">
        <v>289</v>
      </c>
      <c r="E116" s="13">
        <v>44446</v>
      </c>
      <c r="F116" s="76" t="s">
        <v>1362</v>
      </c>
      <c r="G116" s="13">
        <v>44447</v>
      </c>
      <c r="H116" s="77" t="s">
        <v>1363</v>
      </c>
      <c r="I116" s="16">
        <v>102</v>
      </c>
      <c r="J116" s="16">
        <v>10</v>
      </c>
      <c r="K116" s="16">
        <v>10</v>
      </c>
      <c r="L116" s="16">
        <v>2</v>
      </c>
      <c r="M116" s="81">
        <v>2.5499999999999998</v>
      </c>
      <c r="N116" s="72">
        <v>3</v>
      </c>
      <c r="O116" s="64">
        <v>2530</v>
      </c>
      <c r="P116" s="65">
        <f>Table2245789101123456789101112[[#This Row],[PEMBULATAN]]*O116</f>
        <v>7590</v>
      </c>
    </row>
    <row r="117" spans="1:16" ht="26.25" customHeight="1" x14ac:dyDescent="0.2">
      <c r="A117" s="14"/>
      <c r="B117" s="14"/>
      <c r="C117" s="73" t="s">
        <v>1479</v>
      </c>
      <c r="D117" s="78" t="s">
        <v>289</v>
      </c>
      <c r="E117" s="13">
        <v>44446</v>
      </c>
      <c r="F117" s="76" t="s">
        <v>1362</v>
      </c>
      <c r="G117" s="13">
        <v>44447</v>
      </c>
      <c r="H117" s="77" t="s">
        <v>1363</v>
      </c>
      <c r="I117" s="16">
        <v>173</v>
      </c>
      <c r="J117" s="16">
        <v>20</v>
      </c>
      <c r="K117" s="16">
        <v>20</v>
      </c>
      <c r="L117" s="16">
        <v>3</v>
      </c>
      <c r="M117" s="81">
        <v>17.3</v>
      </c>
      <c r="N117" s="72">
        <v>18</v>
      </c>
      <c r="O117" s="64">
        <v>2530</v>
      </c>
      <c r="P117" s="65">
        <f>Table2245789101123456789101112[[#This Row],[PEMBULATAN]]*O117</f>
        <v>45540</v>
      </c>
    </row>
    <row r="118" spans="1:16" ht="26.25" customHeight="1" x14ac:dyDescent="0.2">
      <c r="A118" s="14"/>
      <c r="B118" s="14"/>
      <c r="C118" s="73" t="s">
        <v>1480</v>
      </c>
      <c r="D118" s="78" t="s">
        <v>289</v>
      </c>
      <c r="E118" s="13">
        <v>44446</v>
      </c>
      <c r="F118" s="76" t="s">
        <v>1362</v>
      </c>
      <c r="G118" s="13">
        <v>44447</v>
      </c>
      <c r="H118" s="77" t="s">
        <v>1363</v>
      </c>
      <c r="I118" s="16">
        <v>78</v>
      </c>
      <c r="J118" s="16">
        <v>34</v>
      </c>
      <c r="K118" s="16">
        <v>15</v>
      </c>
      <c r="L118" s="16">
        <v>9</v>
      </c>
      <c r="M118" s="81">
        <v>9.9450000000000003</v>
      </c>
      <c r="N118" s="72">
        <v>10</v>
      </c>
      <c r="O118" s="64">
        <v>2530</v>
      </c>
      <c r="P118" s="65">
        <f>Table2245789101123456789101112[[#This Row],[PEMBULATAN]]*O118</f>
        <v>25300</v>
      </c>
    </row>
    <row r="119" spans="1:16" ht="26.25" customHeight="1" x14ac:dyDescent="0.2">
      <c r="A119" s="14"/>
      <c r="B119" s="14"/>
      <c r="C119" s="73" t="s">
        <v>1481</v>
      </c>
      <c r="D119" s="78" t="s">
        <v>289</v>
      </c>
      <c r="E119" s="13">
        <v>44446</v>
      </c>
      <c r="F119" s="76" t="s">
        <v>1362</v>
      </c>
      <c r="G119" s="13">
        <v>44447</v>
      </c>
      <c r="H119" s="77" t="s">
        <v>1363</v>
      </c>
      <c r="I119" s="16">
        <v>88</v>
      </c>
      <c r="J119" s="16">
        <v>38</v>
      </c>
      <c r="K119" s="16">
        <v>10</v>
      </c>
      <c r="L119" s="16">
        <v>4</v>
      </c>
      <c r="M119" s="81">
        <v>8.36</v>
      </c>
      <c r="N119" s="72">
        <v>9</v>
      </c>
      <c r="O119" s="64">
        <v>2530</v>
      </c>
      <c r="P119" s="65">
        <f>Table2245789101123456789101112[[#This Row],[PEMBULATAN]]*O119</f>
        <v>22770</v>
      </c>
    </row>
    <row r="120" spans="1:16" ht="26.25" customHeight="1" x14ac:dyDescent="0.2">
      <c r="A120" s="14"/>
      <c r="B120" s="14"/>
      <c r="C120" s="73" t="s">
        <v>1482</v>
      </c>
      <c r="D120" s="78" t="s">
        <v>289</v>
      </c>
      <c r="E120" s="13">
        <v>44446</v>
      </c>
      <c r="F120" s="76" t="s">
        <v>1362</v>
      </c>
      <c r="G120" s="13">
        <v>44447</v>
      </c>
      <c r="H120" s="77" t="s">
        <v>1363</v>
      </c>
      <c r="I120" s="16">
        <v>102</v>
      </c>
      <c r="J120" s="16">
        <v>8</v>
      </c>
      <c r="K120" s="16">
        <v>8</v>
      </c>
      <c r="L120" s="16">
        <v>1</v>
      </c>
      <c r="M120" s="81">
        <v>1.6319999999999999</v>
      </c>
      <c r="N120" s="72">
        <v>2</v>
      </c>
      <c r="O120" s="64">
        <v>2530</v>
      </c>
      <c r="P120" s="65">
        <f>Table2245789101123456789101112[[#This Row],[PEMBULATAN]]*O120</f>
        <v>5060</v>
      </c>
    </row>
    <row r="121" spans="1:16" ht="26.25" customHeight="1" x14ac:dyDescent="0.2">
      <c r="A121" s="14"/>
      <c r="B121" s="14"/>
      <c r="C121" s="73" t="s">
        <v>1483</v>
      </c>
      <c r="D121" s="78" t="s">
        <v>289</v>
      </c>
      <c r="E121" s="13">
        <v>44446</v>
      </c>
      <c r="F121" s="76" t="s">
        <v>1362</v>
      </c>
      <c r="G121" s="13">
        <v>44447</v>
      </c>
      <c r="H121" s="77" t="s">
        <v>1363</v>
      </c>
      <c r="I121" s="16">
        <v>80</v>
      </c>
      <c r="J121" s="16">
        <v>60</v>
      </c>
      <c r="K121" s="16">
        <v>20</v>
      </c>
      <c r="L121" s="16">
        <v>19</v>
      </c>
      <c r="M121" s="81">
        <v>24</v>
      </c>
      <c r="N121" s="72">
        <v>24</v>
      </c>
      <c r="O121" s="64">
        <v>2530</v>
      </c>
      <c r="P121" s="65">
        <f>Table2245789101123456789101112[[#This Row],[PEMBULATAN]]*O121</f>
        <v>60720</v>
      </c>
    </row>
    <row r="122" spans="1:16" ht="26.25" customHeight="1" x14ac:dyDescent="0.2">
      <c r="A122" s="14"/>
      <c r="B122" s="14"/>
      <c r="C122" s="73" t="s">
        <v>1484</v>
      </c>
      <c r="D122" s="78" t="s">
        <v>289</v>
      </c>
      <c r="E122" s="13">
        <v>44446</v>
      </c>
      <c r="F122" s="76" t="s">
        <v>1362</v>
      </c>
      <c r="G122" s="13">
        <v>44447</v>
      </c>
      <c r="H122" s="77" t="s">
        <v>1363</v>
      </c>
      <c r="I122" s="16">
        <v>67</v>
      </c>
      <c r="J122" s="16">
        <v>41</v>
      </c>
      <c r="K122" s="16">
        <v>2</v>
      </c>
      <c r="L122" s="16">
        <v>2</v>
      </c>
      <c r="M122" s="81">
        <v>1.3734999999999999</v>
      </c>
      <c r="N122" s="72">
        <v>2</v>
      </c>
      <c r="O122" s="64">
        <v>2530</v>
      </c>
      <c r="P122" s="65">
        <f>Table2245789101123456789101112[[#This Row],[PEMBULATAN]]*O122</f>
        <v>5060</v>
      </c>
    </row>
    <row r="123" spans="1:16" ht="26.25" customHeight="1" x14ac:dyDescent="0.2">
      <c r="A123" s="14"/>
      <c r="B123" s="14"/>
      <c r="C123" s="73" t="s">
        <v>1485</v>
      </c>
      <c r="D123" s="78" t="s">
        <v>289</v>
      </c>
      <c r="E123" s="13">
        <v>44446</v>
      </c>
      <c r="F123" s="76" t="s">
        <v>1362</v>
      </c>
      <c r="G123" s="13">
        <v>44447</v>
      </c>
      <c r="H123" s="77" t="s">
        <v>1363</v>
      </c>
      <c r="I123" s="16">
        <v>124</v>
      </c>
      <c r="J123" s="16">
        <v>5</v>
      </c>
      <c r="K123" s="16">
        <v>5</v>
      </c>
      <c r="L123" s="16">
        <v>1</v>
      </c>
      <c r="M123" s="81">
        <v>0.77500000000000002</v>
      </c>
      <c r="N123" s="72">
        <v>1</v>
      </c>
      <c r="O123" s="64">
        <v>2530</v>
      </c>
      <c r="P123" s="65">
        <f>Table2245789101123456789101112[[#This Row],[PEMBULATAN]]*O123</f>
        <v>2530</v>
      </c>
    </row>
    <row r="124" spans="1:16" ht="26.25" customHeight="1" x14ac:dyDescent="0.2">
      <c r="A124" s="14"/>
      <c r="B124" s="14"/>
      <c r="C124" s="73" t="s">
        <v>1486</v>
      </c>
      <c r="D124" s="78" t="s">
        <v>289</v>
      </c>
      <c r="E124" s="13">
        <v>44446</v>
      </c>
      <c r="F124" s="76" t="s">
        <v>1362</v>
      </c>
      <c r="G124" s="13">
        <v>44447</v>
      </c>
      <c r="H124" s="77" t="s">
        <v>1363</v>
      </c>
      <c r="I124" s="16">
        <v>52</v>
      </c>
      <c r="J124" s="16">
        <v>38</v>
      </c>
      <c r="K124" s="16">
        <v>12</v>
      </c>
      <c r="L124" s="16">
        <v>2</v>
      </c>
      <c r="M124" s="81">
        <v>5.9279999999999999</v>
      </c>
      <c r="N124" s="72">
        <v>6</v>
      </c>
      <c r="O124" s="64">
        <v>2530</v>
      </c>
      <c r="P124" s="65">
        <f>Table2245789101123456789101112[[#This Row],[PEMBULATAN]]*O124</f>
        <v>15180</v>
      </c>
    </row>
    <row r="125" spans="1:16" ht="26.25" customHeight="1" x14ac:dyDescent="0.2">
      <c r="A125" s="14"/>
      <c r="B125" s="14"/>
      <c r="C125" s="73" t="s">
        <v>1487</v>
      </c>
      <c r="D125" s="78" t="s">
        <v>289</v>
      </c>
      <c r="E125" s="13">
        <v>44446</v>
      </c>
      <c r="F125" s="76" t="s">
        <v>1362</v>
      </c>
      <c r="G125" s="13">
        <v>44447</v>
      </c>
      <c r="H125" s="77" t="s">
        <v>1363</v>
      </c>
      <c r="I125" s="16">
        <v>104</v>
      </c>
      <c r="J125" s="16">
        <v>20</v>
      </c>
      <c r="K125" s="16">
        <v>10</v>
      </c>
      <c r="L125" s="16">
        <v>3</v>
      </c>
      <c r="M125" s="81">
        <v>5.2</v>
      </c>
      <c r="N125" s="72">
        <v>5</v>
      </c>
      <c r="O125" s="64">
        <v>2530</v>
      </c>
      <c r="P125" s="65">
        <f>Table2245789101123456789101112[[#This Row],[PEMBULATAN]]*O125</f>
        <v>12650</v>
      </c>
    </row>
    <row r="126" spans="1:16" ht="26.25" customHeight="1" x14ac:dyDescent="0.2">
      <c r="A126" s="14"/>
      <c r="B126" s="14"/>
      <c r="C126" s="73" t="s">
        <v>1488</v>
      </c>
      <c r="D126" s="78" t="s">
        <v>289</v>
      </c>
      <c r="E126" s="13">
        <v>44446</v>
      </c>
      <c r="F126" s="76" t="s">
        <v>1362</v>
      </c>
      <c r="G126" s="13">
        <v>44447</v>
      </c>
      <c r="H126" s="77" t="s">
        <v>1363</v>
      </c>
      <c r="I126" s="16">
        <v>100</v>
      </c>
      <c r="J126" s="16">
        <v>16</v>
      </c>
      <c r="K126" s="16">
        <v>16</v>
      </c>
      <c r="L126" s="16">
        <v>6</v>
      </c>
      <c r="M126" s="81">
        <v>6.4</v>
      </c>
      <c r="N126" s="72">
        <v>7</v>
      </c>
      <c r="O126" s="64">
        <v>2530</v>
      </c>
      <c r="P126" s="65">
        <f>Table2245789101123456789101112[[#This Row],[PEMBULATAN]]*O126</f>
        <v>17710</v>
      </c>
    </row>
    <row r="127" spans="1:16" ht="26.25" customHeight="1" x14ac:dyDescent="0.2">
      <c r="A127" s="14"/>
      <c r="B127" s="14"/>
      <c r="C127" s="73" t="s">
        <v>1489</v>
      </c>
      <c r="D127" s="78" t="s">
        <v>289</v>
      </c>
      <c r="E127" s="13">
        <v>44446</v>
      </c>
      <c r="F127" s="76" t="s">
        <v>1362</v>
      </c>
      <c r="G127" s="13">
        <v>44447</v>
      </c>
      <c r="H127" s="77" t="s">
        <v>1363</v>
      </c>
      <c r="I127" s="16">
        <v>104</v>
      </c>
      <c r="J127" s="16">
        <v>10</v>
      </c>
      <c r="K127" s="16">
        <v>5</v>
      </c>
      <c r="L127" s="16">
        <v>2</v>
      </c>
      <c r="M127" s="81">
        <v>1.3</v>
      </c>
      <c r="N127" s="72">
        <v>2</v>
      </c>
      <c r="O127" s="64">
        <v>2530</v>
      </c>
      <c r="P127" s="65">
        <f>Table2245789101123456789101112[[#This Row],[PEMBULATAN]]*O127</f>
        <v>5060</v>
      </c>
    </row>
    <row r="128" spans="1:16" ht="26.25" customHeight="1" x14ac:dyDescent="0.2">
      <c r="A128" s="14"/>
      <c r="B128" s="14"/>
      <c r="C128" s="73" t="s">
        <v>1490</v>
      </c>
      <c r="D128" s="78" t="s">
        <v>289</v>
      </c>
      <c r="E128" s="13">
        <v>44446</v>
      </c>
      <c r="F128" s="76" t="s">
        <v>1362</v>
      </c>
      <c r="G128" s="13">
        <v>44447</v>
      </c>
      <c r="H128" s="77" t="s">
        <v>1363</v>
      </c>
      <c r="I128" s="16">
        <v>86</v>
      </c>
      <c r="J128" s="16">
        <v>30</v>
      </c>
      <c r="K128" s="16">
        <v>10</v>
      </c>
      <c r="L128" s="16">
        <v>2</v>
      </c>
      <c r="M128" s="81">
        <v>6.45</v>
      </c>
      <c r="N128" s="72">
        <v>7</v>
      </c>
      <c r="O128" s="64">
        <v>2530</v>
      </c>
      <c r="P128" s="65">
        <f>Table2245789101123456789101112[[#This Row],[PEMBULATAN]]*O128</f>
        <v>17710</v>
      </c>
    </row>
    <row r="129" spans="1:16" ht="26.25" customHeight="1" x14ac:dyDescent="0.2">
      <c r="A129" s="14"/>
      <c r="B129" s="14"/>
      <c r="C129" s="73" t="s">
        <v>1491</v>
      </c>
      <c r="D129" s="78" t="s">
        <v>289</v>
      </c>
      <c r="E129" s="13">
        <v>44446</v>
      </c>
      <c r="F129" s="76" t="s">
        <v>1362</v>
      </c>
      <c r="G129" s="13">
        <v>44447</v>
      </c>
      <c r="H129" s="77" t="s">
        <v>1363</v>
      </c>
      <c r="I129" s="16">
        <v>42</v>
      </c>
      <c r="J129" s="16">
        <v>40</v>
      </c>
      <c r="K129" s="16">
        <v>20</v>
      </c>
      <c r="L129" s="16">
        <v>2</v>
      </c>
      <c r="M129" s="81">
        <v>8.4</v>
      </c>
      <c r="N129" s="72">
        <v>9</v>
      </c>
      <c r="O129" s="64">
        <v>2530</v>
      </c>
      <c r="P129" s="65">
        <f>Table2245789101123456789101112[[#This Row],[PEMBULATAN]]*O129</f>
        <v>22770</v>
      </c>
    </row>
    <row r="130" spans="1:16" ht="26.25" customHeight="1" x14ac:dyDescent="0.2">
      <c r="A130" s="14"/>
      <c r="B130" s="14"/>
      <c r="C130" s="73" t="s">
        <v>1492</v>
      </c>
      <c r="D130" s="78" t="s">
        <v>289</v>
      </c>
      <c r="E130" s="13">
        <v>44446</v>
      </c>
      <c r="F130" s="76" t="s">
        <v>1362</v>
      </c>
      <c r="G130" s="13">
        <v>44447</v>
      </c>
      <c r="H130" s="77" t="s">
        <v>1363</v>
      </c>
      <c r="I130" s="16">
        <v>56</v>
      </c>
      <c r="J130" s="16">
        <v>47</v>
      </c>
      <c r="K130" s="16">
        <v>6</v>
      </c>
      <c r="L130" s="16">
        <v>2</v>
      </c>
      <c r="M130" s="81">
        <v>3.948</v>
      </c>
      <c r="N130" s="72">
        <v>4</v>
      </c>
      <c r="O130" s="64">
        <v>2530</v>
      </c>
      <c r="P130" s="65">
        <f>Table2245789101123456789101112[[#This Row],[PEMBULATAN]]*O130</f>
        <v>10120</v>
      </c>
    </row>
    <row r="131" spans="1:16" ht="26.25" customHeight="1" x14ac:dyDescent="0.2">
      <c r="A131" s="14"/>
      <c r="B131" s="14"/>
      <c r="C131" s="73" t="s">
        <v>1493</v>
      </c>
      <c r="D131" s="78" t="s">
        <v>289</v>
      </c>
      <c r="E131" s="13">
        <v>44446</v>
      </c>
      <c r="F131" s="76" t="s">
        <v>1362</v>
      </c>
      <c r="G131" s="13">
        <v>44447</v>
      </c>
      <c r="H131" s="77" t="s">
        <v>1363</v>
      </c>
      <c r="I131" s="16">
        <v>64</v>
      </c>
      <c r="J131" s="16">
        <v>30</v>
      </c>
      <c r="K131" s="16">
        <v>9</v>
      </c>
      <c r="L131" s="16">
        <v>3</v>
      </c>
      <c r="M131" s="81">
        <v>4.32</v>
      </c>
      <c r="N131" s="72">
        <v>5</v>
      </c>
      <c r="O131" s="64">
        <v>2530</v>
      </c>
      <c r="P131" s="65">
        <f>Table2245789101123456789101112[[#This Row],[PEMBULATAN]]*O131</f>
        <v>12650</v>
      </c>
    </row>
    <row r="132" spans="1:16" ht="26.25" customHeight="1" x14ac:dyDescent="0.2">
      <c r="A132" s="14"/>
      <c r="B132" s="14"/>
      <c r="C132" s="73" t="s">
        <v>1494</v>
      </c>
      <c r="D132" s="78" t="s">
        <v>289</v>
      </c>
      <c r="E132" s="13">
        <v>44446</v>
      </c>
      <c r="F132" s="76" t="s">
        <v>1362</v>
      </c>
      <c r="G132" s="13">
        <v>44447</v>
      </c>
      <c r="H132" s="77" t="s">
        <v>1363</v>
      </c>
      <c r="I132" s="16">
        <v>90</v>
      </c>
      <c r="J132" s="16">
        <v>45</v>
      </c>
      <c r="K132" s="16">
        <v>26</v>
      </c>
      <c r="L132" s="16">
        <v>6</v>
      </c>
      <c r="M132" s="81">
        <v>26.324999999999999</v>
      </c>
      <c r="N132" s="72">
        <v>27</v>
      </c>
      <c r="O132" s="64">
        <v>2530</v>
      </c>
      <c r="P132" s="65">
        <f>Table2245789101123456789101112[[#This Row],[PEMBULATAN]]*O132</f>
        <v>68310</v>
      </c>
    </row>
    <row r="133" spans="1:16" ht="26.25" customHeight="1" x14ac:dyDescent="0.2">
      <c r="A133" s="14"/>
      <c r="B133" s="14"/>
      <c r="C133" s="73" t="s">
        <v>1495</v>
      </c>
      <c r="D133" s="78" t="s">
        <v>289</v>
      </c>
      <c r="E133" s="13">
        <v>44446</v>
      </c>
      <c r="F133" s="76" t="s">
        <v>1362</v>
      </c>
      <c r="G133" s="13">
        <v>44447</v>
      </c>
      <c r="H133" s="77" t="s">
        <v>1363</v>
      </c>
      <c r="I133" s="16">
        <v>70</v>
      </c>
      <c r="J133" s="16">
        <v>50</v>
      </c>
      <c r="K133" s="16">
        <v>20</v>
      </c>
      <c r="L133" s="16">
        <v>5</v>
      </c>
      <c r="M133" s="81">
        <v>17.5</v>
      </c>
      <c r="N133" s="72">
        <v>18</v>
      </c>
      <c r="O133" s="64">
        <v>2530</v>
      </c>
      <c r="P133" s="65">
        <f>Table2245789101123456789101112[[#This Row],[PEMBULATAN]]*O133</f>
        <v>45540</v>
      </c>
    </row>
    <row r="134" spans="1:16" ht="26.25" customHeight="1" x14ac:dyDescent="0.2">
      <c r="A134" s="14"/>
      <c r="B134" s="14"/>
      <c r="C134" s="73" t="s">
        <v>1496</v>
      </c>
      <c r="D134" s="78" t="s">
        <v>289</v>
      </c>
      <c r="E134" s="13">
        <v>44446</v>
      </c>
      <c r="F134" s="76" t="s">
        <v>1362</v>
      </c>
      <c r="G134" s="13">
        <v>44447</v>
      </c>
      <c r="H134" s="77" t="s">
        <v>1363</v>
      </c>
      <c r="I134" s="16">
        <v>60</v>
      </c>
      <c r="J134" s="16">
        <v>50</v>
      </c>
      <c r="K134" s="16">
        <v>20</v>
      </c>
      <c r="L134" s="16">
        <v>6</v>
      </c>
      <c r="M134" s="81">
        <v>15</v>
      </c>
      <c r="N134" s="72">
        <v>15</v>
      </c>
      <c r="O134" s="64">
        <v>2530</v>
      </c>
      <c r="P134" s="65">
        <f>Table2245789101123456789101112[[#This Row],[PEMBULATAN]]*O134</f>
        <v>37950</v>
      </c>
    </row>
    <row r="135" spans="1:16" ht="26.25" customHeight="1" x14ac:dyDescent="0.2">
      <c r="A135" s="14"/>
      <c r="B135" s="14"/>
      <c r="C135" s="73" t="s">
        <v>1497</v>
      </c>
      <c r="D135" s="78" t="s">
        <v>289</v>
      </c>
      <c r="E135" s="13">
        <v>44446</v>
      </c>
      <c r="F135" s="76" t="s">
        <v>1362</v>
      </c>
      <c r="G135" s="13">
        <v>44447</v>
      </c>
      <c r="H135" s="77" t="s">
        <v>1363</v>
      </c>
      <c r="I135" s="16">
        <v>44</v>
      </c>
      <c r="J135" s="16">
        <v>30</v>
      </c>
      <c r="K135" s="16">
        <v>30</v>
      </c>
      <c r="L135" s="16">
        <v>3</v>
      </c>
      <c r="M135" s="81">
        <v>9.9</v>
      </c>
      <c r="N135" s="72">
        <v>10</v>
      </c>
      <c r="O135" s="64">
        <v>2530</v>
      </c>
      <c r="P135" s="65">
        <f>Table2245789101123456789101112[[#This Row],[PEMBULATAN]]*O135</f>
        <v>25300</v>
      </c>
    </row>
    <row r="136" spans="1:16" ht="26.25" customHeight="1" x14ac:dyDescent="0.2">
      <c r="A136" s="14"/>
      <c r="B136" s="14"/>
      <c r="C136" s="73" t="s">
        <v>1498</v>
      </c>
      <c r="D136" s="78" t="s">
        <v>289</v>
      </c>
      <c r="E136" s="13">
        <v>44446</v>
      </c>
      <c r="F136" s="76" t="s">
        <v>1362</v>
      </c>
      <c r="G136" s="13">
        <v>44447</v>
      </c>
      <c r="H136" s="77" t="s">
        <v>1363</v>
      </c>
      <c r="I136" s="16">
        <v>54</v>
      </c>
      <c r="J136" s="16">
        <v>31</v>
      </c>
      <c r="K136" s="16">
        <v>10</v>
      </c>
      <c r="L136" s="16">
        <v>3</v>
      </c>
      <c r="M136" s="81">
        <v>4.1849999999999996</v>
      </c>
      <c r="N136" s="72">
        <v>4</v>
      </c>
      <c r="O136" s="64">
        <v>2530</v>
      </c>
      <c r="P136" s="65">
        <f>Table2245789101123456789101112[[#This Row],[PEMBULATAN]]*O136</f>
        <v>10120</v>
      </c>
    </row>
    <row r="137" spans="1:16" ht="26.25" customHeight="1" x14ac:dyDescent="0.2">
      <c r="A137" s="14"/>
      <c r="B137" s="14"/>
      <c r="C137" s="73" t="s">
        <v>1499</v>
      </c>
      <c r="D137" s="78" t="s">
        <v>289</v>
      </c>
      <c r="E137" s="13">
        <v>44446</v>
      </c>
      <c r="F137" s="76" t="s">
        <v>1362</v>
      </c>
      <c r="G137" s="13">
        <v>44447</v>
      </c>
      <c r="H137" s="77" t="s">
        <v>1363</v>
      </c>
      <c r="I137" s="16">
        <v>62</v>
      </c>
      <c r="J137" s="16">
        <v>45</v>
      </c>
      <c r="K137" s="16">
        <v>10</v>
      </c>
      <c r="L137" s="16">
        <v>2</v>
      </c>
      <c r="M137" s="81">
        <v>6.9749999999999996</v>
      </c>
      <c r="N137" s="72">
        <v>7</v>
      </c>
      <c r="O137" s="64">
        <v>2530</v>
      </c>
      <c r="P137" s="65">
        <f>Table2245789101123456789101112[[#This Row],[PEMBULATAN]]*O137</f>
        <v>17710</v>
      </c>
    </row>
    <row r="138" spans="1:16" ht="26.25" customHeight="1" x14ac:dyDescent="0.2">
      <c r="A138" s="14"/>
      <c r="B138" s="14"/>
      <c r="C138" s="73" t="s">
        <v>1500</v>
      </c>
      <c r="D138" s="78" t="s">
        <v>289</v>
      </c>
      <c r="E138" s="13">
        <v>44446</v>
      </c>
      <c r="F138" s="76" t="s">
        <v>1362</v>
      </c>
      <c r="G138" s="13">
        <v>44447</v>
      </c>
      <c r="H138" s="77" t="s">
        <v>1363</v>
      </c>
      <c r="I138" s="16">
        <v>41</v>
      </c>
      <c r="J138" s="16">
        <v>38</v>
      </c>
      <c r="K138" s="16">
        <v>25</v>
      </c>
      <c r="L138" s="16">
        <v>7</v>
      </c>
      <c r="M138" s="81">
        <v>9.7375000000000007</v>
      </c>
      <c r="N138" s="72">
        <v>10</v>
      </c>
      <c r="O138" s="64">
        <v>2530</v>
      </c>
      <c r="P138" s="65">
        <f>Table2245789101123456789101112[[#This Row],[PEMBULATAN]]*O138</f>
        <v>25300</v>
      </c>
    </row>
    <row r="139" spans="1:16" ht="26.25" customHeight="1" x14ac:dyDescent="0.2">
      <c r="A139" s="14"/>
      <c r="B139" s="14"/>
      <c r="C139" s="73" t="s">
        <v>1501</v>
      </c>
      <c r="D139" s="78" t="s">
        <v>289</v>
      </c>
      <c r="E139" s="13">
        <v>44446</v>
      </c>
      <c r="F139" s="76" t="s">
        <v>1362</v>
      </c>
      <c r="G139" s="13">
        <v>44447</v>
      </c>
      <c r="H139" s="77" t="s">
        <v>1363</v>
      </c>
      <c r="I139" s="16">
        <v>63</v>
      </c>
      <c r="J139" s="16">
        <v>35</v>
      </c>
      <c r="K139" s="16">
        <v>20</v>
      </c>
      <c r="L139" s="16">
        <v>8</v>
      </c>
      <c r="M139" s="81">
        <v>11.025</v>
      </c>
      <c r="N139" s="72">
        <v>11</v>
      </c>
      <c r="O139" s="64">
        <v>2530</v>
      </c>
      <c r="P139" s="65">
        <f>Table2245789101123456789101112[[#This Row],[PEMBULATAN]]*O139</f>
        <v>27830</v>
      </c>
    </row>
    <row r="140" spans="1:16" ht="26.25" customHeight="1" x14ac:dyDescent="0.2">
      <c r="A140" s="14"/>
      <c r="B140" s="14"/>
      <c r="C140" s="73" t="s">
        <v>1502</v>
      </c>
      <c r="D140" s="78" t="s">
        <v>289</v>
      </c>
      <c r="E140" s="13">
        <v>44446</v>
      </c>
      <c r="F140" s="76" t="s">
        <v>1362</v>
      </c>
      <c r="G140" s="13">
        <v>44447</v>
      </c>
      <c r="H140" s="77" t="s">
        <v>1363</v>
      </c>
      <c r="I140" s="16">
        <v>60</v>
      </c>
      <c r="J140" s="16">
        <v>40</v>
      </c>
      <c r="K140" s="16">
        <v>20</v>
      </c>
      <c r="L140" s="16">
        <v>5</v>
      </c>
      <c r="M140" s="81">
        <v>12</v>
      </c>
      <c r="N140" s="72">
        <v>12</v>
      </c>
      <c r="O140" s="64">
        <v>2530</v>
      </c>
      <c r="P140" s="65">
        <f>Table2245789101123456789101112[[#This Row],[PEMBULATAN]]*O140</f>
        <v>30360</v>
      </c>
    </row>
    <row r="141" spans="1:16" ht="26.25" customHeight="1" x14ac:dyDescent="0.2">
      <c r="A141" s="14"/>
      <c r="B141" s="14"/>
      <c r="C141" s="73" t="s">
        <v>1503</v>
      </c>
      <c r="D141" s="78" t="s">
        <v>289</v>
      </c>
      <c r="E141" s="13">
        <v>44446</v>
      </c>
      <c r="F141" s="76" t="s">
        <v>1362</v>
      </c>
      <c r="G141" s="13">
        <v>44447</v>
      </c>
      <c r="H141" s="77" t="s">
        <v>1363</v>
      </c>
      <c r="I141" s="16">
        <v>123</v>
      </c>
      <c r="J141" s="16">
        <v>10</v>
      </c>
      <c r="K141" s="16">
        <v>10</v>
      </c>
      <c r="L141" s="16">
        <v>2</v>
      </c>
      <c r="M141" s="81">
        <v>3.0750000000000002</v>
      </c>
      <c r="N141" s="72">
        <v>3</v>
      </c>
      <c r="O141" s="64">
        <v>2530</v>
      </c>
      <c r="P141" s="65">
        <f>Table2245789101123456789101112[[#This Row],[PEMBULATAN]]*O141</f>
        <v>7590</v>
      </c>
    </row>
    <row r="142" spans="1:16" ht="26.25" customHeight="1" x14ac:dyDescent="0.2">
      <c r="A142" s="14"/>
      <c r="B142" s="14"/>
      <c r="C142" s="73" t="s">
        <v>1504</v>
      </c>
      <c r="D142" s="78" t="s">
        <v>289</v>
      </c>
      <c r="E142" s="13">
        <v>44446</v>
      </c>
      <c r="F142" s="76" t="s">
        <v>1362</v>
      </c>
      <c r="G142" s="13">
        <v>44447</v>
      </c>
      <c r="H142" s="77" t="s">
        <v>1363</v>
      </c>
      <c r="I142" s="16">
        <v>93</v>
      </c>
      <c r="J142" s="16">
        <v>10</v>
      </c>
      <c r="K142" s="16">
        <v>10</v>
      </c>
      <c r="L142" s="16">
        <v>1</v>
      </c>
      <c r="M142" s="81">
        <v>2.3250000000000002</v>
      </c>
      <c r="N142" s="72">
        <v>3</v>
      </c>
      <c r="O142" s="64">
        <v>2530</v>
      </c>
      <c r="P142" s="65">
        <f>Table2245789101123456789101112[[#This Row],[PEMBULATAN]]*O142</f>
        <v>7590</v>
      </c>
    </row>
    <row r="143" spans="1:16" ht="26.25" customHeight="1" x14ac:dyDescent="0.2">
      <c r="A143" s="14"/>
      <c r="B143" s="14"/>
      <c r="C143" s="73" t="s">
        <v>1505</v>
      </c>
      <c r="D143" s="78" t="s">
        <v>289</v>
      </c>
      <c r="E143" s="13">
        <v>44446</v>
      </c>
      <c r="F143" s="76" t="s">
        <v>1362</v>
      </c>
      <c r="G143" s="13">
        <v>44447</v>
      </c>
      <c r="H143" s="77" t="s">
        <v>1363</v>
      </c>
      <c r="I143" s="16">
        <v>80</v>
      </c>
      <c r="J143" s="16">
        <v>10</v>
      </c>
      <c r="K143" s="16">
        <v>2</v>
      </c>
      <c r="L143" s="16">
        <v>1</v>
      </c>
      <c r="M143" s="81">
        <v>0.4</v>
      </c>
      <c r="N143" s="72">
        <v>1</v>
      </c>
      <c r="O143" s="64">
        <v>2530</v>
      </c>
      <c r="P143" s="65">
        <f>Table2245789101123456789101112[[#This Row],[PEMBULATAN]]*O143</f>
        <v>2530</v>
      </c>
    </row>
    <row r="144" spans="1:16" ht="26.25" customHeight="1" x14ac:dyDescent="0.2">
      <c r="A144" s="14"/>
      <c r="B144" s="14"/>
      <c r="C144" s="73" t="s">
        <v>1506</v>
      </c>
      <c r="D144" s="78" t="s">
        <v>289</v>
      </c>
      <c r="E144" s="13">
        <v>44446</v>
      </c>
      <c r="F144" s="76" t="s">
        <v>1362</v>
      </c>
      <c r="G144" s="13">
        <v>44447</v>
      </c>
      <c r="H144" s="77" t="s">
        <v>1363</v>
      </c>
      <c r="I144" s="16">
        <v>114</v>
      </c>
      <c r="J144" s="16">
        <v>7</v>
      </c>
      <c r="K144" s="16">
        <v>5</v>
      </c>
      <c r="L144" s="16">
        <v>1</v>
      </c>
      <c r="M144" s="81">
        <v>0.99750000000000005</v>
      </c>
      <c r="N144" s="72">
        <v>1</v>
      </c>
      <c r="O144" s="64">
        <v>2530</v>
      </c>
      <c r="P144" s="65">
        <f>Table2245789101123456789101112[[#This Row],[PEMBULATAN]]*O144</f>
        <v>2530</v>
      </c>
    </row>
    <row r="145" spans="1:16" ht="26.25" customHeight="1" x14ac:dyDescent="0.2">
      <c r="A145" s="14"/>
      <c r="B145" s="14"/>
      <c r="C145" s="73" t="s">
        <v>1507</v>
      </c>
      <c r="D145" s="78" t="s">
        <v>289</v>
      </c>
      <c r="E145" s="13">
        <v>44446</v>
      </c>
      <c r="F145" s="76" t="s">
        <v>1362</v>
      </c>
      <c r="G145" s="13">
        <v>44447</v>
      </c>
      <c r="H145" s="77" t="s">
        <v>1363</v>
      </c>
      <c r="I145" s="16">
        <v>60</v>
      </c>
      <c r="J145" s="16">
        <v>42</v>
      </c>
      <c r="K145" s="16">
        <v>25</v>
      </c>
      <c r="L145" s="16">
        <v>5</v>
      </c>
      <c r="M145" s="81">
        <v>15.75</v>
      </c>
      <c r="N145" s="72">
        <v>16</v>
      </c>
      <c r="O145" s="64">
        <v>2530</v>
      </c>
      <c r="P145" s="65">
        <f>Table2245789101123456789101112[[#This Row],[PEMBULATAN]]*O145</f>
        <v>40480</v>
      </c>
    </row>
    <row r="146" spans="1:16" ht="26.25" customHeight="1" x14ac:dyDescent="0.2">
      <c r="A146" s="14"/>
      <c r="B146" s="14"/>
      <c r="C146" s="73" t="s">
        <v>1508</v>
      </c>
      <c r="D146" s="78" t="s">
        <v>289</v>
      </c>
      <c r="E146" s="13">
        <v>44446</v>
      </c>
      <c r="F146" s="76" t="s">
        <v>1362</v>
      </c>
      <c r="G146" s="13">
        <v>44447</v>
      </c>
      <c r="H146" s="77" t="s">
        <v>1363</v>
      </c>
      <c r="I146" s="16">
        <v>60</v>
      </c>
      <c r="J146" s="16">
        <v>48</v>
      </c>
      <c r="K146" s="16">
        <v>20</v>
      </c>
      <c r="L146" s="16">
        <v>2</v>
      </c>
      <c r="M146" s="81">
        <v>14.4</v>
      </c>
      <c r="N146" s="72">
        <v>15</v>
      </c>
      <c r="O146" s="64">
        <v>2530</v>
      </c>
      <c r="P146" s="65">
        <f>Table2245789101123456789101112[[#This Row],[PEMBULATAN]]*O146</f>
        <v>37950</v>
      </c>
    </row>
    <row r="147" spans="1:16" ht="26.25" customHeight="1" x14ac:dyDescent="0.2">
      <c r="A147" s="14"/>
      <c r="B147" s="14"/>
      <c r="C147" s="73" t="s">
        <v>1509</v>
      </c>
      <c r="D147" s="78" t="s">
        <v>289</v>
      </c>
      <c r="E147" s="13">
        <v>44446</v>
      </c>
      <c r="F147" s="76" t="s">
        <v>1362</v>
      </c>
      <c r="G147" s="13">
        <v>44447</v>
      </c>
      <c r="H147" s="77" t="s">
        <v>1363</v>
      </c>
      <c r="I147" s="16">
        <v>82</v>
      </c>
      <c r="J147" s="16">
        <v>75</v>
      </c>
      <c r="K147" s="16">
        <v>20</v>
      </c>
      <c r="L147" s="16">
        <v>14</v>
      </c>
      <c r="M147" s="81">
        <v>30.75</v>
      </c>
      <c r="N147" s="72">
        <v>31</v>
      </c>
      <c r="O147" s="64">
        <v>2530</v>
      </c>
      <c r="P147" s="65">
        <f>Table2245789101123456789101112[[#This Row],[PEMBULATAN]]*O147</f>
        <v>78430</v>
      </c>
    </row>
    <row r="148" spans="1:16" ht="26.25" customHeight="1" x14ac:dyDescent="0.2">
      <c r="A148" s="14"/>
      <c r="B148" s="14"/>
      <c r="C148" s="73" t="s">
        <v>1510</v>
      </c>
      <c r="D148" s="78" t="s">
        <v>289</v>
      </c>
      <c r="E148" s="13">
        <v>44446</v>
      </c>
      <c r="F148" s="76" t="s">
        <v>1362</v>
      </c>
      <c r="G148" s="13">
        <v>44447</v>
      </c>
      <c r="H148" s="77" t="s">
        <v>1363</v>
      </c>
      <c r="I148" s="16">
        <v>64</v>
      </c>
      <c r="J148" s="16">
        <v>45</v>
      </c>
      <c r="K148" s="16">
        <v>10</v>
      </c>
      <c r="L148" s="16">
        <v>3</v>
      </c>
      <c r="M148" s="81">
        <v>7.2</v>
      </c>
      <c r="N148" s="72">
        <v>7</v>
      </c>
      <c r="O148" s="64">
        <v>2530</v>
      </c>
      <c r="P148" s="65">
        <f>Table2245789101123456789101112[[#This Row],[PEMBULATAN]]*O148</f>
        <v>17710</v>
      </c>
    </row>
    <row r="149" spans="1:16" ht="26.25" customHeight="1" x14ac:dyDescent="0.2">
      <c r="A149" s="14"/>
      <c r="B149" s="14"/>
      <c r="C149" s="73" t="s">
        <v>1511</v>
      </c>
      <c r="D149" s="78" t="s">
        <v>289</v>
      </c>
      <c r="E149" s="13">
        <v>44446</v>
      </c>
      <c r="F149" s="76" t="s">
        <v>1362</v>
      </c>
      <c r="G149" s="13">
        <v>44447</v>
      </c>
      <c r="H149" s="77" t="s">
        <v>1363</v>
      </c>
      <c r="I149" s="16">
        <v>105</v>
      </c>
      <c r="J149" s="16">
        <v>10</v>
      </c>
      <c r="K149" s="16">
        <v>10</v>
      </c>
      <c r="L149" s="16">
        <v>2</v>
      </c>
      <c r="M149" s="81">
        <v>2.625</v>
      </c>
      <c r="N149" s="72">
        <v>3</v>
      </c>
      <c r="O149" s="64">
        <v>2530</v>
      </c>
      <c r="P149" s="65">
        <f>Table2245789101123456789101112[[#This Row],[PEMBULATAN]]*O149</f>
        <v>7590</v>
      </c>
    </row>
    <row r="150" spans="1:16" ht="26.25" customHeight="1" x14ac:dyDescent="0.2">
      <c r="A150" s="14"/>
      <c r="B150" s="14"/>
      <c r="C150" s="73" t="s">
        <v>1512</v>
      </c>
      <c r="D150" s="78" t="s">
        <v>289</v>
      </c>
      <c r="E150" s="13">
        <v>44446</v>
      </c>
      <c r="F150" s="76" t="s">
        <v>1362</v>
      </c>
      <c r="G150" s="13">
        <v>44447</v>
      </c>
      <c r="H150" s="77" t="s">
        <v>1363</v>
      </c>
      <c r="I150" s="16">
        <v>45</v>
      </c>
      <c r="J150" s="16">
        <v>30</v>
      </c>
      <c r="K150" s="16">
        <v>38</v>
      </c>
      <c r="L150" s="16">
        <v>3</v>
      </c>
      <c r="M150" s="81">
        <v>12.824999999999999</v>
      </c>
      <c r="N150" s="72">
        <v>13</v>
      </c>
      <c r="O150" s="64">
        <v>2530</v>
      </c>
      <c r="P150" s="65">
        <f>Table2245789101123456789101112[[#This Row],[PEMBULATAN]]*O150</f>
        <v>32890</v>
      </c>
    </row>
    <row r="151" spans="1:16" ht="26.25" customHeight="1" x14ac:dyDescent="0.2">
      <c r="A151" s="14"/>
      <c r="B151" s="14"/>
      <c r="C151" s="73" t="s">
        <v>1513</v>
      </c>
      <c r="D151" s="78" t="s">
        <v>289</v>
      </c>
      <c r="E151" s="13">
        <v>44446</v>
      </c>
      <c r="F151" s="76" t="s">
        <v>1362</v>
      </c>
      <c r="G151" s="13">
        <v>44447</v>
      </c>
      <c r="H151" s="77" t="s">
        <v>1363</v>
      </c>
      <c r="I151" s="16">
        <v>56</v>
      </c>
      <c r="J151" s="16">
        <v>20</v>
      </c>
      <c r="K151" s="16">
        <v>20</v>
      </c>
      <c r="L151" s="16">
        <v>2</v>
      </c>
      <c r="M151" s="81">
        <v>5.6</v>
      </c>
      <c r="N151" s="72">
        <v>6</v>
      </c>
      <c r="O151" s="64">
        <v>2530</v>
      </c>
      <c r="P151" s="65">
        <f>Table2245789101123456789101112[[#This Row],[PEMBULATAN]]*O151</f>
        <v>15180</v>
      </c>
    </row>
    <row r="152" spans="1:16" ht="26.25" customHeight="1" x14ac:dyDescent="0.2">
      <c r="A152" s="14"/>
      <c r="B152" s="14"/>
      <c r="C152" s="73" t="s">
        <v>1514</v>
      </c>
      <c r="D152" s="78" t="s">
        <v>289</v>
      </c>
      <c r="E152" s="13">
        <v>44446</v>
      </c>
      <c r="F152" s="76" t="s">
        <v>1362</v>
      </c>
      <c r="G152" s="13">
        <v>44447</v>
      </c>
      <c r="H152" s="77" t="s">
        <v>1363</v>
      </c>
      <c r="I152" s="16">
        <v>83</v>
      </c>
      <c r="J152" s="16">
        <v>22</v>
      </c>
      <c r="K152" s="16">
        <v>5</v>
      </c>
      <c r="L152" s="16">
        <v>2</v>
      </c>
      <c r="M152" s="81">
        <v>2.2825000000000002</v>
      </c>
      <c r="N152" s="72">
        <v>2</v>
      </c>
      <c r="O152" s="64">
        <v>2530</v>
      </c>
      <c r="P152" s="65">
        <f>Table2245789101123456789101112[[#This Row],[PEMBULATAN]]*O152</f>
        <v>5060</v>
      </c>
    </row>
    <row r="153" spans="1:16" ht="26.25" customHeight="1" x14ac:dyDescent="0.2">
      <c r="A153" s="14"/>
      <c r="B153" s="14"/>
      <c r="C153" s="73" t="s">
        <v>1515</v>
      </c>
      <c r="D153" s="78" t="s">
        <v>289</v>
      </c>
      <c r="E153" s="13">
        <v>44446</v>
      </c>
      <c r="F153" s="76" t="s">
        <v>1362</v>
      </c>
      <c r="G153" s="13">
        <v>44447</v>
      </c>
      <c r="H153" s="77" t="s">
        <v>1363</v>
      </c>
      <c r="I153" s="16">
        <v>52</v>
      </c>
      <c r="J153" s="16">
        <v>42</v>
      </c>
      <c r="K153" s="16">
        <v>22</v>
      </c>
      <c r="L153" s="16">
        <v>2</v>
      </c>
      <c r="M153" s="81">
        <v>12.012</v>
      </c>
      <c r="N153" s="72">
        <v>12</v>
      </c>
      <c r="O153" s="64">
        <v>2530</v>
      </c>
      <c r="P153" s="65">
        <f>Table2245789101123456789101112[[#This Row],[PEMBULATAN]]*O153</f>
        <v>30360</v>
      </c>
    </row>
    <row r="154" spans="1:16" ht="26.25" customHeight="1" x14ac:dyDescent="0.2">
      <c r="A154" s="14"/>
      <c r="B154" s="14"/>
      <c r="C154" s="73" t="s">
        <v>1516</v>
      </c>
      <c r="D154" s="78" t="s">
        <v>289</v>
      </c>
      <c r="E154" s="13">
        <v>44446</v>
      </c>
      <c r="F154" s="76" t="s">
        <v>1362</v>
      </c>
      <c r="G154" s="13">
        <v>44447</v>
      </c>
      <c r="H154" s="77" t="s">
        <v>1363</v>
      </c>
      <c r="I154" s="16">
        <v>70</v>
      </c>
      <c r="J154" s="16">
        <v>60</v>
      </c>
      <c r="K154" s="16">
        <v>20</v>
      </c>
      <c r="L154" s="16">
        <v>8</v>
      </c>
      <c r="M154" s="81">
        <v>21</v>
      </c>
      <c r="N154" s="72">
        <v>21</v>
      </c>
      <c r="O154" s="64">
        <v>2530</v>
      </c>
      <c r="P154" s="65">
        <f>Table2245789101123456789101112[[#This Row],[PEMBULATAN]]*O154</f>
        <v>53130</v>
      </c>
    </row>
    <row r="155" spans="1:16" ht="26.25" customHeight="1" x14ac:dyDescent="0.2">
      <c r="A155" s="14"/>
      <c r="B155" s="14"/>
      <c r="C155" s="73" t="s">
        <v>1517</v>
      </c>
      <c r="D155" s="78" t="s">
        <v>289</v>
      </c>
      <c r="E155" s="13">
        <v>44446</v>
      </c>
      <c r="F155" s="76" t="s">
        <v>1362</v>
      </c>
      <c r="G155" s="13">
        <v>44447</v>
      </c>
      <c r="H155" s="77" t="s">
        <v>1363</v>
      </c>
      <c r="I155" s="16">
        <v>90</v>
      </c>
      <c r="J155" s="16">
        <v>45</v>
      </c>
      <c r="K155" s="16">
        <v>10</v>
      </c>
      <c r="L155" s="16">
        <v>2</v>
      </c>
      <c r="M155" s="81">
        <v>10.125</v>
      </c>
      <c r="N155" s="72">
        <v>10</v>
      </c>
      <c r="O155" s="64">
        <v>2530</v>
      </c>
      <c r="P155" s="65">
        <f>Table2245789101123456789101112[[#This Row],[PEMBULATAN]]*O155</f>
        <v>25300</v>
      </c>
    </row>
    <row r="156" spans="1:16" ht="26.25" customHeight="1" x14ac:dyDescent="0.2">
      <c r="A156" s="14"/>
      <c r="B156" s="14"/>
      <c r="C156" s="73" t="s">
        <v>1518</v>
      </c>
      <c r="D156" s="78" t="s">
        <v>289</v>
      </c>
      <c r="E156" s="13">
        <v>44446</v>
      </c>
      <c r="F156" s="76" t="s">
        <v>1362</v>
      </c>
      <c r="G156" s="13">
        <v>44447</v>
      </c>
      <c r="H156" s="77" t="s">
        <v>1363</v>
      </c>
      <c r="I156" s="16">
        <v>131</v>
      </c>
      <c r="J156" s="16">
        <v>10</v>
      </c>
      <c r="K156" s="16">
        <v>12</v>
      </c>
      <c r="L156" s="16">
        <v>1</v>
      </c>
      <c r="M156" s="81">
        <v>3.93</v>
      </c>
      <c r="N156" s="72">
        <v>4</v>
      </c>
      <c r="O156" s="64">
        <v>2530</v>
      </c>
      <c r="P156" s="65">
        <f>Table2245789101123456789101112[[#This Row],[PEMBULATAN]]*O156</f>
        <v>10120</v>
      </c>
    </row>
    <row r="157" spans="1:16" ht="26.25" customHeight="1" x14ac:dyDescent="0.2">
      <c r="A157" s="14"/>
      <c r="B157" s="14"/>
      <c r="C157" s="73" t="s">
        <v>1519</v>
      </c>
      <c r="D157" s="78" t="s">
        <v>289</v>
      </c>
      <c r="E157" s="13">
        <v>44446</v>
      </c>
      <c r="F157" s="76" t="s">
        <v>1362</v>
      </c>
      <c r="G157" s="13">
        <v>44447</v>
      </c>
      <c r="H157" s="77" t="s">
        <v>1363</v>
      </c>
      <c r="I157" s="16">
        <v>65</v>
      </c>
      <c r="J157" s="16">
        <v>36</v>
      </c>
      <c r="K157" s="16">
        <v>25</v>
      </c>
      <c r="L157" s="16">
        <v>7</v>
      </c>
      <c r="M157" s="81">
        <v>14.625</v>
      </c>
      <c r="N157" s="72">
        <v>15</v>
      </c>
      <c r="O157" s="64">
        <v>2530</v>
      </c>
      <c r="P157" s="65">
        <f>Table2245789101123456789101112[[#This Row],[PEMBULATAN]]*O157</f>
        <v>37950</v>
      </c>
    </row>
    <row r="158" spans="1:16" ht="26.25" customHeight="1" x14ac:dyDescent="0.2">
      <c r="A158" s="14"/>
      <c r="B158" s="14"/>
      <c r="C158" s="73" t="s">
        <v>1520</v>
      </c>
      <c r="D158" s="78" t="s">
        <v>289</v>
      </c>
      <c r="E158" s="13">
        <v>44446</v>
      </c>
      <c r="F158" s="76" t="s">
        <v>1362</v>
      </c>
      <c r="G158" s="13">
        <v>44447</v>
      </c>
      <c r="H158" s="77" t="s">
        <v>1363</v>
      </c>
      <c r="I158" s="16">
        <v>62</v>
      </c>
      <c r="J158" s="16">
        <v>60</v>
      </c>
      <c r="K158" s="16">
        <v>21</v>
      </c>
      <c r="L158" s="16">
        <v>7</v>
      </c>
      <c r="M158" s="81">
        <v>19.53</v>
      </c>
      <c r="N158" s="72">
        <v>20</v>
      </c>
      <c r="O158" s="64">
        <v>2530</v>
      </c>
      <c r="P158" s="65">
        <f>Table2245789101123456789101112[[#This Row],[PEMBULATAN]]*O158</f>
        <v>50600</v>
      </c>
    </row>
    <row r="159" spans="1:16" ht="26.25" customHeight="1" x14ac:dyDescent="0.2">
      <c r="A159" s="14"/>
      <c r="B159" s="14"/>
      <c r="C159" s="73" t="s">
        <v>1521</v>
      </c>
      <c r="D159" s="78" t="s">
        <v>289</v>
      </c>
      <c r="E159" s="13">
        <v>44446</v>
      </c>
      <c r="F159" s="76" t="s">
        <v>1362</v>
      </c>
      <c r="G159" s="13">
        <v>44447</v>
      </c>
      <c r="H159" s="77" t="s">
        <v>1363</v>
      </c>
      <c r="I159" s="16">
        <v>86</v>
      </c>
      <c r="J159" s="16">
        <v>35</v>
      </c>
      <c r="K159" s="16">
        <v>36</v>
      </c>
      <c r="L159" s="16">
        <v>4</v>
      </c>
      <c r="M159" s="81">
        <v>27.09</v>
      </c>
      <c r="N159" s="72">
        <v>27</v>
      </c>
      <c r="O159" s="64">
        <v>2530</v>
      </c>
      <c r="P159" s="65">
        <f>Table2245789101123456789101112[[#This Row],[PEMBULATAN]]*O159</f>
        <v>68310</v>
      </c>
    </row>
    <row r="160" spans="1:16" ht="26.25" customHeight="1" x14ac:dyDescent="0.2">
      <c r="A160" s="14"/>
      <c r="B160" s="14"/>
      <c r="C160" s="73" t="s">
        <v>1522</v>
      </c>
      <c r="D160" s="78" t="s">
        <v>289</v>
      </c>
      <c r="E160" s="13">
        <v>44446</v>
      </c>
      <c r="F160" s="76" t="s">
        <v>1362</v>
      </c>
      <c r="G160" s="13">
        <v>44447</v>
      </c>
      <c r="H160" s="77" t="s">
        <v>1363</v>
      </c>
      <c r="I160" s="16">
        <v>82</v>
      </c>
      <c r="J160" s="16">
        <v>45</v>
      </c>
      <c r="K160" s="16">
        <v>27</v>
      </c>
      <c r="L160" s="16">
        <v>27</v>
      </c>
      <c r="M160" s="81">
        <v>24.907499999999999</v>
      </c>
      <c r="N160" s="72">
        <v>27</v>
      </c>
      <c r="O160" s="64">
        <v>2530</v>
      </c>
      <c r="P160" s="65">
        <f>Table2245789101123456789101112[[#This Row],[PEMBULATAN]]*O160</f>
        <v>68310</v>
      </c>
    </row>
    <row r="161" spans="1:16" ht="26.25" customHeight="1" x14ac:dyDescent="0.2">
      <c r="A161" s="14"/>
      <c r="B161" s="14"/>
      <c r="C161" s="73" t="s">
        <v>1523</v>
      </c>
      <c r="D161" s="78" t="s">
        <v>289</v>
      </c>
      <c r="E161" s="13">
        <v>44446</v>
      </c>
      <c r="F161" s="76" t="s">
        <v>1362</v>
      </c>
      <c r="G161" s="13">
        <v>44447</v>
      </c>
      <c r="H161" s="77" t="s">
        <v>1363</v>
      </c>
      <c r="I161" s="16">
        <v>80</v>
      </c>
      <c r="J161" s="16">
        <v>52</v>
      </c>
      <c r="K161" s="16">
        <v>30</v>
      </c>
      <c r="L161" s="16">
        <v>23</v>
      </c>
      <c r="M161" s="81">
        <v>31.2</v>
      </c>
      <c r="N161" s="72">
        <v>31</v>
      </c>
      <c r="O161" s="64">
        <v>2530</v>
      </c>
      <c r="P161" s="65">
        <f>Table2245789101123456789101112[[#This Row],[PEMBULATAN]]*O161</f>
        <v>78430</v>
      </c>
    </row>
    <row r="162" spans="1:16" ht="26.25" customHeight="1" x14ac:dyDescent="0.2">
      <c r="A162" s="14"/>
      <c r="B162" s="14"/>
      <c r="C162" s="73" t="s">
        <v>1524</v>
      </c>
      <c r="D162" s="78" t="s">
        <v>289</v>
      </c>
      <c r="E162" s="13">
        <v>44446</v>
      </c>
      <c r="F162" s="76" t="s">
        <v>1362</v>
      </c>
      <c r="G162" s="13">
        <v>44447</v>
      </c>
      <c r="H162" s="77" t="s">
        <v>1363</v>
      </c>
      <c r="I162" s="16">
        <v>90</v>
      </c>
      <c r="J162" s="16">
        <v>61</v>
      </c>
      <c r="K162" s="16">
        <v>25</v>
      </c>
      <c r="L162" s="16">
        <v>17</v>
      </c>
      <c r="M162" s="81">
        <v>34.3125</v>
      </c>
      <c r="N162" s="72">
        <v>35</v>
      </c>
      <c r="O162" s="64">
        <v>2530</v>
      </c>
      <c r="P162" s="65">
        <f>Table2245789101123456789101112[[#This Row],[PEMBULATAN]]*O162</f>
        <v>88550</v>
      </c>
    </row>
    <row r="163" spans="1:16" ht="26.25" customHeight="1" x14ac:dyDescent="0.2">
      <c r="A163" s="14"/>
      <c r="B163" s="14"/>
      <c r="C163" s="73" t="s">
        <v>1525</v>
      </c>
      <c r="D163" s="78" t="s">
        <v>289</v>
      </c>
      <c r="E163" s="13">
        <v>44446</v>
      </c>
      <c r="F163" s="76" t="s">
        <v>1362</v>
      </c>
      <c r="G163" s="13">
        <v>44447</v>
      </c>
      <c r="H163" s="77" t="s">
        <v>1363</v>
      </c>
      <c r="I163" s="16">
        <v>92</v>
      </c>
      <c r="J163" s="16">
        <v>62</v>
      </c>
      <c r="K163" s="16">
        <v>42</v>
      </c>
      <c r="L163" s="16">
        <v>26</v>
      </c>
      <c r="M163" s="81">
        <v>59.892000000000003</v>
      </c>
      <c r="N163" s="72">
        <v>60</v>
      </c>
      <c r="O163" s="64">
        <v>2530</v>
      </c>
      <c r="P163" s="65">
        <f>Table2245789101123456789101112[[#This Row],[PEMBULATAN]]*O163</f>
        <v>151800</v>
      </c>
    </row>
    <row r="164" spans="1:16" ht="26.25" customHeight="1" x14ac:dyDescent="0.2">
      <c r="A164" s="14"/>
      <c r="B164" s="14"/>
      <c r="C164" s="73" t="s">
        <v>1526</v>
      </c>
      <c r="D164" s="78" t="s">
        <v>289</v>
      </c>
      <c r="E164" s="13">
        <v>44446</v>
      </c>
      <c r="F164" s="76" t="s">
        <v>1362</v>
      </c>
      <c r="G164" s="13">
        <v>44447</v>
      </c>
      <c r="H164" s="77" t="s">
        <v>1363</v>
      </c>
      <c r="I164" s="16">
        <v>70</v>
      </c>
      <c r="J164" s="16">
        <v>50</v>
      </c>
      <c r="K164" s="16">
        <v>30</v>
      </c>
      <c r="L164" s="16">
        <v>7</v>
      </c>
      <c r="M164" s="81">
        <v>26.25</v>
      </c>
      <c r="N164" s="72">
        <v>26</v>
      </c>
      <c r="O164" s="64">
        <v>2530</v>
      </c>
      <c r="P164" s="65">
        <f>Table2245789101123456789101112[[#This Row],[PEMBULATAN]]*O164</f>
        <v>65780</v>
      </c>
    </row>
    <row r="165" spans="1:16" ht="26.25" customHeight="1" x14ac:dyDescent="0.2">
      <c r="A165" s="14"/>
      <c r="B165" s="14"/>
      <c r="C165" s="73" t="s">
        <v>1527</v>
      </c>
      <c r="D165" s="78" t="s">
        <v>289</v>
      </c>
      <c r="E165" s="13">
        <v>44446</v>
      </c>
      <c r="F165" s="76" t="s">
        <v>1362</v>
      </c>
      <c r="G165" s="13">
        <v>44447</v>
      </c>
      <c r="H165" s="77" t="s">
        <v>1363</v>
      </c>
      <c r="I165" s="16">
        <v>40</v>
      </c>
      <c r="J165" s="16">
        <v>32</v>
      </c>
      <c r="K165" s="16">
        <v>12</v>
      </c>
      <c r="L165" s="16">
        <v>2</v>
      </c>
      <c r="M165" s="81">
        <v>3.84</v>
      </c>
      <c r="N165" s="72">
        <v>4</v>
      </c>
      <c r="O165" s="64">
        <v>2530</v>
      </c>
      <c r="P165" s="65">
        <f>Table2245789101123456789101112[[#This Row],[PEMBULATAN]]*O165</f>
        <v>10120</v>
      </c>
    </row>
    <row r="166" spans="1:16" ht="26.25" customHeight="1" x14ac:dyDescent="0.2">
      <c r="A166" s="14"/>
      <c r="B166" s="14"/>
      <c r="C166" s="73" t="s">
        <v>1528</v>
      </c>
      <c r="D166" s="78" t="s">
        <v>289</v>
      </c>
      <c r="E166" s="13">
        <v>44446</v>
      </c>
      <c r="F166" s="76" t="s">
        <v>1362</v>
      </c>
      <c r="G166" s="13">
        <v>44447</v>
      </c>
      <c r="H166" s="77" t="s">
        <v>1363</v>
      </c>
      <c r="I166" s="16">
        <v>39</v>
      </c>
      <c r="J166" s="16">
        <v>30</v>
      </c>
      <c r="K166" s="16">
        <v>10</v>
      </c>
      <c r="L166" s="16">
        <v>1</v>
      </c>
      <c r="M166" s="81">
        <v>2.9249999999999998</v>
      </c>
      <c r="N166" s="72">
        <v>3</v>
      </c>
      <c r="O166" s="64">
        <v>2530</v>
      </c>
      <c r="P166" s="65">
        <f>Table2245789101123456789101112[[#This Row],[PEMBULATAN]]*O166</f>
        <v>7590</v>
      </c>
    </row>
    <row r="167" spans="1:16" ht="26.25" customHeight="1" x14ac:dyDescent="0.2">
      <c r="A167" s="14"/>
      <c r="B167" s="14"/>
      <c r="C167" s="73" t="s">
        <v>1529</v>
      </c>
      <c r="D167" s="78" t="s">
        <v>289</v>
      </c>
      <c r="E167" s="13">
        <v>44446</v>
      </c>
      <c r="F167" s="76" t="s">
        <v>1362</v>
      </c>
      <c r="G167" s="13">
        <v>44447</v>
      </c>
      <c r="H167" s="77" t="s">
        <v>1363</v>
      </c>
      <c r="I167" s="16">
        <v>70</v>
      </c>
      <c r="J167" s="16">
        <v>60</v>
      </c>
      <c r="K167" s="16">
        <v>20</v>
      </c>
      <c r="L167" s="16">
        <v>9</v>
      </c>
      <c r="M167" s="81">
        <v>21</v>
      </c>
      <c r="N167" s="72">
        <v>21</v>
      </c>
      <c r="O167" s="64">
        <v>2530</v>
      </c>
      <c r="P167" s="65">
        <f>Table2245789101123456789101112[[#This Row],[PEMBULATAN]]*O167</f>
        <v>53130</v>
      </c>
    </row>
    <row r="168" spans="1:16" ht="26.25" customHeight="1" x14ac:dyDescent="0.2">
      <c r="A168" s="14"/>
      <c r="B168" s="14"/>
      <c r="C168" s="73" t="s">
        <v>1530</v>
      </c>
      <c r="D168" s="78" t="s">
        <v>289</v>
      </c>
      <c r="E168" s="13">
        <v>44446</v>
      </c>
      <c r="F168" s="76" t="s">
        <v>1362</v>
      </c>
      <c r="G168" s="13">
        <v>44447</v>
      </c>
      <c r="H168" s="77" t="s">
        <v>1363</v>
      </c>
      <c r="I168" s="16">
        <v>60</v>
      </c>
      <c r="J168" s="16">
        <v>45</v>
      </c>
      <c r="K168" s="16">
        <v>20</v>
      </c>
      <c r="L168" s="16">
        <v>10</v>
      </c>
      <c r="M168" s="81">
        <v>13.5</v>
      </c>
      <c r="N168" s="72">
        <v>14</v>
      </c>
      <c r="O168" s="64">
        <v>2530</v>
      </c>
      <c r="P168" s="65">
        <f>Table2245789101123456789101112[[#This Row],[PEMBULATAN]]*O168</f>
        <v>35420</v>
      </c>
    </row>
    <row r="169" spans="1:16" ht="26.25" customHeight="1" x14ac:dyDescent="0.2">
      <c r="A169" s="14"/>
      <c r="B169" s="14"/>
      <c r="C169" s="73" t="s">
        <v>1531</v>
      </c>
      <c r="D169" s="78" t="s">
        <v>289</v>
      </c>
      <c r="E169" s="13">
        <v>44446</v>
      </c>
      <c r="F169" s="76" t="s">
        <v>1362</v>
      </c>
      <c r="G169" s="13">
        <v>44447</v>
      </c>
      <c r="H169" s="77" t="s">
        <v>1363</v>
      </c>
      <c r="I169" s="16">
        <v>43</v>
      </c>
      <c r="J169" s="16">
        <v>32</v>
      </c>
      <c r="K169" s="16">
        <v>30</v>
      </c>
      <c r="L169" s="16">
        <v>16</v>
      </c>
      <c r="M169" s="81">
        <v>10.32</v>
      </c>
      <c r="N169" s="72">
        <v>16</v>
      </c>
      <c r="O169" s="64">
        <v>2530</v>
      </c>
      <c r="P169" s="65">
        <f>Table2245789101123456789101112[[#This Row],[PEMBULATAN]]*O169</f>
        <v>40480</v>
      </c>
    </row>
    <row r="170" spans="1:16" ht="26.25" customHeight="1" x14ac:dyDescent="0.2">
      <c r="A170" s="14"/>
      <c r="B170" s="14"/>
      <c r="C170" s="73" t="s">
        <v>1532</v>
      </c>
      <c r="D170" s="78" t="s">
        <v>289</v>
      </c>
      <c r="E170" s="13">
        <v>44446</v>
      </c>
      <c r="F170" s="76" t="s">
        <v>1362</v>
      </c>
      <c r="G170" s="13">
        <v>44447</v>
      </c>
      <c r="H170" s="77" t="s">
        <v>1363</v>
      </c>
      <c r="I170" s="16">
        <v>52</v>
      </c>
      <c r="J170" s="16">
        <v>20</v>
      </c>
      <c r="K170" s="16">
        <v>9</v>
      </c>
      <c r="L170" s="16">
        <v>2</v>
      </c>
      <c r="M170" s="81">
        <v>2.34</v>
      </c>
      <c r="N170" s="72">
        <v>3</v>
      </c>
      <c r="O170" s="64">
        <v>2530</v>
      </c>
      <c r="P170" s="65">
        <f>Table2245789101123456789101112[[#This Row],[PEMBULATAN]]*O170</f>
        <v>7590</v>
      </c>
    </row>
    <row r="171" spans="1:16" ht="26.25" customHeight="1" x14ac:dyDescent="0.2">
      <c r="A171" s="14"/>
      <c r="B171" s="14"/>
      <c r="C171" s="73" t="s">
        <v>1533</v>
      </c>
      <c r="D171" s="78" t="s">
        <v>289</v>
      </c>
      <c r="E171" s="13">
        <v>44446</v>
      </c>
      <c r="F171" s="76" t="s">
        <v>1362</v>
      </c>
      <c r="G171" s="13">
        <v>44447</v>
      </c>
      <c r="H171" s="77" t="s">
        <v>1363</v>
      </c>
      <c r="I171" s="16">
        <v>52</v>
      </c>
      <c r="J171" s="16">
        <v>36</v>
      </c>
      <c r="K171" s="16">
        <v>20</v>
      </c>
      <c r="L171" s="16">
        <v>6</v>
      </c>
      <c r="M171" s="81">
        <v>9.36</v>
      </c>
      <c r="N171" s="72">
        <v>10</v>
      </c>
      <c r="O171" s="64">
        <v>2530</v>
      </c>
      <c r="P171" s="65">
        <f>Table2245789101123456789101112[[#This Row],[PEMBULATAN]]*O171</f>
        <v>25300</v>
      </c>
    </row>
    <row r="172" spans="1:16" ht="26.25" customHeight="1" x14ac:dyDescent="0.2">
      <c r="A172" s="14"/>
      <c r="B172" s="14"/>
      <c r="C172" s="73" t="s">
        <v>1534</v>
      </c>
      <c r="D172" s="78" t="s">
        <v>289</v>
      </c>
      <c r="E172" s="13">
        <v>44446</v>
      </c>
      <c r="F172" s="76" t="s">
        <v>1362</v>
      </c>
      <c r="G172" s="13">
        <v>44447</v>
      </c>
      <c r="H172" s="77" t="s">
        <v>1363</v>
      </c>
      <c r="I172" s="16">
        <v>52</v>
      </c>
      <c r="J172" s="16">
        <v>42</v>
      </c>
      <c r="K172" s="16">
        <v>17</v>
      </c>
      <c r="L172" s="16">
        <v>3</v>
      </c>
      <c r="M172" s="81">
        <v>9.282</v>
      </c>
      <c r="N172" s="72">
        <v>9</v>
      </c>
      <c r="O172" s="64">
        <v>2530</v>
      </c>
      <c r="P172" s="65">
        <f>Table2245789101123456789101112[[#This Row],[PEMBULATAN]]*O172</f>
        <v>22770</v>
      </c>
    </row>
    <row r="173" spans="1:16" ht="26.25" customHeight="1" x14ac:dyDescent="0.2">
      <c r="A173" s="14"/>
      <c r="B173" s="14"/>
      <c r="C173" s="73" t="s">
        <v>1535</v>
      </c>
      <c r="D173" s="78" t="s">
        <v>289</v>
      </c>
      <c r="E173" s="13">
        <v>44446</v>
      </c>
      <c r="F173" s="76" t="s">
        <v>1362</v>
      </c>
      <c r="G173" s="13">
        <v>44447</v>
      </c>
      <c r="H173" s="77" t="s">
        <v>1363</v>
      </c>
      <c r="I173" s="16">
        <v>50</v>
      </c>
      <c r="J173" s="16">
        <v>30</v>
      </c>
      <c r="K173" s="16">
        <v>20</v>
      </c>
      <c r="L173" s="16">
        <v>5</v>
      </c>
      <c r="M173" s="81">
        <v>7.5</v>
      </c>
      <c r="N173" s="72">
        <v>8</v>
      </c>
      <c r="O173" s="64">
        <v>2530</v>
      </c>
      <c r="P173" s="65">
        <f>Table2245789101123456789101112[[#This Row],[PEMBULATAN]]*O173</f>
        <v>20240</v>
      </c>
    </row>
    <row r="174" spans="1:16" ht="26.25" customHeight="1" x14ac:dyDescent="0.2">
      <c r="A174" s="14"/>
      <c r="B174" s="14"/>
      <c r="C174" s="73" t="s">
        <v>1536</v>
      </c>
      <c r="D174" s="78" t="s">
        <v>289</v>
      </c>
      <c r="E174" s="13">
        <v>44446</v>
      </c>
      <c r="F174" s="76" t="s">
        <v>1362</v>
      </c>
      <c r="G174" s="13">
        <v>44447</v>
      </c>
      <c r="H174" s="77" t="s">
        <v>1363</v>
      </c>
      <c r="I174" s="16">
        <v>80</v>
      </c>
      <c r="J174" s="16">
        <v>60</v>
      </c>
      <c r="K174" s="16">
        <v>30</v>
      </c>
      <c r="L174" s="16">
        <v>18</v>
      </c>
      <c r="M174" s="81">
        <v>36</v>
      </c>
      <c r="N174" s="72">
        <v>36</v>
      </c>
      <c r="O174" s="64">
        <v>2530</v>
      </c>
      <c r="P174" s="65">
        <f>Table2245789101123456789101112[[#This Row],[PEMBULATAN]]*O174</f>
        <v>91080</v>
      </c>
    </row>
    <row r="175" spans="1:16" ht="26.25" customHeight="1" x14ac:dyDescent="0.2">
      <c r="A175" s="14"/>
      <c r="B175" s="14"/>
      <c r="C175" s="73" t="s">
        <v>1537</v>
      </c>
      <c r="D175" s="78" t="s">
        <v>289</v>
      </c>
      <c r="E175" s="13">
        <v>44446</v>
      </c>
      <c r="F175" s="76" t="s">
        <v>1362</v>
      </c>
      <c r="G175" s="13">
        <v>44447</v>
      </c>
      <c r="H175" s="77" t="s">
        <v>1363</v>
      </c>
      <c r="I175" s="16">
        <v>80</v>
      </c>
      <c r="J175" s="16">
        <v>60</v>
      </c>
      <c r="K175" s="16">
        <v>35</v>
      </c>
      <c r="L175" s="16">
        <v>17</v>
      </c>
      <c r="M175" s="81">
        <v>42</v>
      </c>
      <c r="N175" s="72">
        <v>42</v>
      </c>
      <c r="O175" s="64">
        <v>2530</v>
      </c>
      <c r="P175" s="65">
        <f>Table2245789101123456789101112[[#This Row],[PEMBULATAN]]*O175</f>
        <v>106260</v>
      </c>
    </row>
    <row r="176" spans="1:16" ht="26.25" customHeight="1" x14ac:dyDescent="0.2">
      <c r="A176" s="14"/>
      <c r="B176" s="14"/>
      <c r="C176" s="73" t="s">
        <v>1538</v>
      </c>
      <c r="D176" s="78" t="s">
        <v>289</v>
      </c>
      <c r="E176" s="13">
        <v>44446</v>
      </c>
      <c r="F176" s="76" t="s">
        <v>1362</v>
      </c>
      <c r="G176" s="13">
        <v>44447</v>
      </c>
      <c r="H176" s="77" t="s">
        <v>1363</v>
      </c>
      <c r="I176" s="16">
        <v>80</v>
      </c>
      <c r="J176" s="16">
        <v>53</v>
      </c>
      <c r="K176" s="16">
        <v>40</v>
      </c>
      <c r="L176" s="16">
        <v>16</v>
      </c>
      <c r="M176" s="81">
        <v>42.4</v>
      </c>
      <c r="N176" s="72">
        <v>43</v>
      </c>
      <c r="O176" s="64">
        <v>2530</v>
      </c>
      <c r="P176" s="65">
        <f>Table2245789101123456789101112[[#This Row],[PEMBULATAN]]*O176</f>
        <v>108790</v>
      </c>
    </row>
    <row r="177" spans="1:16" ht="26.25" customHeight="1" x14ac:dyDescent="0.2">
      <c r="A177" s="14"/>
      <c r="B177" s="14"/>
      <c r="C177" s="73" t="s">
        <v>1539</v>
      </c>
      <c r="D177" s="78" t="s">
        <v>289</v>
      </c>
      <c r="E177" s="13">
        <v>44446</v>
      </c>
      <c r="F177" s="76" t="s">
        <v>1362</v>
      </c>
      <c r="G177" s="13">
        <v>44447</v>
      </c>
      <c r="H177" s="77" t="s">
        <v>1363</v>
      </c>
      <c r="I177" s="16">
        <v>78</v>
      </c>
      <c r="J177" s="16">
        <v>69</v>
      </c>
      <c r="K177" s="16">
        <v>20</v>
      </c>
      <c r="L177" s="16">
        <v>12</v>
      </c>
      <c r="M177" s="81">
        <v>26.91</v>
      </c>
      <c r="N177" s="72">
        <v>27</v>
      </c>
      <c r="O177" s="64">
        <v>2530</v>
      </c>
      <c r="P177" s="65">
        <f>Table2245789101123456789101112[[#This Row],[PEMBULATAN]]*O177</f>
        <v>68310</v>
      </c>
    </row>
    <row r="178" spans="1:16" ht="26.25" customHeight="1" x14ac:dyDescent="0.2">
      <c r="A178" s="14"/>
      <c r="B178" s="14"/>
      <c r="C178" s="73" t="s">
        <v>1540</v>
      </c>
      <c r="D178" s="78" t="s">
        <v>289</v>
      </c>
      <c r="E178" s="13">
        <v>44446</v>
      </c>
      <c r="F178" s="76" t="s">
        <v>1362</v>
      </c>
      <c r="G178" s="13">
        <v>44447</v>
      </c>
      <c r="H178" s="77" t="s">
        <v>1363</v>
      </c>
      <c r="I178" s="16">
        <v>70</v>
      </c>
      <c r="J178" s="16">
        <v>54</v>
      </c>
      <c r="K178" s="16">
        <v>21</v>
      </c>
      <c r="L178" s="16">
        <v>11</v>
      </c>
      <c r="M178" s="81">
        <v>19.844999999999999</v>
      </c>
      <c r="N178" s="72">
        <v>20</v>
      </c>
      <c r="O178" s="64">
        <v>2530</v>
      </c>
      <c r="P178" s="65">
        <f>Table2245789101123456789101112[[#This Row],[PEMBULATAN]]*O178</f>
        <v>50600</v>
      </c>
    </row>
    <row r="179" spans="1:16" ht="26.25" customHeight="1" x14ac:dyDescent="0.2">
      <c r="A179" s="14"/>
      <c r="B179" s="14"/>
      <c r="C179" s="73" t="s">
        <v>1541</v>
      </c>
      <c r="D179" s="78" t="s">
        <v>289</v>
      </c>
      <c r="E179" s="13">
        <v>44446</v>
      </c>
      <c r="F179" s="76" t="s">
        <v>1362</v>
      </c>
      <c r="G179" s="13">
        <v>44447</v>
      </c>
      <c r="H179" s="77" t="s">
        <v>1363</v>
      </c>
      <c r="I179" s="16">
        <v>42</v>
      </c>
      <c r="J179" s="16">
        <v>33</v>
      </c>
      <c r="K179" s="16">
        <v>14</v>
      </c>
      <c r="L179" s="16">
        <v>4</v>
      </c>
      <c r="M179" s="81">
        <v>4.851</v>
      </c>
      <c r="N179" s="72">
        <v>5</v>
      </c>
      <c r="O179" s="64">
        <v>2530</v>
      </c>
      <c r="P179" s="65">
        <f>Table2245789101123456789101112[[#This Row],[PEMBULATAN]]*O179</f>
        <v>12650</v>
      </c>
    </row>
    <row r="180" spans="1:16" ht="26.25" customHeight="1" x14ac:dyDescent="0.2">
      <c r="A180" s="14"/>
      <c r="B180" s="14"/>
      <c r="C180" s="73" t="s">
        <v>1542</v>
      </c>
      <c r="D180" s="78" t="s">
        <v>289</v>
      </c>
      <c r="E180" s="13">
        <v>44446</v>
      </c>
      <c r="F180" s="76" t="s">
        <v>1362</v>
      </c>
      <c r="G180" s="13">
        <v>44447</v>
      </c>
      <c r="H180" s="77" t="s">
        <v>1363</v>
      </c>
      <c r="I180" s="16">
        <v>62</v>
      </c>
      <c r="J180" s="16">
        <v>58</v>
      </c>
      <c r="K180" s="16">
        <v>16</v>
      </c>
      <c r="L180" s="16">
        <v>5</v>
      </c>
      <c r="M180" s="81">
        <v>14.384</v>
      </c>
      <c r="N180" s="72">
        <v>15</v>
      </c>
      <c r="O180" s="64">
        <v>2530</v>
      </c>
      <c r="P180" s="65">
        <f>Table2245789101123456789101112[[#This Row],[PEMBULATAN]]*O180</f>
        <v>37950</v>
      </c>
    </row>
    <row r="181" spans="1:16" ht="26.25" customHeight="1" x14ac:dyDescent="0.2">
      <c r="A181" s="14"/>
      <c r="B181" s="14"/>
      <c r="C181" s="73" t="s">
        <v>1543</v>
      </c>
      <c r="D181" s="78" t="s">
        <v>289</v>
      </c>
      <c r="E181" s="13">
        <v>44446</v>
      </c>
      <c r="F181" s="76" t="s">
        <v>1362</v>
      </c>
      <c r="G181" s="13">
        <v>44447</v>
      </c>
      <c r="H181" s="77" t="s">
        <v>1363</v>
      </c>
      <c r="I181" s="16">
        <v>71</v>
      </c>
      <c r="J181" s="16">
        <v>50</v>
      </c>
      <c r="K181" s="16">
        <v>17</v>
      </c>
      <c r="L181" s="16">
        <v>8</v>
      </c>
      <c r="M181" s="81">
        <v>15.0875</v>
      </c>
      <c r="N181" s="72">
        <v>15</v>
      </c>
      <c r="O181" s="64">
        <v>2530</v>
      </c>
      <c r="P181" s="65">
        <f>Table2245789101123456789101112[[#This Row],[PEMBULATAN]]*O181</f>
        <v>37950</v>
      </c>
    </row>
    <row r="182" spans="1:16" ht="26.25" customHeight="1" x14ac:dyDescent="0.2">
      <c r="A182" s="14"/>
      <c r="B182" s="14"/>
      <c r="C182" s="73" t="s">
        <v>1544</v>
      </c>
      <c r="D182" s="78" t="s">
        <v>289</v>
      </c>
      <c r="E182" s="13">
        <v>44446</v>
      </c>
      <c r="F182" s="76" t="s">
        <v>1362</v>
      </c>
      <c r="G182" s="13">
        <v>44447</v>
      </c>
      <c r="H182" s="77" t="s">
        <v>1363</v>
      </c>
      <c r="I182" s="16">
        <v>72</v>
      </c>
      <c r="J182" s="16">
        <v>66</v>
      </c>
      <c r="K182" s="16">
        <v>20</v>
      </c>
      <c r="L182" s="16">
        <v>12</v>
      </c>
      <c r="M182" s="81">
        <v>23.76</v>
      </c>
      <c r="N182" s="72">
        <v>24</v>
      </c>
      <c r="O182" s="64">
        <v>2530</v>
      </c>
      <c r="P182" s="65">
        <f>Table2245789101123456789101112[[#This Row],[PEMBULATAN]]*O182</f>
        <v>60720</v>
      </c>
    </row>
    <row r="183" spans="1:16" ht="26.25" customHeight="1" x14ac:dyDescent="0.2">
      <c r="A183" s="14"/>
      <c r="B183" s="14"/>
      <c r="C183" s="73" t="s">
        <v>1545</v>
      </c>
      <c r="D183" s="78" t="s">
        <v>289</v>
      </c>
      <c r="E183" s="13">
        <v>44446</v>
      </c>
      <c r="F183" s="76" t="s">
        <v>1362</v>
      </c>
      <c r="G183" s="13">
        <v>44447</v>
      </c>
      <c r="H183" s="77" t="s">
        <v>1363</v>
      </c>
      <c r="I183" s="16">
        <v>100</v>
      </c>
      <c r="J183" s="16">
        <v>52</v>
      </c>
      <c r="K183" s="16">
        <v>30</v>
      </c>
      <c r="L183" s="16">
        <v>15</v>
      </c>
      <c r="M183" s="81">
        <v>39</v>
      </c>
      <c r="N183" s="72">
        <v>39</v>
      </c>
      <c r="O183" s="64">
        <v>2530</v>
      </c>
      <c r="P183" s="65">
        <f>Table2245789101123456789101112[[#This Row],[PEMBULATAN]]*O183</f>
        <v>98670</v>
      </c>
    </row>
    <row r="184" spans="1:16" ht="26.25" customHeight="1" x14ac:dyDescent="0.2">
      <c r="A184" s="14"/>
      <c r="B184" s="14"/>
      <c r="C184" s="73" t="s">
        <v>1546</v>
      </c>
      <c r="D184" s="78" t="s">
        <v>289</v>
      </c>
      <c r="E184" s="13">
        <v>44446</v>
      </c>
      <c r="F184" s="76" t="s">
        <v>1362</v>
      </c>
      <c r="G184" s="13">
        <v>44447</v>
      </c>
      <c r="H184" s="77" t="s">
        <v>1363</v>
      </c>
      <c r="I184" s="16">
        <v>43</v>
      </c>
      <c r="J184" s="16">
        <v>52</v>
      </c>
      <c r="K184" s="16">
        <v>16</v>
      </c>
      <c r="L184" s="16">
        <v>5</v>
      </c>
      <c r="M184" s="81">
        <v>8.9440000000000008</v>
      </c>
      <c r="N184" s="72">
        <v>9</v>
      </c>
      <c r="O184" s="64">
        <v>2530</v>
      </c>
      <c r="P184" s="65">
        <f>Table2245789101123456789101112[[#This Row],[PEMBULATAN]]*O184</f>
        <v>22770</v>
      </c>
    </row>
    <row r="185" spans="1:16" ht="26.25" customHeight="1" x14ac:dyDescent="0.2">
      <c r="A185" s="14"/>
      <c r="B185" s="14"/>
      <c r="C185" s="73" t="s">
        <v>1547</v>
      </c>
      <c r="D185" s="78" t="s">
        <v>289</v>
      </c>
      <c r="E185" s="13">
        <v>44446</v>
      </c>
      <c r="F185" s="76" t="s">
        <v>1362</v>
      </c>
      <c r="G185" s="13">
        <v>44447</v>
      </c>
      <c r="H185" s="77" t="s">
        <v>1363</v>
      </c>
      <c r="I185" s="16">
        <v>97</v>
      </c>
      <c r="J185" s="16">
        <v>55</v>
      </c>
      <c r="K185" s="16">
        <v>28</v>
      </c>
      <c r="L185" s="16">
        <v>18</v>
      </c>
      <c r="M185" s="81">
        <v>37.344999999999999</v>
      </c>
      <c r="N185" s="72">
        <v>38</v>
      </c>
      <c r="O185" s="64">
        <v>2530</v>
      </c>
      <c r="P185" s="65">
        <f>Table2245789101123456789101112[[#This Row],[PEMBULATAN]]*O185</f>
        <v>96140</v>
      </c>
    </row>
    <row r="186" spans="1:16" ht="26.25" customHeight="1" x14ac:dyDescent="0.2">
      <c r="A186" s="14"/>
      <c r="B186" s="14"/>
      <c r="C186" s="73" t="s">
        <v>1548</v>
      </c>
      <c r="D186" s="78" t="s">
        <v>289</v>
      </c>
      <c r="E186" s="13">
        <v>44446</v>
      </c>
      <c r="F186" s="76" t="s">
        <v>1362</v>
      </c>
      <c r="G186" s="13">
        <v>44447</v>
      </c>
      <c r="H186" s="77" t="s">
        <v>1363</v>
      </c>
      <c r="I186" s="16">
        <v>80</v>
      </c>
      <c r="J186" s="16">
        <v>60</v>
      </c>
      <c r="K186" s="16">
        <v>24</v>
      </c>
      <c r="L186" s="16">
        <v>17</v>
      </c>
      <c r="M186" s="81">
        <v>28.8</v>
      </c>
      <c r="N186" s="72">
        <v>29</v>
      </c>
      <c r="O186" s="64">
        <v>2530</v>
      </c>
      <c r="P186" s="65">
        <f>Table2245789101123456789101112[[#This Row],[PEMBULATAN]]*O186</f>
        <v>73370</v>
      </c>
    </row>
    <row r="187" spans="1:16" ht="26.25" customHeight="1" x14ac:dyDescent="0.2">
      <c r="A187" s="14"/>
      <c r="B187" s="14"/>
      <c r="C187" s="73" t="s">
        <v>1549</v>
      </c>
      <c r="D187" s="78" t="s">
        <v>289</v>
      </c>
      <c r="E187" s="13">
        <v>44446</v>
      </c>
      <c r="F187" s="76" t="s">
        <v>1362</v>
      </c>
      <c r="G187" s="13">
        <v>44447</v>
      </c>
      <c r="H187" s="77" t="s">
        <v>1363</v>
      </c>
      <c r="I187" s="16">
        <v>90</v>
      </c>
      <c r="J187" s="16">
        <v>66</v>
      </c>
      <c r="K187" s="16">
        <v>15</v>
      </c>
      <c r="L187" s="16">
        <v>12</v>
      </c>
      <c r="M187" s="81">
        <v>22.274999999999999</v>
      </c>
      <c r="N187" s="72">
        <v>22</v>
      </c>
      <c r="O187" s="64">
        <v>2530</v>
      </c>
      <c r="P187" s="65">
        <f>Table2245789101123456789101112[[#This Row],[PEMBULATAN]]*O187</f>
        <v>55660</v>
      </c>
    </row>
    <row r="188" spans="1:16" ht="26.25" customHeight="1" x14ac:dyDescent="0.2">
      <c r="A188" s="14"/>
      <c r="B188" s="14"/>
      <c r="C188" s="73" t="s">
        <v>1550</v>
      </c>
      <c r="D188" s="78" t="s">
        <v>289</v>
      </c>
      <c r="E188" s="13">
        <v>44446</v>
      </c>
      <c r="F188" s="76" t="s">
        <v>1362</v>
      </c>
      <c r="G188" s="13">
        <v>44447</v>
      </c>
      <c r="H188" s="77" t="s">
        <v>1363</v>
      </c>
      <c r="I188" s="16">
        <v>65</v>
      </c>
      <c r="J188" s="16">
        <v>54</v>
      </c>
      <c r="K188" s="16">
        <v>12</v>
      </c>
      <c r="L188" s="16">
        <v>10</v>
      </c>
      <c r="M188" s="81">
        <v>10.53</v>
      </c>
      <c r="N188" s="72">
        <v>11</v>
      </c>
      <c r="O188" s="64">
        <v>2530</v>
      </c>
      <c r="P188" s="65">
        <f>Table2245789101123456789101112[[#This Row],[PEMBULATAN]]*O188</f>
        <v>27830</v>
      </c>
    </row>
    <row r="189" spans="1:16" ht="26.25" customHeight="1" x14ac:dyDescent="0.2">
      <c r="A189" s="14"/>
      <c r="B189" s="14"/>
      <c r="C189" s="73" t="s">
        <v>1551</v>
      </c>
      <c r="D189" s="78" t="s">
        <v>289</v>
      </c>
      <c r="E189" s="13">
        <v>44446</v>
      </c>
      <c r="F189" s="76" t="s">
        <v>1362</v>
      </c>
      <c r="G189" s="13">
        <v>44447</v>
      </c>
      <c r="H189" s="77" t="s">
        <v>1363</v>
      </c>
      <c r="I189" s="16">
        <v>47</v>
      </c>
      <c r="J189" s="16">
        <v>36</v>
      </c>
      <c r="K189" s="16">
        <v>31</v>
      </c>
      <c r="L189" s="16">
        <v>12</v>
      </c>
      <c r="M189" s="81">
        <v>13.113</v>
      </c>
      <c r="N189" s="72">
        <v>13</v>
      </c>
      <c r="O189" s="64">
        <v>2530</v>
      </c>
      <c r="P189" s="65">
        <f>Table2245789101123456789101112[[#This Row],[PEMBULATAN]]*O189</f>
        <v>32890</v>
      </c>
    </row>
    <row r="190" spans="1:16" ht="26.25" customHeight="1" x14ac:dyDescent="0.2">
      <c r="A190" s="14"/>
      <c r="B190" s="14"/>
      <c r="C190" s="73" t="s">
        <v>1552</v>
      </c>
      <c r="D190" s="78" t="s">
        <v>289</v>
      </c>
      <c r="E190" s="13">
        <v>44446</v>
      </c>
      <c r="F190" s="76" t="s">
        <v>1362</v>
      </c>
      <c r="G190" s="13">
        <v>44447</v>
      </c>
      <c r="H190" s="77" t="s">
        <v>1363</v>
      </c>
      <c r="I190" s="16">
        <v>90</v>
      </c>
      <c r="J190" s="16">
        <v>56</v>
      </c>
      <c r="K190" s="16">
        <v>28</v>
      </c>
      <c r="L190" s="16">
        <v>9</v>
      </c>
      <c r="M190" s="81">
        <v>35.28</v>
      </c>
      <c r="N190" s="72">
        <v>35</v>
      </c>
      <c r="O190" s="64">
        <v>2530</v>
      </c>
      <c r="P190" s="65">
        <f>Table2245789101123456789101112[[#This Row],[PEMBULATAN]]*O190</f>
        <v>88550</v>
      </c>
    </row>
    <row r="191" spans="1:16" ht="26.25" customHeight="1" x14ac:dyDescent="0.2">
      <c r="A191" s="14"/>
      <c r="B191" s="14"/>
      <c r="C191" s="73" t="s">
        <v>1553</v>
      </c>
      <c r="D191" s="78" t="s">
        <v>289</v>
      </c>
      <c r="E191" s="13">
        <v>44446</v>
      </c>
      <c r="F191" s="76" t="s">
        <v>1362</v>
      </c>
      <c r="G191" s="13">
        <v>44447</v>
      </c>
      <c r="H191" s="77" t="s">
        <v>1363</v>
      </c>
      <c r="I191" s="16">
        <v>44</v>
      </c>
      <c r="J191" s="16">
        <v>40</v>
      </c>
      <c r="K191" s="16">
        <v>15</v>
      </c>
      <c r="L191" s="16">
        <v>4</v>
      </c>
      <c r="M191" s="81">
        <v>6.6</v>
      </c>
      <c r="N191" s="72">
        <v>7</v>
      </c>
      <c r="O191" s="64">
        <v>2530</v>
      </c>
      <c r="P191" s="65">
        <f>Table2245789101123456789101112[[#This Row],[PEMBULATAN]]*O191</f>
        <v>17710</v>
      </c>
    </row>
    <row r="192" spans="1:16" ht="26.25" customHeight="1" x14ac:dyDescent="0.2">
      <c r="A192" s="14"/>
      <c r="B192" s="14"/>
      <c r="C192" s="73" t="s">
        <v>1554</v>
      </c>
      <c r="D192" s="78" t="s">
        <v>289</v>
      </c>
      <c r="E192" s="13">
        <v>44446</v>
      </c>
      <c r="F192" s="76" t="s">
        <v>1362</v>
      </c>
      <c r="G192" s="13">
        <v>44447</v>
      </c>
      <c r="H192" s="77" t="s">
        <v>1363</v>
      </c>
      <c r="I192" s="16">
        <v>90</v>
      </c>
      <c r="J192" s="16">
        <v>60</v>
      </c>
      <c r="K192" s="16">
        <v>19</v>
      </c>
      <c r="L192" s="16">
        <v>20</v>
      </c>
      <c r="M192" s="81">
        <v>25.65</v>
      </c>
      <c r="N192" s="72">
        <v>26</v>
      </c>
      <c r="O192" s="64">
        <v>2530</v>
      </c>
      <c r="P192" s="65">
        <f>Table2245789101123456789101112[[#This Row],[PEMBULATAN]]*O192</f>
        <v>65780</v>
      </c>
    </row>
    <row r="193" spans="1:16" ht="26.25" customHeight="1" x14ac:dyDescent="0.2">
      <c r="A193" s="14"/>
      <c r="B193" s="14"/>
      <c r="C193" s="73" t="s">
        <v>1555</v>
      </c>
      <c r="D193" s="78" t="s">
        <v>289</v>
      </c>
      <c r="E193" s="13">
        <v>44446</v>
      </c>
      <c r="F193" s="76" t="s">
        <v>1362</v>
      </c>
      <c r="G193" s="13">
        <v>44447</v>
      </c>
      <c r="H193" s="77" t="s">
        <v>1363</v>
      </c>
      <c r="I193" s="16">
        <v>93</v>
      </c>
      <c r="J193" s="16">
        <v>57</v>
      </c>
      <c r="K193" s="16">
        <v>22</v>
      </c>
      <c r="L193" s="16">
        <v>16</v>
      </c>
      <c r="M193" s="81">
        <v>29.1555</v>
      </c>
      <c r="N193" s="72">
        <v>29</v>
      </c>
      <c r="O193" s="64">
        <v>2530</v>
      </c>
      <c r="P193" s="65">
        <f>Table2245789101123456789101112[[#This Row],[PEMBULATAN]]*O193</f>
        <v>73370</v>
      </c>
    </row>
    <row r="194" spans="1:16" ht="26.25" customHeight="1" x14ac:dyDescent="0.2">
      <c r="A194" s="14"/>
      <c r="B194" s="14"/>
      <c r="C194" s="73" t="s">
        <v>1556</v>
      </c>
      <c r="D194" s="78" t="s">
        <v>289</v>
      </c>
      <c r="E194" s="13">
        <v>44446</v>
      </c>
      <c r="F194" s="76" t="s">
        <v>1362</v>
      </c>
      <c r="G194" s="13">
        <v>44447</v>
      </c>
      <c r="H194" s="77" t="s">
        <v>1363</v>
      </c>
      <c r="I194" s="16">
        <v>75</v>
      </c>
      <c r="J194" s="16">
        <v>56</v>
      </c>
      <c r="K194" s="16">
        <v>20</v>
      </c>
      <c r="L194" s="16">
        <v>10</v>
      </c>
      <c r="M194" s="81">
        <v>21</v>
      </c>
      <c r="N194" s="72">
        <v>21</v>
      </c>
      <c r="O194" s="64">
        <v>2530</v>
      </c>
      <c r="P194" s="65">
        <f>Table2245789101123456789101112[[#This Row],[PEMBULATAN]]*O194</f>
        <v>53130</v>
      </c>
    </row>
    <row r="195" spans="1:16" ht="26.25" customHeight="1" x14ac:dyDescent="0.2">
      <c r="A195" s="14"/>
      <c r="B195" s="14"/>
      <c r="C195" s="73" t="s">
        <v>1557</v>
      </c>
      <c r="D195" s="78" t="s">
        <v>289</v>
      </c>
      <c r="E195" s="13">
        <v>44446</v>
      </c>
      <c r="F195" s="76" t="s">
        <v>1362</v>
      </c>
      <c r="G195" s="13">
        <v>44447</v>
      </c>
      <c r="H195" s="77" t="s">
        <v>1363</v>
      </c>
      <c r="I195" s="16">
        <v>68</v>
      </c>
      <c r="J195" s="16">
        <v>60</v>
      </c>
      <c r="K195" s="16">
        <v>25</v>
      </c>
      <c r="L195" s="16">
        <v>16</v>
      </c>
      <c r="M195" s="81">
        <v>25.5</v>
      </c>
      <c r="N195" s="72">
        <v>26</v>
      </c>
      <c r="O195" s="64">
        <v>2530</v>
      </c>
      <c r="P195" s="65">
        <f>Table2245789101123456789101112[[#This Row],[PEMBULATAN]]*O195</f>
        <v>65780</v>
      </c>
    </row>
    <row r="196" spans="1:16" ht="26.25" customHeight="1" x14ac:dyDescent="0.2">
      <c r="A196" s="14"/>
      <c r="B196" s="14"/>
      <c r="C196" s="73" t="s">
        <v>1558</v>
      </c>
      <c r="D196" s="78" t="s">
        <v>289</v>
      </c>
      <c r="E196" s="13">
        <v>44446</v>
      </c>
      <c r="F196" s="76" t="s">
        <v>1362</v>
      </c>
      <c r="G196" s="13">
        <v>44447</v>
      </c>
      <c r="H196" s="77" t="s">
        <v>1363</v>
      </c>
      <c r="I196" s="16">
        <v>80</v>
      </c>
      <c r="J196" s="16">
        <v>62</v>
      </c>
      <c r="K196" s="16">
        <v>27</v>
      </c>
      <c r="L196" s="16">
        <v>14</v>
      </c>
      <c r="M196" s="81">
        <v>33.479999999999997</v>
      </c>
      <c r="N196" s="72">
        <v>34</v>
      </c>
      <c r="O196" s="64">
        <v>2530</v>
      </c>
      <c r="P196" s="65">
        <f>Table2245789101123456789101112[[#This Row],[PEMBULATAN]]*O196</f>
        <v>86020</v>
      </c>
    </row>
    <row r="197" spans="1:16" ht="26.25" customHeight="1" x14ac:dyDescent="0.2">
      <c r="A197" s="14"/>
      <c r="B197" s="14"/>
      <c r="C197" s="73" t="s">
        <v>1559</v>
      </c>
      <c r="D197" s="78" t="s">
        <v>289</v>
      </c>
      <c r="E197" s="13">
        <v>44446</v>
      </c>
      <c r="F197" s="76" t="s">
        <v>1362</v>
      </c>
      <c r="G197" s="13">
        <v>44447</v>
      </c>
      <c r="H197" s="77" t="s">
        <v>1363</v>
      </c>
      <c r="I197" s="16">
        <v>85</v>
      </c>
      <c r="J197" s="16">
        <v>54</v>
      </c>
      <c r="K197" s="16">
        <v>26</v>
      </c>
      <c r="L197" s="16">
        <v>16</v>
      </c>
      <c r="M197" s="81">
        <v>29.835000000000001</v>
      </c>
      <c r="N197" s="72">
        <v>30</v>
      </c>
      <c r="O197" s="64">
        <v>2530</v>
      </c>
      <c r="P197" s="65">
        <f>Table2245789101123456789101112[[#This Row],[PEMBULATAN]]*O197</f>
        <v>75900</v>
      </c>
    </row>
    <row r="198" spans="1:16" ht="26.25" customHeight="1" x14ac:dyDescent="0.2">
      <c r="A198" s="14"/>
      <c r="B198" s="14"/>
      <c r="C198" s="73" t="s">
        <v>1560</v>
      </c>
      <c r="D198" s="78" t="s">
        <v>289</v>
      </c>
      <c r="E198" s="13">
        <v>44446</v>
      </c>
      <c r="F198" s="76" t="s">
        <v>1362</v>
      </c>
      <c r="G198" s="13">
        <v>44447</v>
      </c>
      <c r="H198" s="77" t="s">
        <v>1363</v>
      </c>
      <c r="I198" s="16">
        <v>72</v>
      </c>
      <c r="J198" s="16">
        <v>66</v>
      </c>
      <c r="K198" s="16">
        <v>17</v>
      </c>
      <c r="L198" s="16">
        <v>9</v>
      </c>
      <c r="M198" s="81">
        <v>20.196000000000002</v>
      </c>
      <c r="N198" s="72">
        <v>20</v>
      </c>
      <c r="O198" s="64">
        <v>2530</v>
      </c>
      <c r="P198" s="65">
        <f>Table2245789101123456789101112[[#This Row],[PEMBULATAN]]*O198</f>
        <v>50600</v>
      </c>
    </row>
    <row r="199" spans="1:16" ht="26.25" customHeight="1" x14ac:dyDescent="0.2">
      <c r="A199" s="14"/>
      <c r="B199" s="14"/>
      <c r="C199" s="73" t="s">
        <v>1561</v>
      </c>
      <c r="D199" s="78" t="s">
        <v>289</v>
      </c>
      <c r="E199" s="13">
        <v>44446</v>
      </c>
      <c r="F199" s="76" t="s">
        <v>1362</v>
      </c>
      <c r="G199" s="13">
        <v>44447</v>
      </c>
      <c r="H199" s="77" t="s">
        <v>1363</v>
      </c>
      <c r="I199" s="16">
        <v>78</v>
      </c>
      <c r="J199" s="16">
        <v>58</v>
      </c>
      <c r="K199" s="16">
        <v>27</v>
      </c>
      <c r="L199" s="16">
        <v>11</v>
      </c>
      <c r="M199" s="81">
        <v>30.536999999999999</v>
      </c>
      <c r="N199" s="72">
        <v>31</v>
      </c>
      <c r="O199" s="64">
        <v>2530</v>
      </c>
      <c r="P199" s="65">
        <f>Table2245789101123456789101112[[#This Row],[PEMBULATAN]]*O199</f>
        <v>78430</v>
      </c>
    </row>
    <row r="200" spans="1:16" ht="26.25" customHeight="1" x14ac:dyDescent="0.2">
      <c r="A200" s="14"/>
      <c r="B200" s="14"/>
      <c r="C200" s="73" t="s">
        <v>1562</v>
      </c>
      <c r="D200" s="78" t="s">
        <v>289</v>
      </c>
      <c r="E200" s="13">
        <v>44446</v>
      </c>
      <c r="F200" s="76" t="s">
        <v>1362</v>
      </c>
      <c r="G200" s="13">
        <v>44447</v>
      </c>
      <c r="H200" s="77" t="s">
        <v>1363</v>
      </c>
      <c r="I200" s="16">
        <v>94</v>
      </c>
      <c r="J200" s="16">
        <v>60</v>
      </c>
      <c r="K200" s="16">
        <v>22</v>
      </c>
      <c r="L200" s="16">
        <v>8</v>
      </c>
      <c r="M200" s="81">
        <v>31.02</v>
      </c>
      <c r="N200" s="72">
        <v>31</v>
      </c>
      <c r="O200" s="64">
        <v>2530</v>
      </c>
      <c r="P200" s="65">
        <f>Table2245789101123456789101112[[#This Row],[PEMBULATAN]]*O200</f>
        <v>78430</v>
      </c>
    </row>
    <row r="201" spans="1:16" ht="26.25" customHeight="1" x14ac:dyDescent="0.2">
      <c r="A201" s="14"/>
      <c r="B201" s="14"/>
      <c r="C201" s="73" t="s">
        <v>1563</v>
      </c>
      <c r="D201" s="78" t="s">
        <v>289</v>
      </c>
      <c r="E201" s="13">
        <v>44446</v>
      </c>
      <c r="F201" s="76" t="s">
        <v>1362</v>
      </c>
      <c r="G201" s="13">
        <v>44447</v>
      </c>
      <c r="H201" s="77" t="s">
        <v>1363</v>
      </c>
      <c r="I201" s="16">
        <v>78</v>
      </c>
      <c r="J201" s="16">
        <v>55</v>
      </c>
      <c r="K201" s="16">
        <v>20</v>
      </c>
      <c r="L201" s="16">
        <v>16</v>
      </c>
      <c r="M201" s="81">
        <v>21.45</v>
      </c>
      <c r="N201" s="72">
        <v>22</v>
      </c>
      <c r="O201" s="64">
        <v>2530</v>
      </c>
      <c r="P201" s="65">
        <f>Table2245789101123456789101112[[#This Row],[PEMBULATAN]]*O201</f>
        <v>55660</v>
      </c>
    </row>
    <row r="202" spans="1:16" ht="26.25" customHeight="1" x14ac:dyDescent="0.2">
      <c r="A202" s="14"/>
      <c r="B202" s="14"/>
      <c r="C202" s="73" t="s">
        <v>1564</v>
      </c>
      <c r="D202" s="78" t="s">
        <v>289</v>
      </c>
      <c r="E202" s="13">
        <v>44446</v>
      </c>
      <c r="F202" s="76" t="s">
        <v>1362</v>
      </c>
      <c r="G202" s="13">
        <v>44447</v>
      </c>
      <c r="H202" s="77" t="s">
        <v>1363</v>
      </c>
      <c r="I202" s="16">
        <v>90</v>
      </c>
      <c r="J202" s="16">
        <v>56</v>
      </c>
      <c r="K202" s="16">
        <v>40</v>
      </c>
      <c r="L202" s="16">
        <v>11</v>
      </c>
      <c r="M202" s="81">
        <v>50.4</v>
      </c>
      <c r="N202" s="72">
        <v>51</v>
      </c>
      <c r="O202" s="64">
        <v>2530</v>
      </c>
      <c r="P202" s="65">
        <f>Table2245789101123456789101112[[#This Row],[PEMBULATAN]]*O202</f>
        <v>129030</v>
      </c>
    </row>
    <row r="203" spans="1:16" ht="26.25" customHeight="1" x14ac:dyDescent="0.2">
      <c r="A203" s="14"/>
      <c r="B203" s="14"/>
      <c r="C203" s="73" t="s">
        <v>1565</v>
      </c>
      <c r="D203" s="78" t="s">
        <v>289</v>
      </c>
      <c r="E203" s="13">
        <v>44446</v>
      </c>
      <c r="F203" s="76" t="s">
        <v>1362</v>
      </c>
      <c r="G203" s="13">
        <v>44447</v>
      </c>
      <c r="H203" s="77" t="s">
        <v>1363</v>
      </c>
      <c r="I203" s="16">
        <v>90</v>
      </c>
      <c r="J203" s="16">
        <v>57</v>
      </c>
      <c r="K203" s="16">
        <v>37</v>
      </c>
      <c r="L203" s="16">
        <v>19</v>
      </c>
      <c r="M203" s="81">
        <v>47.452500000000001</v>
      </c>
      <c r="N203" s="72">
        <v>48</v>
      </c>
      <c r="O203" s="64">
        <v>2530</v>
      </c>
      <c r="P203" s="65">
        <f>Table2245789101123456789101112[[#This Row],[PEMBULATAN]]*O203</f>
        <v>121440</v>
      </c>
    </row>
    <row r="204" spans="1:16" ht="26.25" customHeight="1" x14ac:dyDescent="0.2">
      <c r="A204" s="14"/>
      <c r="B204" s="14"/>
      <c r="C204" s="73" t="s">
        <v>1566</v>
      </c>
      <c r="D204" s="78" t="s">
        <v>289</v>
      </c>
      <c r="E204" s="13">
        <v>44446</v>
      </c>
      <c r="F204" s="76" t="s">
        <v>1362</v>
      </c>
      <c r="G204" s="13">
        <v>44447</v>
      </c>
      <c r="H204" s="77" t="s">
        <v>1363</v>
      </c>
      <c r="I204" s="16">
        <v>76</v>
      </c>
      <c r="J204" s="16">
        <v>55</v>
      </c>
      <c r="K204" s="16">
        <v>26</v>
      </c>
      <c r="L204" s="16">
        <v>11</v>
      </c>
      <c r="M204" s="81">
        <v>27.17</v>
      </c>
      <c r="N204" s="72">
        <v>27</v>
      </c>
      <c r="O204" s="64">
        <v>2530</v>
      </c>
      <c r="P204" s="65">
        <f>Table2245789101123456789101112[[#This Row],[PEMBULATAN]]*O204</f>
        <v>68310</v>
      </c>
    </row>
    <row r="205" spans="1:16" ht="26.25" customHeight="1" x14ac:dyDescent="0.2">
      <c r="A205" s="14"/>
      <c r="B205" s="14"/>
      <c r="C205" s="73" t="s">
        <v>1567</v>
      </c>
      <c r="D205" s="78" t="s">
        <v>289</v>
      </c>
      <c r="E205" s="13">
        <v>44446</v>
      </c>
      <c r="F205" s="76" t="s">
        <v>1362</v>
      </c>
      <c r="G205" s="13">
        <v>44447</v>
      </c>
      <c r="H205" s="77" t="s">
        <v>1363</v>
      </c>
      <c r="I205" s="16">
        <v>105</v>
      </c>
      <c r="J205" s="16">
        <v>57</v>
      </c>
      <c r="K205" s="16">
        <v>39</v>
      </c>
      <c r="L205" s="16">
        <v>11</v>
      </c>
      <c r="M205" s="81">
        <v>58.353749999999998</v>
      </c>
      <c r="N205" s="72">
        <v>59</v>
      </c>
      <c r="O205" s="64">
        <v>2530</v>
      </c>
      <c r="P205" s="65">
        <f>Table2245789101123456789101112[[#This Row],[PEMBULATAN]]*O205</f>
        <v>149270</v>
      </c>
    </row>
    <row r="206" spans="1:16" ht="26.25" customHeight="1" x14ac:dyDescent="0.2">
      <c r="A206" s="14"/>
      <c r="B206" s="14"/>
      <c r="C206" s="73" t="s">
        <v>1568</v>
      </c>
      <c r="D206" s="78" t="s">
        <v>289</v>
      </c>
      <c r="E206" s="13">
        <v>44446</v>
      </c>
      <c r="F206" s="76" t="s">
        <v>1362</v>
      </c>
      <c r="G206" s="13">
        <v>44447</v>
      </c>
      <c r="H206" s="77" t="s">
        <v>1363</v>
      </c>
      <c r="I206" s="16">
        <v>45</v>
      </c>
      <c r="J206" s="16">
        <v>34</v>
      </c>
      <c r="K206" s="16">
        <v>28</v>
      </c>
      <c r="L206" s="16">
        <v>7</v>
      </c>
      <c r="M206" s="81">
        <v>10.71</v>
      </c>
      <c r="N206" s="72">
        <v>11</v>
      </c>
      <c r="O206" s="64">
        <v>2530</v>
      </c>
      <c r="P206" s="65">
        <f>Table2245789101123456789101112[[#This Row],[PEMBULATAN]]*O206</f>
        <v>27830</v>
      </c>
    </row>
    <row r="207" spans="1:16" ht="26.25" customHeight="1" x14ac:dyDescent="0.2">
      <c r="A207" s="14"/>
      <c r="B207" s="14"/>
      <c r="C207" s="73" t="s">
        <v>1569</v>
      </c>
      <c r="D207" s="78" t="s">
        <v>289</v>
      </c>
      <c r="E207" s="13">
        <v>44446</v>
      </c>
      <c r="F207" s="76" t="s">
        <v>1362</v>
      </c>
      <c r="G207" s="13">
        <v>44447</v>
      </c>
      <c r="H207" s="77" t="s">
        <v>1363</v>
      </c>
      <c r="I207" s="16">
        <v>30</v>
      </c>
      <c r="J207" s="16">
        <v>23</v>
      </c>
      <c r="K207" s="16">
        <v>11</v>
      </c>
      <c r="L207" s="16">
        <v>1</v>
      </c>
      <c r="M207" s="81">
        <v>1.8975</v>
      </c>
      <c r="N207" s="72">
        <v>2</v>
      </c>
      <c r="O207" s="64">
        <v>2530</v>
      </c>
      <c r="P207" s="65">
        <f>Table2245789101123456789101112[[#This Row],[PEMBULATAN]]*O207</f>
        <v>5060</v>
      </c>
    </row>
    <row r="208" spans="1:16" ht="26.25" customHeight="1" x14ac:dyDescent="0.2">
      <c r="A208" s="14"/>
      <c r="B208" s="14"/>
      <c r="C208" s="73" t="s">
        <v>1570</v>
      </c>
      <c r="D208" s="78" t="s">
        <v>289</v>
      </c>
      <c r="E208" s="13">
        <v>44446</v>
      </c>
      <c r="F208" s="76" t="s">
        <v>1362</v>
      </c>
      <c r="G208" s="13">
        <v>44447</v>
      </c>
      <c r="H208" s="77" t="s">
        <v>1363</v>
      </c>
      <c r="I208" s="16">
        <v>65</v>
      </c>
      <c r="J208" s="16">
        <v>27</v>
      </c>
      <c r="K208" s="16">
        <v>10</v>
      </c>
      <c r="L208" s="16">
        <v>1</v>
      </c>
      <c r="M208" s="81">
        <v>4.3875000000000002</v>
      </c>
      <c r="N208" s="72">
        <v>5</v>
      </c>
      <c r="O208" s="64">
        <v>2530</v>
      </c>
      <c r="P208" s="65">
        <f>Table2245789101123456789101112[[#This Row],[PEMBULATAN]]*O208</f>
        <v>12650</v>
      </c>
    </row>
    <row r="209" spans="1:16" ht="26.25" customHeight="1" x14ac:dyDescent="0.2">
      <c r="A209" s="14"/>
      <c r="B209" s="14"/>
      <c r="C209" s="73" t="s">
        <v>1571</v>
      </c>
      <c r="D209" s="78" t="s">
        <v>289</v>
      </c>
      <c r="E209" s="13">
        <v>44446</v>
      </c>
      <c r="F209" s="76" t="s">
        <v>1362</v>
      </c>
      <c r="G209" s="13">
        <v>44447</v>
      </c>
      <c r="H209" s="77" t="s">
        <v>1363</v>
      </c>
      <c r="I209" s="16">
        <v>43</v>
      </c>
      <c r="J209" s="16">
        <v>34</v>
      </c>
      <c r="K209" s="16">
        <v>21</v>
      </c>
      <c r="L209" s="16">
        <v>2</v>
      </c>
      <c r="M209" s="81">
        <v>7.6755000000000004</v>
      </c>
      <c r="N209" s="72">
        <v>8</v>
      </c>
      <c r="O209" s="64">
        <v>2530</v>
      </c>
      <c r="P209" s="65">
        <f>Table2245789101123456789101112[[#This Row],[PEMBULATAN]]*O209</f>
        <v>20240</v>
      </c>
    </row>
    <row r="210" spans="1:16" ht="26.25" customHeight="1" x14ac:dyDescent="0.2">
      <c r="A210" s="14"/>
      <c r="B210" s="14"/>
      <c r="C210" s="73" t="s">
        <v>1572</v>
      </c>
      <c r="D210" s="78" t="s">
        <v>289</v>
      </c>
      <c r="E210" s="13">
        <v>44446</v>
      </c>
      <c r="F210" s="76" t="s">
        <v>1362</v>
      </c>
      <c r="G210" s="13">
        <v>44447</v>
      </c>
      <c r="H210" s="77" t="s">
        <v>1363</v>
      </c>
      <c r="I210" s="16">
        <v>60</v>
      </c>
      <c r="J210" s="16">
        <v>60</v>
      </c>
      <c r="K210" s="16">
        <v>15</v>
      </c>
      <c r="L210" s="16">
        <v>4</v>
      </c>
      <c r="M210" s="81">
        <v>13.5</v>
      </c>
      <c r="N210" s="72">
        <v>14</v>
      </c>
      <c r="O210" s="64">
        <v>2530</v>
      </c>
      <c r="P210" s="65">
        <f>Table2245789101123456789101112[[#This Row],[PEMBULATAN]]*O210</f>
        <v>35420</v>
      </c>
    </row>
    <row r="211" spans="1:16" ht="26.25" customHeight="1" x14ac:dyDescent="0.2">
      <c r="A211" s="14"/>
      <c r="B211" s="14"/>
      <c r="C211" s="73" t="s">
        <v>1573</v>
      </c>
      <c r="D211" s="78" t="s">
        <v>289</v>
      </c>
      <c r="E211" s="13">
        <v>44446</v>
      </c>
      <c r="F211" s="76" t="s">
        <v>1362</v>
      </c>
      <c r="G211" s="13">
        <v>44447</v>
      </c>
      <c r="H211" s="77" t="s">
        <v>1363</v>
      </c>
      <c r="I211" s="16">
        <v>33</v>
      </c>
      <c r="J211" s="16">
        <v>40</v>
      </c>
      <c r="K211" s="16">
        <v>10</v>
      </c>
      <c r="L211" s="16">
        <v>3</v>
      </c>
      <c r="M211" s="81">
        <v>3.3</v>
      </c>
      <c r="N211" s="72">
        <v>4</v>
      </c>
      <c r="O211" s="64">
        <v>2530</v>
      </c>
      <c r="P211" s="65">
        <f>Table2245789101123456789101112[[#This Row],[PEMBULATAN]]*O211</f>
        <v>10120</v>
      </c>
    </row>
    <row r="212" spans="1:16" ht="26.25" customHeight="1" x14ac:dyDescent="0.2">
      <c r="A212" s="14"/>
      <c r="B212" s="14"/>
      <c r="C212" s="73" t="s">
        <v>1574</v>
      </c>
      <c r="D212" s="78" t="s">
        <v>289</v>
      </c>
      <c r="E212" s="13">
        <v>44446</v>
      </c>
      <c r="F212" s="76" t="s">
        <v>1362</v>
      </c>
      <c r="G212" s="13">
        <v>44447</v>
      </c>
      <c r="H212" s="77" t="s">
        <v>1363</v>
      </c>
      <c r="I212" s="16">
        <v>60</v>
      </c>
      <c r="J212" s="16">
        <v>40</v>
      </c>
      <c r="K212" s="16">
        <v>24</v>
      </c>
      <c r="L212" s="16">
        <v>9</v>
      </c>
      <c r="M212" s="81">
        <v>14.4</v>
      </c>
      <c r="N212" s="72">
        <v>15</v>
      </c>
      <c r="O212" s="64">
        <v>2530</v>
      </c>
      <c r="P212" s="65">
        <f>Table2245789101123456789101112[[#This Row],[PEMBULATAN]]*O212</f>
        <v>37950</v>
      </c>
    </row>
    <row r="213" spans="1:16" ht="26.25" customHeight="1" x14ac:dyDescent="0.2">
      <c r="A213" s="14"/>
      <c r="B213" s="14"/>
      <c r="C213" s="73" t="s">
        <v>1575</v>
      </c>
      <c r="D213" s="78" t="s">
        <v>289</v>
      </c>
      <c r="E213" s="13">
        <v>44446</v>
      </c>
      <c r="F213" s="76" t="s">
        <v>1362</v>
      </c>
      <c r="G213" s="13">
        <v>44447</v>
      </c>
      <c r="H213" s="77" t="s">
        <v>1363</v>
      </c>
      <c r="I213" s="16">
        <v>76</v>
      </c>
      <c r="J213" s="16">
        <v>50</v>
      </c>
      <c r="K213" s="16">
        <v>14</v>
      </c>
      <c r="L213" s="16">
        <v>8</v>
      </c>
      <c r="M213" s="81">
        <v>13.3</v>
      </c>
      <c r="N213" s="72">
        <v>14</v>
      </c>
      <c r="O213" s="64">
        <v>2530</v>
      </c>
      <c r="P213" s="65">
        <f>Table2245789101123456789101112[[#This Row],[PEMBULATAN]]*O213</f>
        <v>35420</v>
      </c>
    </row>
    <row r="214" spans="1:16" ht="26.25" customHeight="1" x14ac:dyDescent="0.2">
      <c r="A214" s="14"/>
      <c r="B214" s="14"/>
      <c r="C214" s="73" t="s">
        <v>1576</v>
      </c>
      <c r="D214" s="78" t="s">
        <v>289</v>
      </c>
      <c r="E214" s="13">
        <v>44446</v>
      </c>
      <c r="F214" s="76" t="s">
        <v>1362</v>
      </c>
      <c r="G214" s="13">
        <v>44447</v>
      </c>
      <c r="H214" s="77" t="s">
        <v>1363</v>
      </c>
      <c r="I214" s="16">
        <v>57</v>
      </c>
      <c r="J214" s="16">
        <v>16</v>
      </c>
      <c r="K214" s="16">
        <v>10</v>
      </c>
      <c r="L214" s="16">
        <v>1</v>
      </c>
      <c r="M214" s="81">
        <v>2.2799999999999998</v>
      </c>
      <c r="N214" s="72">
        <v>2</v>
      </c>
      <c r="O214" s="64">
        <v>2530</v>
      </c>
      <c r="P214" s="65">
        <f>Table2245789101123456789101112[[#This Row],[PEMBULATAN]]*O214</f>
        <v>5060</v>
      </c>
    </row>
    <row r="215" spans="1:16" ht="26.25" customHeight="1" x14ac:dyDescent="0.2">
      <c r="A215" s="14"/>
      <c r="B215" s="14"/>
      <c r="C215" s="73" t="s">
        <v>1577</v>
      </c>
      <c r="D215" s="78" t="s">
        <v>289</v>
      </c>
      <c r="E215" s="13">
        <v>44446</v>
      </c>
      <c r="F215" s="76" t="s">
        <v>1362</v>
      </c>
      <c r="G215" s="13">
        <v>44447</v>
      </c>
      <c r="H215" s="77" t="s">
        <v>1363</v>
      </c>
      <c r="I215" s="16">
        <v>67</v>
      </c>
      <c r="J215" s="16">
        <v>60</v>
      </c>
      <c r="K215" s="16">
        <v>15</v>
      </c>
      <c r="L215" s="16">
        <v>10</v>
      </c>
      <c r="M215" s="81">
        <v>15.074999999999999</v>
      </c>
      <c r="N215" s="72">
        <v>15</v>
      </c>
      <c r="O215" s="64">
        <v>2530</v>
      </c>
      <c r="P215" s="65">
        <f>Table2245789101123456789101112[[#This Row],[PEMBULATAN]]*O215</f>
        <v>37950</v>
      </c>
    </row>
    <row r="216" spans="1:16" ht="26.25" customHeight="1" x14ac:dyDescent="0.2">
      <c r="A216" s="14"/>
      <c r="B216" s="14"/>
      <c r="C216" s="73" t="s">
        <v>1578</v>
      </c>
      <c r="D216" s="78" t="s">
        <v>289</v>
      </c>
      <c r="E216" s="13">
        <v>44446</v>
      </c>
      <c r="F216" s="76" t="s">
        <v>1362</v>
      </c>
      <c r="G216" s="13">
        <v>44447</v>
      </c>
      <c r="H216" s="77" t="s">
        <v>1363</v>
      </c>
      <c r="I216" s="16">
        <v>65</v>
      </c>
      <c r="J216" s="16">
        <v>60</v>
      </c>
      <c r="K216" s="16">
        <v>20</v>
      </c>
      <c r="L216" s="16">
        <v>15</v>
      </c>
      <c r="M216" s="81">
        <v>19.5</v>
      </c>
      <c r="N216" s="72">
        <v>20</v>
      </c>
      <c r="O216" s="64">
        <v>2530</v>
      </c>
      <c r="P216" s="65">
        <f>Table2245789101123456789101112[[#This Row],[PEMBULATAN]]*O216</f>
        <v>50600</v>
      </c>
    </row>
    <row r="217" spans="1:16" ht="26.25" customHeight="1" x14ac:dyDescent="0.2">
      <c r="A217" s="14"/>
      <c r="B217" s="14"/>
      <c r="C217" s="73" t="s">
        <v>1579</v>
      </c>
      <c r="D217" s="78" t="s">
        <v>289</v>
      </c>
      <c r="E217" s="13">
        <v>44446</v>
      </c>
      <c r="F217" s="76" t="s">
        <v>1362</v>
      </c>
      <c r="G217" s="13">
        <v>44447</v>
      </c>
      <c r="H217" s="77" t="s">
        <v>1363</v>
      </c>
      <c r="I217" s="16">
        <v>76</v>
      </c>
      <c r="J217" s="16">
        <v>36</v>
      </c>
      <c r="K217" s="16">
        <v>25</v>
      </c>
      <c r="L217" s="16">
        <v>8</v>
      </c>
      <c r="M217" s="81">
        <v>17.100000000000001</v>
      </c>
      <c r="N217" s="72">
        <v>17</v>
      </c>
      <c r="O217" s="64">
        <v>2530</v>
      </c>
      <c r="P217" s="65">
        <f>Table2245789101123456789101112[[#This Row],[PEMBULATAN]]*O217</f>
        <v>43010</v>
      </c>
    </row>
    <row r="218" spans="1:16" ht="26.25" customHeight="1" x14ac:dyDescent="0.2">
      <c r="A218" s="14"/>
      <c r="B218" s="14"/>
      <c r="C218" s="73" t="s">
        <v>1580</v>
      </c>
      <c r="D218" s="78" t="s">
        <v>289</v>
      </c>
      <c r="E218" s="13">
        <v>44446</v>
      </c>
      <c r="F218" s="76" t="s">
        <v>1362</v>
      </c>
      <c r="G218" s="13">
        <v>44447</v>
      </c>
      <c r="H218" s="77" t="s">
        <v>1363</v>
      </c>
      <c r="I218" s="16">
        <v>70</v>
      </c>
      <c r="J218" s="16">
        <v>44</v>
      </c>
      <c r="K218" s="16">
        <v>20</v>
      </c>
      <c r="L218" s="16">
        <v>8</v>
      </c>
      <c r="M218" s="81">
        <v>15.4</v>
      </c>
      <c r="N218" s="72">
        <v>16</v>
      </c>
      <c r="O218" s="64">
        <v>2530</v>
      </c>
      <c r="P218" s="65">
        <f>Table2245789101123456789101112[[#This Row],[PEMBULATAN]]*O218</f>
        <v>40480</v>
      </c>
    </row>
    <row r="219" spans="1:16" ht="26.25" customHeight="1" x14ac:dyDescent="0.2">
      <c r="A219" s="14"/>
      <c r="B219" s="14"/>
      <c r="C219" s="73" t="s">
        <v>1581</v>
      </c>
      <c r="D219" s="78" t="s">
        <v>289</v>
      </c>
      <c r="E219" s="13">
        <v>44446</v>
      </c>
      <c r="F219" s="76" t="s">
        <v>1362</v>
      </c>
      <c r="G219" s="13">
        <v>44447</v>
      </c>
      <c r="H219" s="77" t="s">
        <v>1363</v>
      </c>
      <c r="I219" s="16">
        <v>96</v>
      </c>
      <c r="J219" s="16">
        <v>50</v>
      </c>
      <c r="K219" s="16">
        <v>27</v>
      </c>
      <c r="L219" s="16">
        <v>22</v>
      </c>
      <c r="M219" s="81">
        <v>32.4</v>
      </c>
      <c r="N219" s="72">
        <v>33</v>
      </c>
      <c r="O219" s="64">
        <v>2530</v>
      </c>
      <c r="P219" s="65">
        <f>Table2245789101123456789101112[[#This Row],[PEMBULATAN]]*O219</f>
        <v>83490</v>
      </c>
    </row>
    <row r="220" spans="1:16" ht="26.25" customHeight="1" x14ac:dyDescent="0.2">
      <c r="A220" s="14"/>
      <c r="B220" s="14"/>
      <c r="C220" s="73" t="s">
        <v>1582</v>
      </c>
      <c r="D220" s="78" t="s">
        <v>289</v>
      </c>
      <c r="E220" s="13">
        <v>44446</v>
      </c>
      <c r="F220" s="76" t="s">
        <v>1362</v>
      </c>
      <c r="G220" s="13">
        <v>44447</v>
      </c>
      <c r="H220" s="77" t="s">
        <v>1363</v>
      </c>
      <c r="I220" s="16">
        <v>84</v>
      </c>
      <c r="J220" s="16">
        <v>60</v>
      </c>
      <c r="K220" s="16">
        <v>30</v>
      </c>
      <c r="L220" s="16">
        <v>11</v>
      </c>
      <c r="M220" s="81">
        <v>37.799999999999997</v>
      </c>
      <c r="N220" s="72">
        <v>38</v>
      </c>
      <c r="O220" s="64">
        <v>2530</v>
      </c>
      <c r="P220" s="65">
        <f>Table2245789101123456789101112[[#This Row],[PEMBULATAN]]*O220</f>
        <v>96140</v>
      </c>
    </row>
    <row r="221" spans="1:16" ht="26.25" customHeight="1" x14ac:dyDescent="0.2">
      <c r="A221" s="14"/>
      <c r="B221" s="14"/>
      <c r="C221" s="73" t="s">
        <v>1583</v>
      </c>
      <c r="D221" s="78" t="s">
        <v>289</v>
      </c>
      <c r="E221" s="13">
        <v>44446</v>
      </c>
      <c r="F221" s="76" t="s">
        <v>1362</v>
      </c>
      <c r="G221" s="13">
        <v>44447</v>
      </c>
      <c r="H221" s="77" t="s">
        <v>1363</v>
      </c>
      <c r="I221" s="16">
        <v>68</v>
      </c>
      <c r="J221" s="16">
        <v>37</v>
      </c>
      <c r="K221" s="16">
        <v>19</v>
      </c>
      <c r="L221" s="16">
        <v>8</v>
      </c>
      <c r="M221" s="81">
        <v>11.951000000000001</v>
      </c>
      <c r="N221" s="72">
        <v>12</v>
      </c>
      <c r="O221" s="64">
        <v>2530</v>
      </c>
      <c r="P221" s="65">
        <f>Table2245789101123456789101112[[#This Row],[PEMBULATAN]]*O221</f>
        <v>30360</v>
      </c>
    </row>
    <row r="222" spans="1:16" ht="26.25" customHeight="1" x14ac:dyDescent="0.2">
      <c r="A222" s="14"/>
      <c r="B222" s="14"/>
      <c r="C222" s="73" t="s">
        <v>1584</v>
      </c>
      <c r="D222" s="78" t="s">
        <v>289</v>
      </c>
      <c r="E222" s="13">
        <v>44446</v>
      </c>
      <c r="F222" s="76" t="s">
        <v>1362</v>
      </c>
      <c r="G222" s="13">
        <v>44447</v>
      </c>
      <c r="H222" s="77" t="s">
        <v>1363</v>
      </c>
      <c r="I222" s="16">
        <v>50</v>
      </c>
      <c r="J222" s="16">
        <v>36</v>
      </c>
      <c r="K222" s="16">
        <v>20</v>
      </c>
      <c r="L222" s="16">
        <v>4</v>
      </c>
      <c r="M222" s="81">
        <v>9</v>
      </c>
      <c r="N222" s="72">
        <v>9</v>
      </c>
      <c r="O222" s="64">
        <v>2530</v>
      </c>
      <c r="P222" s="65">
        <f>Table2245789101123456789101112[[#This Row],[PEMBULATAN]]*O222</f>
        <v>22770</v>
      </c>
    </row>
    <row r="223" spans="1:16" ht="26.25" customHeight="1" x14ac:dyDescent="0.2">
      <c r="A223" s="14"/>
      <c r="B223" s="14"/>
      <c r="C223" s="73" t="s">
        <v>1585</v>
      </c>
      <c r="D223" s="78" t="s">
        <v>289</v>
      </c>
      <c r="E223" s="13">
        <v>44446</v>
      </c>
      <c r="F223" s="76" t="s">
        <v>1362</v>
      </c>
      <c r="G223" s="13">
        <v>44447</v>
      </c>
      <c r="H223" s="77" t="s">
        <v>1363</v>
      </c>
      <c r="I223" s="16">
        <v>31</v>
      </c>
      <c r="J223" s="16">
        <v>24</v>
      </c>
      <c r="K223" s="16">
        <v>15</v>
      </c>
      <c r="L223" s="16">
        <v>7</v>
      </c>
      <c r="M223" s="81">
        <v>2.79</v>
      </c>
      <c r="N223" s="72">
        <v>7</v>
      </c>
      <c r="O223" s="64">
        <v>2530</v>
      </c>
      <c r="P223" s="65">
        <f>Table2245789101123456789101112[[#This Row],[PEMBULATAN]]*O223</f>
        <v>17710</v>
      </c>
    </row>
    <row r="224" spans="1:16" ht="26.25" customHeight="1" x14ac:dyDescent="0.2">
      <c r="A224" s="14"/>
      <c r="B224" s="14"/>
      <c r="C224" s="73" t="s">
        <v>1586</v>
      </c>
      <c r="D224" s="78" t="s">
        <v>289</v>
      </c>
      <c r="E224" s="13">
        <v>44446</v>
      </c>
      <c r="F224" s="76" t="s">
        <v>1362</v>
      </c>
      <c r="G224" s="13">
        <v>44447</v>
      </c>
      <c r="H224" s="77" t="s">
        <v>1363</v>
      </c>
      <c r="I224" s="16">
        <v>108</v>
      </c>
      <c r="J224" s="16">
        <v>60</v>
      </c>
      <c r="K224" s="16">
        <v>30</v>
      </c>
      <c r="L224" s="16">
        <v>20</v>
      </c>
      <c r="M224" s="81">
        <v>48.6</v>
      </c>
      <c r="N224" s="72">
        <v>49</v>
      </c>
      <c r="O224" s="64">
        <v>2530</v>
      </c>
      <c r="P224" s="65">
        <f>Table2245789101123456789101112[[#This Row],[PEMBULATAN]]*O224</f>
        <v>123970</v>
      </c>
    </row>
    <row r="225" spans="1:16" ht="26.25" customHeight="1" x14ac:dyDescent="0.2">
      <c r="A225" s="14"/>
      <c r="B225" s="14"/>
      <c r="C225" s="73" t="s">
        <v>1587</v>
      </c>
      <c r="D225" s="78" t="s">
        <v>289</v>
      </c>
      <c r="E225" s="13">
        <v>44446</v>
      </c>
      <c r="F225" s="76" t="s">
        <v>1362</v>
      </c>
      <c r="G225" s="13">
        <v>44447</v>
      </c>
      <c r="H225" s="77" t="s">
        <v>1363</v>
      </c>
      <c r="I225" s="16">
        <v>80</v>
      </c>
      <c r="J225" s="16">
        <v>60</v>
      </c>
      <c r="K225" s="16">
        <v>24</v>
      </c>
      <c r="L225" s="16">
        <v>7</v>
      </c>
      <c r="M225" s="81">
        <v>28.8</v>
      </c>
      <c r="N225" s="72">
        <v>29</v>
      </c>
      <c r="O225" s="64">
        <v>2530</v>
      </c>
      <c r="P225" s="65">
        <f>Table2245789101123456789101112[[#This Row],[PEMBULATAN]]*O225</f>
        <v>73370</v>
      </c>
    </row>
    <row r="226" spans="1:16" ht="26.25" customHeight="1" x14ac:dyDescent="0.2">
      <c r="A226" s="14"/>
      <c r="B226" s="14"/>
      <c r="C226" s="73" t="s">
        <v>1588</v>
      </c>
      <c r="D226" s="78" t="s">
        <v>289</v>
      </c>
      <c r="E226" s="13">
        <v>44446</v>
      </c>
      <c r="F226" s="76" t="s">
        <v>1362</v>
      </c>
      <c r="G226" s="13">
        <v>44447</v>
      </c>
      <c r="H226" s="77" t="s">
        <v>1363</v>
      </c>
      <c r="I226" s="16">
        <v>96</v>
      </c>
      <c r="J226" s="16">
        <v>60</v>
      </c>
      <c r="K226" s="16">
        <v>25</v>
      </c>
      <c r="L226" s="16">
        <v>16</v>
      </c>
      <c r="M226" s="81">
        <v>36</v>
      </c>
      <c r="N226" s="72">
        <v>36</v>
      </c>
      <c r="O226" s="64">
        <v>2530</v>
      </c>
      <c r="P226" s="65">
        <f>Table2245789101123456789101112[[#This Row],[PEMBULATAN]]*O226</f>
        <v>91080</v>
      </c>
    </row>
    <row r="227" spans="1:16" ht="26.25" customHeight="1" x14ac:dyDescent="0.2">
      <c r="A227" s="14"/>
      <c r="B227" s="14"/>
      <c r="C227" s="73" t="s">
        <v>1589</v>
      </c>
      <c r="D227" s="78" t="s">
        <v>289</v>
      </c>
      <c r="E227" s="13">
        <v>44446</v>
      </c>
      <c r="F227" s="76" t="s">
        <v>1362</v>
      </c>
      <c r="G227" s="13">
        <v>44447</v>
      </c>
      <c r="H227" s="77" t="s">
        <v>1363</v>
      </c>
      <c r="I227" s="16">
        <v>106</v>
      </c>
      <c r="J227" s="16">
        <v>50</v>
      </c>
      <c r="K227" s="16">
        <v>32</v>
      </c>
      <c r="L227" s="16">
        <v>17</v>
      </c>
      <c r="M227" s="81">
        <v>42.4</v>
      </c>
      <c r="N227" s="72">
        <v>43</v>
      </c>
      <c r="O227" s="64">
        <v>2530</v>
      </c>
      <c r="P227" s="65">
        <f>Table2245789101123456789101112[[#This Row],[PEMBULATAN]]*O227</f>
        <v>108790</v>
      </c>
    </row>
    <row r="228" spans="1:16" ht="26.25" customHeight="1" x14ac:dyDescent="0.2">
      <c r="A228" s="14"/>
      <c r="B228" s="14"/>
      <c r="C228" s="73" t="s">
        <v>1590</v>
      </c>
      <c r="D228" s="78" t="s">
        <v>289</v>
      </c>
      <c r="E228" s="13">
        <v>44446</v>
      </c>
      <c r="F228" s="76" t="s">
        <v>1362</v>
      </c>
      <c r="G228" s="13">
        <v>44447</v>
      </c>
      <c r="H228" s="77" t="s">
        <v>1363</v>
      </c>
      <c r="I228" s="16">
        <v>92</v>
      </c>
      <c r="J228" s="16">
        <v>62</v>
      </c>
      <c r="K228" s="16">
        <v>30</v>
      </c>
      <c r="L228" s="16">
        <v>18</v>
      </c>
      <c r="M228" s="81">
        <v>42.78</v>
      </c>
      <c r="N228" s="72">
        <v>43</v>
      </c>
      <c r="O228" s="64">
        <v>2530</v>
      </c>
      <c r="P228" s="65">
        <f>Table2245789101123456789101112[[#This Row],[PEMBULATAN]]*O228</f>
        <v>108790</v>
      </c>
    </row>
    <row r="229" spans="1:16" ht="26.25" customHeight="1" x14ac:dyDescent="0.2">
      <c r="A229" s="14"/>
      <c r="B229" s="14"/>
      <c r="C229" s="73" t="s">
        <v>1591</v>
      </c>
      <c r="D229" s="78" t="s">
        <v>289</v>
      </c>
      <c r="E229" s="13">
        <v>44446</v>
      </c>
      <c r="F229" s="76" t="s">
        <v>1362</v>
      </c>
      <c r="G229" s="13">
        <v>44447</v>
      </c>
      <c r="H229" s="77" t="s">
        <v>1363</v>
      </c>
      <c r="I229" s="16">
        <v>62</v>
      </c>
      <c r="J229" s="16">
        <v>34</v>
      </c>
      <c r="K229" s="16">
        <v>25</v>
      </c>
      <c r="L229" s="16">
        <v>5</v>
      </c>
      <c r="M229" s="81">
        <v>13.175000000000001</v>
      </c>
      <c r="N229" s="72">
        <v>13</v>
      </c>
      <c r="O229" s="64">
        <v>2530</v>
      </c>
      <c r="P229" s="65">
        <f>Table2245789101123456789101112[[#This Row],[PEMBULATAN]]*O229</f>
        <v>32890</v>
      </c>
    </row>
    <row r="230" spans="1:16" ht="26.25" customHeight="1" x14ac:dyDescent="0.2">
      <c r="A230" s="14"/>
      <c r="B230" s="14"/>
      <c r="C230" s="73" t="s">
        <v>1592</v>
      </c>
      <c r="D230" s="78" t="s">
        <v>289</v>
      </c>
      <c r="E230" s="13">
        <v>44446</v>
      </c>
      <c r="F230" s="76" t="s">
        <v>1362</v>
      </c>
      <c r="G230" s="13">
        <v>44447</v>
      </c>
      <c r="H230" s="77" t="s">
        <v>1363</v>
      </c>
      <c r="I230" s="16">
        <v>54</v>
      </c>
      <c r="J230" s="16">
        <v>30</v>
      </c>
      <c r="K230" s="16">
        <v>22</v>
      </c>
      <c r="L230" s="16">
        <v>2</v>
      </c>
      <c r="M230" s="81">
        <v>8.91</v>
      </c>
      <c r="N230" s="72">
        <v>9</v>
      </c>
      <c r="O230" s="64">
        <v>2530</v>
      </c>
      <c r="P230" s="65">
        <f>Table2245789101123456789101112[[#This Row],[PEMBULATAN]]*O230</f>
        <v>22770</v>
      </c>
    </row>
    <row r="231" spans="1:16" ht="26.25" customHeight="1" x14ac:dyDescent="0.2">
      <c r="A231" s="14"/>
      <c r="B231" s="14"/>
      <c r="C231" s="73" t="s">
        <v>1593</v>
      </c>
      <c r="D231" s="78" t="s">
        <v>289</v>
      </c>
      <c r="E231" s="13">
        <v>44446</v>
      </c>
      <c r="F231" s="76" t="s">
        <v>1362</v>
      </c>
      <c r="G231" s="13">
        <v>44447</v>
      </c>
      <c r="H231" s="77" t="s">
        <v>1363</v>
      </c>
      <c r="I231" s="16">
        <v>64</v>
      </c>
      <c r="J231" s="16">
        <v>60</v>
      </c>
      <c r="K231" s="16">
        <v>30</v>
      </c>
      <c r="L231" s="16">
        <v>16</v>
      </c>
      <c r="M231" s="81">
        <v>28.8</v>
      </c>
      <c r="N231" s="72">
        <v>29</v>
      </c>
      <c r="O231" s="64">
        <v>2530</v>
      </c>
      <c r="P231" s="65">
        <f>Table2245789101123456789101112[[#This Row],[PEMBULATAN]]*O231</f>
        <v>73370</v>
      </c>
    </row>
    <row r="232" spans="1:16" ht="26.25" customHeight="1" x14ac:dyDescent="0.2">
      <c r="A232" s="14"/>
      <c r="B232" s="14"/>
      <c r="C232" s="73" t="s">
        <v>1594</v>
      </c>
      <c r="D232" s="78" t="s">
        <v>289</v>
      </c>
      <c r="E232" s="13">
        <v>44446</v>
      </c>
      <c r="F232" s="76" t="s">
        <v>1362</v>
      </c>
      <c r="G232" s="13">
        <v>44447</v>
      </c>
      <c r="H232" s="77" t="s">
        <v>1363</v>
      </c>
      <c r="I232" s="16">
        <v>98</v>
      </c>
      <c r="J232" s="16">
        <v>50</v>
      </c>
      <c r="K232" s="16">
        <v>40</v>
      </c>
      <c r="L232" s="16">
        <v>27</v>
      </c>
      <c r="M232" s="81">
        <v>49</v>
      </c>
      <c r="N232" s="72">
        <v>49</v>
      </c>
      <c r="O232" s="64">
        <v>2530</v>
      </c>
      <c r="P232" s="65">
        <f>Table2245789101123456789101112[[#This Row],[PEMBULATAN]]*O232</f>
        <v>123970</v>
      </c>
    </row>
    <row r="233" spans="1:16" ht="26.25" customHeight="1" x14ac:dyDescent="0.2">
      <c r="A233" s="14"/>
      <c r="B233" s="14"/>
      <c r="C233" s="73" t="s">
        <v>1595</v>
      </c>
      <c r="D233" s="78" t="s">
        <v>289</v>
      </c>
      <c r="E233" s="13">
        <v>44446</v>
      </c>
      <c r="F233" s="76" t="s">
        <v>1362</v>
      </c>
      <c r="G233" s="13">
        <v>44447</v>
      </c>
      <c r="H233" s="77" t="s">
        <v>1363</v>
      </c>
      <c r="I233" s="16">
        <v>70</v>
      </c>
      <c r="J233" s="16">
        <v>60</v>
      </c>
      <c r="K233" s="16">
        <v>25</v>
      </c>
      <c r="L233" s="16">
        <v>12</v>
      </c>
      <c r="M233" s="81">
        <v>26.25</v>
      </c>
      <c r="N233" s="72">
        <v>26</v>
      </c>
      <c r="O233" s="64">
        <v>2530</v>
      </c>
      <c r="P233" s="65">
        <f>Table2245789101123456789101112[[#This Row],[PEMBULATAN]]*O233</f>
        <v>65780</v>
      </c>
    </row>
    <row r="234" spans="1:16" ht="26.25" customHeight="1" x14ac:dyDescent="0.2">
      <c r="A234" s="14"/>
      <c r="B234" s="14"/>
      <c r="C234" s="73" t="s">
        <v>1596</v>
      </c>
      <c r="D234" s="78" t="s">
        <v>289</v>
      </c>
      <c r="E234" s="13">
        <v>44446</v>
      </c>
      <c r="F234" s="76" t="s">
        <v>1362</v>
      </c>
      <c r="G234" s="13">
        <v>44447</v>
      </c>
      <c r="H234" s="77" t="s">
        <v>1363</v>
      </c>
      <c r="I234" s="16">
        <v>54</v>
      </c>
      <c r="J234" s="16">
        <v>35</v>
      </c>
      <c r="K234" s="16">
        <v>20</v>
      </c>
      <c r="L234" s="16">
        <v>5</v>
      </c>
      <c r="M234" s="81">
        <v>9.4499999999999993</v>
      </c>
      <c r="N234" s="72">
        <v>10</v>
      </c>
      <c r="O234" s="64">
        <v>2530</v>
      </c>
      <c r="P234" s="65">
        <f>Table2245789101123456789101112[[#This Row],[PEMBULATAN]]*O234</f>
        <v>25300</v>
      </c>
    </row>
    <row r="235" spans="1:16" ht="26.25" customHeight="1" x14ac:dyDescent="0.2">
      <c r="A235" s="14"/>
      <c r="B235" s="14"/>
      <c r="C235" s="73" t="s">
        <v>1597</v>
      </c>
      <c r="D235" s="78" t="s">
        <v>289</v>
      </c>
      <c r="E235" s="13">
        <v>44446</v>
      </c>
      <c r="F235" s="76" t="s">
        <v>1362</v>
      </c>
      <c r="G235" s="13">
        <v>44447</v>
      </c>
      <c r="H235" s="77" t="s">
        <v>1363</v>
      </c>
      <c r="I235" s="16">
        <v>175</v>
      </c>
      <c r="J235" s="16">
        <v>64</v>
      </c>
      <c r="K235" s="16">
        <v>20</v>
      </c>
      <c r="L235" s="16">
        <v>20</v>
      </c>
      <c r="M235" s="81">
        <v>56</v>
      </c>
      <c r="N235" s="72">
        <v>56</v>
      </c>
      <c r="O235" s="64">
        <v>2530</v>
      </c>
      <c r="P235" s="65">
        <f>Table2245789101123456789101112[[#This Row],[PEMBULATAN]]*O235</f>
        <v>141680</v>
      </c>
    </row>
    <row r="236" spans="1:16" ht="26.25" customHeight="1" x14ac:dyDescent="0.2">
      <c r="A236" s="14"/>
      <c r="B236" s="14"/>
      <c r="C236" s="73" t="s">
        <v>1598</v>
      </c>
      <c r="D236" s="78" t="s">
        <v>289</v>
      </c>
      <c r="E236" s="13">
        <v>44446</v>
      </c>
      <c r="F236" s="76" t="s">
        <v>1362</v>
      </c>
      <c r="G236" s="13">
        <v>44447</v>
      </c>
      <c r="H236" s="77" t="s">
        <v>1363</v>
      </c>
      <c r="I236" s="16">
        <v>54</v>
      </c>
      <c r="J236" s="16">
        <v>30</v>
      </c>
      <c r="K236" s="16">
        <v>30</v>
      </c>
      <c r="L236" s="16">
        <v>4</v>
      </c>
      <c r="M236" s="81">
        <v>12.15</v>
      </c>
      <c r="N236" s="72">
        <v>12</v>
      </c>
      <c r="O236" s="64">
        <v>2530</v>
      </c>
      <c r="P236" s="65">
        <f>Table2245789101123456789101112[[#This Row],[PEMBULATAN]]*O236</f>
        <v>30360</v>
      </c>
    </row>
    <row r="237" spans="1:16" ht="26.25" customHeight="1" x14ac:dyDescent="0.2">
      <c r="A237" s="14"/>
      <c r="B237" s="14"/>
      <c r="C237" s="73" t="s">
        <v>1599</v>
      </c>
      <c r="D237" s="78" t="s">
        <v>289</v>
      </c>
      <c r="E237" s="13">
        <v>44446</v>
      </c>
      <c r="F237" s="76" t="s">
        <v>1362</v>
      </c>
      <c r="G237" s="13">
        <v>44447</v>
      </c>
      <c r="H237" s="77" t="s">
        <v>1363</v>
      </c>
      <c r="I237" s="16">
        <v>92</v>
      </c>
      <c r="J237" s="16">
        <v>45</v>
      </c>
      <c r="K237" s="16">
        <v>36</v>
      </c>
      <c r="L237" s="16">
        <v>16</v>
      </c>
      <c r="M237" s="81">
        <v>37.26</v>
      </c>
      <c r="N237" s="72">
        <v>37</v>
      </c>
      <c r="O237" s="64">
        <v>2530</v>
      </c>
      <c r="P237" s="65">
        <f>Table2245789101123456789101112[[#This Row],[PEMBULATAN]]*O237</f>
        <v>93610</v>
      </c>
    </row>
    <row r="238" spans="1:16" ht="26.25" customHeight="1" x14ac:dyDescent="0.2">
      <c r="A238" s="14"/>
      <c r="B238" s="14"/>
      <c r="C238" s="73" t="s">
        <v>1600</v>
      </c>
      <c r="D238" s="78" t="s">
        <v>289</v>
      </c>
      <c r="E238" s="13">
        <v>44446</v>
      </c>
      <c r="F238" s="76" t="s">
        <v>1362</v>
      </c>
      <c r="G238" s="13">
        <v>44447</v>
      </c>
      <c r="H238" s="77" t="s">
        <v>1363</v>
      </c>
      <c r="I238" s="16">
        <v>110</v>
      </c>
      <c r="J238" s="16">
        <v>54</v>
      </c>
      <c r="K238" s="16">
        <v>40</v>
      </c>
      <c r="L238" s="16">
        <v>22</v>
      </c>
      <c r="M238" s="81">
        <v>59.4</v>
      </c>
      <c r="N238" s="72">
        <v>60</v>
      </c>
      <c r="O238" s="64">
        <v>2530</v>
      </c>
      <c r="P238" s="65">
        <f>Table2245789101123456789101112[[#This Row],[PEMBULATAN]]*O238</f>
        <v>151800</v>
      </c>
    </row>
    <row r="239" spans="1:16" ht="26.25" customHeight="1" x14ac:dyDescent="0.2">
      <c r="A239" s="14"/>
      <c r="B239" s="14"/>
      <c r="C239" s="73" t="s">
        <v>1601</v>
      </c>
      <c r="D239" s="78" t="s">
        <v>289</v>
      </c>
      <c r="E239" s="13">
        <v>44446</v>
      </c>
      <c r="F239" s="76" t="s">
        <v>1362</v>
      </c>
      <c r="G239" s="13">
        <v>44447</v>
      </c>
      <c r="H239" s="77" t="s">
        <v>1363</v>
      </c>
      <c r="I239" s="16">
        <v>64</v>
      </c>
      <c r="J239" s="16">
        <v>50</v>
      </c>
      <c r="K239" s="16">
        <v>38</v>
      </c>
      <c r="L239" s="16">
        <v>14</v>
      </c>
      <c r="M239" s="81">
        <v>30.4</v>
      </c>
      <c r="N239" s="72">
        <v>31</v>
      </c>
      <c r="O239" s="64">
        <v>2530</v>
      </c>
      <c r="P239" s="65">
        <f>Table2245789101123456789101112[[#This Row],[PEMBULATAN]]*O239</f>
        <v>78430</v>
      </c>
    </row>
    <row r="240" spans="1:16" ht="26.25" customHeight="1" x14ac:dyDescent="0.2">
      <c r="A240" s="14"/>
      <c r="B240" s="14"/>
      <c r="C240" s="73" t="s">
        <v>1602</v>
      </c>
      <c r="D240" s="78" t="s">
        <v>289</v>
      </c>
      <c r="E240" s="13">
        <v>44446</v>
      </c>
      <c r="F240" s="76" t="s">
        <v>1362</v>
      </c>
      <c r="G240" s="13">
        <v>44447</v>
      </c>
      <c r="H240" s="77" t="s">
        <v>1363</v>
      </c>
      <c r="I240" s="16">
        <v>95</v>
      </c>
      <c r="J240" s="16">
        <v>55</v>
      </c>
      <c r="K240" s="16">
        <v>45</v>
      </c>
      <c r="L240" s="16">
        <v>14</v>
      </c>
      <c r="M240" s="81">
        <v>58.78125</v>
      </c>
      <c r="N240" s="72">
        <v>59</v>
      </c>
      <c r="O240" s="64">
        <v>2530</v>
      </c>
      <c r="P240" s="65">
        <f>Table2245789101123456789101112[[#This Row],[PEMBULATAN]]*O240</f>
        <v>149270</v>
      </c>
    </row>
    <row r="241" spans="1:16" ht="26.25" customHeight="1" x14ac:dyDescent="0.2">
      <c r="A241" s="14"/>
      <c r="B241" s="14"/>
      <c r="C241" s="73" t="s">
        <v>1603</v>
      </c>
      <c r="D241" s="78" t="s">
        <v>289</v>
      </c>
      <c r="E241" s="13">
        <v>44446</v>
      </c>
      <c r="F241" s="76" t="s">
        <v>1362</v>
      </c>
      <c r="G241" s="13">
        <v>44447</v>
      </c>
      <c r="H241" s="77" t="s">
        <v>1363</v>
      </c>
      <c r="I241" s="16">
        <v>107</v>
      </c>
      <c r="J241" s="16">
        <v>54</v>
      </c>
      <c r="K241" s="16">
        <v>44</v>
      </c>
      <c r="L241" s="16">
        <v>10</v>
      </c>
      <c r="M241" s="81">
        <v>63.558</v>
      </c>
      <c r="N241" s="72">
        <v>64</v>
      </c>
      <c r="O241" s="64">
        <v>2530</v>
      </c>
      <c r="P241" s="65">
        <f>Table2245789101123456789101112[[#This Row],[PEMBULATAN]]*O241</f>
        <v>161920</v>
      </c>
    </row>
    <row r="242" spans="1:16" ht="26.25" customHeight="1" x14ac:dyDescent="0.2">
      <c r="A242" s="14"/>
      <c r="B242" s="14"/>
      <c r="C242" s="73" t="s">
        <v>1604</v>
      </c>
      <c r="D242" s="78" t="s">
        <v>289</v>
      </c>
      <c r="E242" s="13">
        <v>44446</v>
      </c>
      <c r="F242" s="76" t="s">
        <v>1362</v>
      </c>
      <c r="G242" s="13">
        <v>44447</v>
      </c>
      <c r="H242" s="77" t="s">
        <v>1363</v>
      </c>
      <c r="I242" s="16">
        <v>92</v>
      </c>
      <c r="J242" s="16">
        <v>54</v>
      </c>
      <c r="K242" s="16">
        <v>40</v>
      </c>
      <c r="L242" s="16">
        <v>27</v>
      </c>
      <c r="M242" s="81">
        <v>49.68</v>
      </c>
      <c r="N242" s="72">
        <v>50</v>
      </c>
      <c r="O242" s="64">
        <v>2530</v>
      </c>
      <c r="P242" s="65">
        <f>Table2245789101123456789101112[[#This Row],[PEMBULATAN]]*O242</f>
        <v>126500</v>
      </c>
    </row>
    <row r="243" spans="1:16" ht="26.25" customHeight="1" x14ac:dyDescent="0.2">
      <c r="A243" s="14"/>
      <c r="B243" s="14"/>
      <c r="C243" s="73" t="s">
        <v>1605</v>
      </c>
      <c r="D243" s="78" t="s">
        <v>289</v>
      </c>
      <c r="E243" s="13">
        <v>44446</v>
      </c>
      <c r="F243" s="76" t="s">
        <v>1362</v>
      </c>
      <c r="G243" s="13">
        <v>44447</v>
      </c>
      <c r="H243" s="77" t="s">
        <v>1363</v>
      </c>
      <c r="I243" s="16">
        <v>70</v>
      </c>
      <c r="J243" s="16">
        <v>52</v>
      </c>
      <c r="K243" s="16">
        <v>26</v>
      </c>
      <c r="L243" s="16">
        <v>10</v>
      </c>
      <c r="M243" s="81">
        <v>23.66</v>
      </c>
      <c r="N243" s="72">
        <v>24</v>
      </c>
      <c r="O243" s="64">
        <v>2530</v>
      </c>
      <c r="P243" s="65">
        <f>Table2245789101123456789101112[[#This Row],[PEMBULATAN]]*O243</f>
        <v>60720</v>
      </c>
    </row>
    <row r="244" spans="1:16" ht="26.25" customHeight="1" x14ac:dyDescent="0.2">
      <c r="A244" s="14"/>
      <c r="B244" s="14"/>
      <c r="C244" s="73" t="s">
        <v>1606</v>
      </c>
      <c r="D244" s="78" t="s">
        <v>289</v>
      </c>
      <c r="E244" s="13">
        <v>44446</v>
      </c>
      <c r="F244" s="76" t="s">
        <v>1362</v>
      </c>
      <c r="G244" s="13">
        <v>44447</v>
      </c>
      <c r="H244" s="77" t="s">
        <v>1363</v>
      </c>
      <c r="I244" s="16">
        <v>74</v>
      </c>
      <c r="J244" s="16">
        <v>46</v>
      </c>
      <c r="K244" s="16">
        <v>35</v>
      </c>
      <c r="L244" s="16">
        <v>9</v>
      </c>
      <c r="M244" s="81">
        <v>29.785</v>
      </c>
      <c r="N244" s="72">
        <v>30</v>
      </c>
      <c r="O244" s="64">
        <v>2530</v>
      </c>
      <c r="P244" s="65">
        <f>Table2245789101123456789101112[[#This Row],[PEMBULATAN]]*O244</f>
        <v>75900</v>
      </c>
    </row>
    <row r="245" spans="1:16" ht="26.25" customHeight="1" x14ac:dyDescent="0.2">
      <c r="A245" s="14"/>
      <c r="B245" s="14"/>
      <c r="C245" s="73" t="s">
        <v>1607</v>
      </c>
      <c r="D245" s="78" t="s">
        <v>289</v>
      </c>
      <c r="E245" s="13">
        <v>44446</v>
      </c>
      <c r="F245" s="76" t="s">
        <v>1362</v>
      </c>
      <c r="G245" s="13">
        <v>44447</v>
      </c>
      <c r="H245" s="77" t="s">
        <v>1363</v>
      </c>
      <c r="I245" s="16">
        <v>92</v>
      </c>
      <c r="J245" s="16">
        <v>55</v>
      </c>
      <c r="K245" s="16">
        <v>25</v>
      </c>
      <c r="L245" s="16">
        <v>17</v>
      </c>
      <c r="M245" s="81">
        <v>31.625</v>
      </c>
      <c r="N245" s="72">
        <v>32</v>
      </c>
      <c r="O245" s="64">
        <v>2530</v>
      </c>
      <c r="P245" s="65">
        <f>Table2245789101123456789101112[[#This Row],[PEMBULATAN]]*O245</f>
        <v>80960</v>
      </c>
    </row>
    <row r="246" spans="1:16" ht="26.25" customHeight="1" x14ac:dyDescent="0.2">
      <c r="A246" s="14"/>
      <c r="B246" s="14"/>
      <c r="C246" s="73" t="s">
        <v>1608</v>
      </c>
      <c r="D246" s="78" t="s">
        <v>289</v>
      </c>
      <c r="E246" s="13">
        <v>44446</v>
      </c>
      <c r="F246" s="76" t="s">
        <v>1362</v>
      </c>
      <c r="G246" s="13">
        <v>44447</v>
      </c>
      <c r="H246" s="77" t="s">
        <v>1363</v>
      </c>
      <c r="I246" s="16">
        <v>110</v>
      </c>
      <c r="J246" s="16">
        <v>55</v>
      </c>
      <c r="K246" s="16">
        <v>32</v>
      </c>
      <c r="L246" s="16">
        <v>19</v>
      </c>
      <c r="M246" s="81">
        <v>48.4</v>
      </c>
      <c r="N246" s="72">
        <v>49</v>
      </c>
      <c r="O246" s="64">
        <v>2530</v>
      </c>
      <c r="P246" s="65">
        <f>Table2245789101123456789101112[[#This Row],[PEMBULATAN]]*O246</f>
        <v>123970</v>
      </c>
    </row>
    <row r="247" spans="1:16" ht="26.25" customHeight="1" x14ac:dyDescent="0.2">
      <c r="A247" s="14"/>
      <c r="B247" s="14"/>
      <c r="C247" s="73" t="s">
        <v>1609</v>
      </c>
      <c r="D247" s="78" t="s">
        <v>289</v>
      </c>
      <c r="E247" s="13">
        <v>44446</v>
      </c>
      <c r="F247" s="76" t="s">
        <v>1362</v>
      </c>
      <c r="G247" s="13">
        <v>44447</v>
      </c>
      <c r="H247" s="77" t="s">
        <v>1363</v>
      </c>
      <c r="I247" s="16">
        <v>87</v>
      </c>
      <c r="J247" s="16">
        <v>60</v>
      </c>
      <c r="K247" s="16">
        <v>28</v>
      </c>
      <c r="L247" s="16">
        <v>17</v>
      </c>
      <c r="M247" s="81">
        <v>36.54</v>
      </c>
      <c r="N247" s="72">
        <v>37</v>
      </c>
      <c r="O247" s="64">
        <v>2530</v>
      </c>
      <c r="P247" s="65">
        <f>Table2245789101123456789101112[[#This Row],[PEMBULATAN]]*O247</f>
        <v>93610</v>
      </c>
    </row>
    <row r="248" spans="1:16" ht="26.25" customHeight="1" x14ac:dyDescent="0.2">
      <c r="A248" s="14"/>
      <c r="B248" s="14"/>
      <c r="C248" s="73" t="s">
        <v>1610</v>
      </c>
      <c r="D248" s="78" t="s">
        <v>289</v>
      </c>
      <c r="E248" s="13">
        <v>44446</v>
      </c>
      <c r="F248" s="76" t="s">
        <v>1362</v>
      </c>
      <c r="G248" s="13">
        <v>44447</v>
      </c>
      <c r="H248" s="77" t="s">
        <v>1363</v>
      </c>
      <c r="I248" s="16">
        <v>92</v>
      </c>
      <c r="J248" s="16">
        <v>56</v>
      </c>
      <c r="K248" s="16">
        <v>40</v>
      </c>
      <c r="L248" s="16">
        <v>27</v>
      </c>
      <c r="M248" s="81">
        <v>51.52</v>
      </c>
      <c r="N248" s="72">
        <v>52</v>
      </c>
      <c r="O248" s="64">
        <v>2530</v>
      </c>
      <c r="P248" s="65">
        <f>Table2245789101123456789101112[[#This Row],[PEMBULATAN]]*O248</f>
        <v>131560</v>
      </c>
    </row>
    <row r="249" spans="1:16" ht="26.25" customHeight="1" x14ac:dyDescent="0.2">
      <c r="A249" s="14"/>
      <c r="B249" s="14"/>
      <c r="C249" s="73" t="s">
        <v>1611</v>
      </c>
      <c r="D249" s="78" t="s">
        <v>289</v>
      </c>
      <c r="E249" s="13">
        <v>44446</v>
      </c>
      <c r="F249" s="76" t="s">
        <v>1362</v>
      </c>
      <c r="G249" s="13">
        <v>44447</v>
      </c>
      <c r="H249" s="77" t="s">
        <v>1363</v>
      </c>
      <c r="I249" s="16">
        <v>46</v>
      </c>
      <c r="J249" s="16">
        <v>32</v>
      </c>
      <c r="K249" s="16">
        <v>30</v>
      </c>
      <c r="L249" s="16">
        <v>11</v>
      </c>
      <c r="M249" s="81">
        <v>11.04</v>
      </c>
      <c r="N249" s="72">
        <v>11</v>
      </c>
      <c r="O249" s="64">
        <v>2530</v>
      </c>
      <c r="P249" s="65">
        <f>Table2245789101123456789101112[[#This Row],[PEMBULATAN]]*O249</f>
        <v>27830</v>
      </c>
    </row>
    <row r="250" spans="1:16" ht="26.25" customHeight="1" x14ac:dyDescent="0.2">
      <c r="A250" s="14"/>
      <c r="B250" s="14"/>
      <c r="C250" s="73" t="s">
        <v>1612</v>
      </c>
      <c r="D250" s="78" t="s">
        <v>289</v>
      </c>
      <c r="E250" s="13">
        <v>44446</v>
      </c>
      <c r="F250" s="76" t="s">
        <v>1362</v>
      </c>
      <c r="G250" s="13">
        <v>44447</v>
      </c>
      <c r="H250" s="77" t="s">
        <v>1363</v>
      </c>
      <c r="I250" s="16">
        <v>50</v>
      </c>
      <c r="J250" s="16">
        <v>30</v>
      </c>
      <c r="K250" s="16">
        <v>26</v>
      </c>
      <c r="L250" s="16">
        <v>4</v>
      </c>
      <c r="M250" s="81">
        <v>9.75</v>
      </c>
      <c r="N250" s="72">
        <v>10</v>
      </c>
      <c r="O250" s="64">
        <v>2530</v>
      </c>
      <c r="P250" s="65">
        <f>Table2245789101123456789101112[[#This Row],[PEMBULATAN]]*O250</f>
        <v>25300</v>
      </c>
    </row>
    <row r="251" spans="1:16" ht="26.25" customHeight="1" x14ac:dyDescent="0.2">
      <c r="A251" s="14"/>
      <c r="B251" s="14"/>
      <c r="C251" s="73" t="s">
        <v>1613</v>
      </c>
      <c r="D251" s="78" t="s">
        <v>289</v>
      </c>
      <c r="E251" s="13">
        <v>44446</v>
      </c>
      <c r="F251" s="76" t="s">
        <v>1362</v>
      </c>
      <c r="G251" s="13">
        <v>44447</v>
      </c>
      <c r="H251" s="77" t="s">
        <v>1363</v>
      </c>
      <c r="I251" s="16">
        <v>40</v>
      </c>
      <c r="J251" s="16">
        <v>25</v>
      </c>
      <c r="K251" s="16">
        <v>25</v>
      </c>
      <c r="L251" s="16">
        <v>3</v>
      </c>
      <c r="M251" s="81">
        <v>6.25</v>
      </c>
      <c r="N251" s="72">
        <v>6</v>
      </c>
      <c r="O251" s="64">
        <v>2530</v>
      </c>
      <c r="P251" s="65">
        <f>Table2245789101123456789101112[[#This Row],[PEMBULATAN]]*O251</f>
        <v>15180</v>
      </c>
    </row>
    <row r="252" spans="1:16" ht="26.25" customHeight="1" x14ac:dyDescent="0.2">
      <c r="A252" s="14"/>
      <c r="B252" s="14"/>
      <c r="C252" s="73" t="s">
        <v>1614</v>
      </c>
      <c r="D252" s="78" t="s">
        <v>289</v>
      </c>
      <c r="E252" s="13">
        <v>44446</v>
      </c>
      <c r="F252" s="76" t="s">
        <v>1362</v>
      </c>
      <c r="G252" s="13">
        <v>44447</v>
      </c>
      <c r="H252" s="77" t="s">
        <v>1363</v>
      </c>
      <c r="I252" s="16">
        <v>50</v>
      </c>
      <c r="J252" s="16">
        <v>38</v>
      </c>
      <c r="K252" s="16">
        <v>37</v>
      </c>
      <c r="L252" s="16">
        <v>11</v>
      </c>
      <c r="M252" s="81">
        <v>17.574999999999999</v>
      </c>
      <c r="N252" s="72">
        <v>18</v>
      </c>
      <c r="O252" s="64">
        <v>2530</v>
      </c>
      <c r="P252" s="65">
        <f>Table2245789101123456789101112[[#This Row],[PEMBULATAN]]*O252</f>
        <v>45540</v>
      </c>
    </row>
    <row r="253" spans="1:16" ht="26.25" customHeight="1" x14ac:dyDescent="0.2">
      <c r="A253" s="14"/>
      <c r="B253" s="14"/>
      <c r="C253" s="73" t="s">
        <v>1615</v>
      </c>
      <c r="D253" s="78" t="s">
        <v>289</v>
      </c>
      <c r="E253" s="13">
        <v>44446</v>
      </c>
      <c r="F253" s="76" t="s">
        <v>1362</v>
      </c>
      <c r="G253" s="13">
        <v>44447</v>
      </c>
      <c r="H253" s="77" t="s">
        <v>1363</v>
      </c>
      <c r="I253" s="16">
        <v>37</v>
      </c>
      <c r="J253" s="16">
        <v>27</v>
      </c>
      <c r="K253" s="16">
        <v>34</v>
      </c>
      <c r="L253" s="16">
        <v>4</v>
      </c>
      <c r="M253" s="81">
        <v>8.4915000000000003</v>
      </c>
      <c r="N253" s="72">
        <v>9</v>
      </c>
      <c r="O253" s="64">
        <v>2530</v>
      </c>
      <c r="P253" s="65">
        <f>Table2245789101123456789101112[[#This Row],[PEMBULATAN]]*O253</f>
        <v>22770</v>
      </c>
    </row>
    <row r="254" spans="1:16" ht="26.25" customHeight="1" x14ac:dyDescent="0.2">
      <c r="A254" s="14"/>
      <c r="B254" s="14"/>
      <c r="C254" s="73" t="s">
        <v>1616</v>
      </c>
      <c r="D254" s="78" t="s">
        <v>289</v>
      </c>
      <c r="E254" s="13">
        <v>44446</v>
      </c>
      <c r="F254" s="76" t="s">
        <v>1362</v>
      </c>
      <c r="G254" s="13">
        <v>44447</v>
      </c>
      <c r="H254" s="77" t="s">
        <v>1363</v>
      </c>
      <c r="I254" s="16">
        <v>60</v>
      </c>
      <c r="J254" s="16">
        <v>40</v>
      </c>
      <c r="K254" s="16">
        <v>32</v>
      </c>
      <c r="L254" s="16">
        <v>2</v>
      </c>
      <c r="M254" s="81">
        <v>19.2</v>
      </c>
      <c r="N254" s="72">
        <v>19</v>
      </c>
      <c r="O254" s="64">
        <v>2530</v>
      </c>
      <c r="P254" s="65">
        <f>Table2245789101123456789101112[[#This Row],[PEMBULATAN]]*O254</f>
        <v>48070</v>
      </c>
    </row>
    <row r="255" spans="1:16" ht="26.25" customHeight="1" x14ac:dyDescent="0.2">
      <c r="A255" s="14"/>
      <c r="B255" s="14"/>
      <c r="C255" s="73" t="s">
        <v>1617</v>
      </c>
      <c r="D255" s="78" t="s">
        <v>289</v>
      </c>
      <c r="E255" s="13">
        <v>44446</v>
      </c>
      <c r="F255" s="76" t="s">
        <v>1362</v>
      </c>
      <c r="G255" s="13">
        <v>44447</v>
      </c>
      <c r="H255" s="77" t="s">
        <v>1363</v>
      </c>
      <c r="I255" s="16">
        <v>62</v>
      </c>
      <c r="J255" s="16">
        <v>42</v>
      </c>
      <c r="K255" s="16">
        <v>20</v>
      </c>
      <c r="L255" s="16">
        <v>2</v>
      </c>
      <c r="M255" s="81">
        <v>13.02</v>
      </c>
      <c r="N255" s="72">
        <v>13</v>
      </c>
      <c r="O255" s="64">
        <v>2530</v>
      </c>
      <c r="P255" s="65">
        <f>Table2245789101123456789101112[[#This Row],[PEMBULATAN]]*O255</f>
        <v>32890</v>
      </c>
    </row>
    <row r="256" spans="1:16" ht="26.25" customHeight="1" x14ac:dyDescent="0.2">
      <c r="A256" s="14"/>
      <c r="B256" s="14"/>
      <c r="C256" s="73" t="s">
        <v>1618</v>
      </c>
      <c r="D256" s="78" t="s">
        <v>289</v>
      </c>
      <c r="E256" s="13">
        <v>44446</v>
      </c>
      <c r="F256" s="76" t="s">
        <v>1362</v>
      </c>
      <c r="G256" s="13">
        <v>44447</v>
      </c>
      <c r="H256" s="77" t="s">
        <v>1363</v>
      </c>
      <c r="I256" s="16">
        <v>80</v>
      </c>
      <c r="J256" s="16">
        <v>28</v>
      </c>
      <c r="K256" s="16">
        <v>18</v>
      </c>
      <c r="L256" s="16">
        <v>2</v>
      </c>
      <c r="M256" s="81">
        <v>10.08</v>
      </c>
      <c r="N256" s="72">
        <v>10</v>
      </c>
      <c r="O256" s="64">
        <v>2530</v>
      </c>
      <c r="P256" s="65">
        <f>Table2245789101123456789101112[[#This Row],[PEMBULATAN]]*O256</f>
        <v>25300</v>
      </c>
    </row>
    <row r="257" spans="1:16" ht="26.25" customHeight="1" x14ac:dyDescent="0.2">
      <c r="A257" s="14"/>
      <c r="B257" s="14"/>
      <c r="C257" s="73" t="s">
        <v>1619</v>
      </c>
      <c r="D257" s="78" t="s">
        <v>289</v>
      </c>
      <c r="E257" s="13">
        <v>44446</v>
      </c>
      <c r="F257" s="76" t="s">
        <v>1362</v>
      </c>
      <c r="G257" s="13">
        <v>44447</v>
      </c>
      <c r="H257" s="77" t="s">
        <v>1363</v>
      </c>
      <c r="I257" s="16">
        <v>50</v>
      </c>
      <c r="J257" s="16">
        <v>35</v>
      </c>
      <c r="K257" s="16">
        <v>25</v>
      </c>
      <c r="L257" s="16">
        <v>4</v>
      </c>
      <c r="M257" s="81">
        <v>10.9375</v>
      </c>
      <c r="N257" s="72">
        <v>11</v>
      </c>
      <c r="O257" s="64">
        <v>2530</v>
      </c>
      <c r="P257" s="65">
        <f>Table2245789101123456789101112[[#This Row],[PEMBULATAN]]*O257</f>
        <v>27830</v>
      </c>
    </row>
    <row r="258" spans="1:16" ht="26.25" customHeight="1" x14ac:dyDescent="0.2">
      <c r="A258" s="14"/>
      <c r="B258" s="14"/>
      <c r="C258" s="73" t="s">
        <v>1620</v>
      </c>
      <c r="D258" s="78" t="s">
        <v>289</v>
      </c>
      <c r="E258" s="13">
        <v>44446</v>
      </c>
      <c r="F258" s="76" t="s">
        <v>1362</v>
      </c>
      <c r="G258" s="13">
        <v>44447</v>
      </c>
      <c r="H258" s="77" t="s">
        <v>1363</v>
      </c>
      <c r="I258" s="16">
        <v>52</v>
      </c>
      <c r="J258" s="16">
        <v>35</v>
      </c>
      <c r="K258" s="16">
        <v>18</v>
      </c>
      <c r="L258" s="16">
        <v>4</v>
      </c>
      <c r="M258" s="81">
        <v>8.19</v>
      </c>
      <c r="N258" s="72">
        <v>8</v>
      </c>
      <c r="O258" s="64">
        <v>2530</v>
      </c>
      <c r="P258" s="65">
        <f>Table2245789101123456789101112[[#This Row],[PEMBULATAN]]*O258</f>
        <v>20240</v>
      </c>
    </row>
    <row r="259" spans="1:16" ht="26.25" customHeight="1" x14ac:dyDescent="0.2">
      <c r="A259" s="14"/>
      <c r="B259" s="14"/>
      <c r="C259" s="73" t="s">
        <v>1621</v>
      </c>
      <c r="D259" s="78" t="s">
        <v>289</v>
      </c>
      <c r="E259" s="13">
        <v>44446</v>
      </c>
      <c r="F259" s="76" t="s">
        <v>1362</v>
      </c>
      <c r="G259" s="13">
        <v>44447</v>
      </c>
      <c r="H259" s="77" t="s">
        <v>1363</v>
      </c>
      <c r="I259" s="16">
        <v>80</v>
      </c>
      <c r="J259" s="16">
        <v>56</v>
      </c>
      <c r="K259" s="16">
        <v>25</v>
      </c>
      <c r="L259" s="16">
        <v>22</v>
      </c>
      <c r="M259" s="81">
        <v>28</v>
      </c>
      <c r="N259" s="72">
        <v>28</v>
      </c>
      <c r="O259" s="64">
        <v>2530</v>
      </c>
      <c r="P259" s="65">
        <f>Table2245789101123456789101112[[#This Row],[PEMBULATAN]]*O259</f>
        <v>70840</v>
      </c>
    </row>
    <row r="260" spans="1:16" ht="26.25" customHeight="1" x14ac:dyDescent="0.2">
      <c r="A260" s="14"/>
      <c r="B260" s="14"/>
      <c r="C260" s="73" t="s">
        <v>1622</v>
      </c>
      <c r="D260" s="78" t="s">
        <v>289</v>
      </c>
      <c r="E260" s="13">
        <v>44446</v>
      </c>
      <c r="F260" s="76" t="s">
        <v>1362</v>
      </c>
      <c r="G260" s="13">
        <v>44447</v>
      </c>
      <c r="H260" s="77" t="s">
        <v>1363</v>
      </c>
      <c r="I260" s="16">
        <v>64</v>
      </c>
      <c r="J260" s="16">
        <v>50</v>
      </c>
      <c r="K260" s="16">
        <v>30</v>
      </c>
      <c r="L260" s="16">
        <v>10</v>
      </c>
      <c r="M260" s="81">
        <v>24</v>
      </c>
      <c r="N260" s="72">
        <v>24</v>
      </c>
      <c r="O260" s="64">
        <v>2530</v>
      </c>
      <c r="P260" s="65">
        <f>Table2245789101123456789101112[[#This Row],[PEMBULATAN]]*O260</f>
        <v>60720</v>
      </c>
    </row>
    <row r="261" spans="1:16" ht="26.25" customHeight="1" x14ac:dyDescent="0.2">
      <c r="A261" s="14"/>
      <c r="B261" s="14"/>
      <c r="C261" s="73" t="s">
        <v>1623</v>
      </c>
      <c r="D261" s="78" t="s">
        <v>289</v>
      </c>
      <c r="E261" s="13">
        <v>44446</v>
      </c>
      <c r="F261" s="76" t="s">
        <v>1362</v>
      </c>
      <c r="G261" s="13">
        <v>44447</v>
      </c>
      <c r="H261" s="77" t="s">
        <v>1363</v>
      </c>
      <c r="I261" s="16">
        <v>100</v>
      </c>
      <c r="J261" s="16">
        <v>26</v>
      </c>
      <c r="K261" s="16">
        <v>20</v>
      </c>
      <c r="L261" s="16">
        <v>13</v>
      </c>
      <c r="M261" s="81">
        <v>13</v>
      </c>
      <c r="N261" s="72">
        <v>13</v>
      </c>
      <c r="O261" s="64">
        <v>2530</v>
      </c>
      <c r="P261" s="65">
        <f>Table2245789101123456789101112[[#This Row],[PEMBULATAN]]*O261</f>
        <v>32890</v>
      </c>
    </row>
    <row r="262" spans="1:16" ht="26.25" customHeight="1" x14ac:dyDescent="0.2">
      <c r="A262" s="14"/>
      <c r="B262" s="14"/>
      <c r="C262" s="73" t="s">
        <v>1624</v>
      </c>
      <c r="D262" s="78" t="s">
        <v>289</v>
      </c>
      <c r="E262" s="13">
        <v>44446</v>
      </c>
      <c r="F262" s="76" t="s">
        <v>1362</v>
      </c>
      <c r="G262" s="13">
        <v>44447</v>
      </c>
      <c r="H262" s="77" t="s">
        <v>1363</v>
      </c>
      <c r="I262" s="16">
        <v>75</v>
      </c>
      <c r="J262" s="16">
        <v>32</v>
      </c>
      <c r="K262" s="16">
        <v>25</v>
      </c>
      <c r="L262" s="16">
        <v>9</v>
      </c>
      <c r="M262" s="81">
        <v>15</v>
      </c>
      <c r="N262" s="72">
        <v>15</v>
      </c>
      <c r="O262" s="64">
        <v>2530</v>
      </c>
      <c r="P262" s="65">
        <f>Table2245789101123456789101112[[#This Row],[PEMBULATAN]]*O262</f>
        <v>37950</v>
      </c>
    </row>
    <row r="263" spans="1:16" ht="26.25" customHeight="1" x14ac:dyDescent="0.2">
      <c r="A263" s="14"/>
      <c r="B263" s="14"/>
      <c r="C263" s="73" t="s">
        <v>1625</v>
      </c>
      <c r="D263" s="78" t="s">
        <v>289</v>
      </c>
      <c r="E263" s="13">
        <v>44446</v>
      </c>
      <c r="F263" s="76" t="s">
        <v>1362</v>
      </c>
      <c r="G263" s="13">
        <v>44447</v>
      </c>
      <c r="H263" s="77" t="s">
        <v>1363</v>
      </c>
      <c r="I263" s="16">
        <v>66</v>
      </c>
      <c r="J263" s="16">
        <v>50</v>
      </c>
      <c r="K263" s="16">
        <v>6</v>
      </c>
      <c r="L263" s="16">
        <v>3</v>
      </c>
      <c r="M263" s="81">
        <v>4.95</v>
      </c>
      <c r="N263" s="72">
        <v>5</v>
      </c>
      <c r="O263" s="64">
        <v>2530</v>
      </c>
      <c r="P263" s="65">
        <f>Table2245789101123456789101112[[#This Row],[PEMBULATAN]]*O263</f>
        <v>12650</v>
      </c>
    </row>
    <row r="264" spans="1:16" ht="26.25" customHeight="1" x14ac:dyDescent="0.2">
      <c r="A264" s="14"/>
      <c r="B264" s="14"/>
      <c r="C264" s="73" t="s">
        <v>1626</v>
      </c>
      <c r="D264" s="78" t="s">
        <v>289</v>
      </c>
      <c r="E264" s="13">
        <v>44446</v>
      </c>
      <c r="F264" s="76" t="s">
        <v>1362</v>
      </c>
      <c r="G264" s="13">
        <v>44447</v>
      </c>
      <c r="H264" s="77" t="s">
        <v>1363</v>
      </c>
      <c r="I264" s="16">
        <v>110</v>
      </c>
      <c r="J264" s="16">
        <v>30</v>
      </c>
      <c r="K264" s="16">
        <v>32</v>
      </c>
      <c r="L264" s="16">
        <v>13</v>
      </c>
      <c r="M264" s="81">
        <v>26.4</v>
      </c>
      <c r="N264" s="72">
        <v>27</v>
      </c>
      <c r="O264" s="64">
        <v>2530</v>
      </c>
      <c r="P264" s="65">
        <f>Table2245789101123456789101112[[#This Row],[PEMBULATAN]]*O264</f>
        <v>68310</v>
      </c>
    </row>
    <row r="265" spans="1:16" ht="26.25" customHeight="1" x14ac:dyDescent="0.2">
      <c r="A265" s="14"/>
      <c r="B265" s="14"/>
      <c r="C265" s="73" t="s">
        <v>1627</v>
      </c>
      <c r="D265" s="78" t="s">
        <v>289</v>
      </c>
      <c r="E265" s="13">
        <v>44446</v>
      </c>
      <c r="F265" s="76" t="s">
        <v>1362</v>
      </c>
      <c r="G265" s="13">
        <v>44447</v>
      </c>
      <c r="H265" s="77" t="s">
        <v>1363</v>
      </c>
      <c r="I265" s="16">
        <v>90</v>
      </c>
      <c r="J265" s="16">
        <v>60</v>
      </c>
      <c r="K265" s="16">
        <v>32</v>
      </c>
      <c r="L265" s="16">
        <v>16</v>
      </c>
      <c r="M265" s="81">
        <v>43.2</v>
      </c>
      <c r="N265" s="72">
        <v>43</v>
      </c>
      <c r="O265" s="64">
        <v>2530</v>
      </c>
      <c r="P265" s="65">
        <f>Table2245789101123456789101112[[#This Row],[PEMBULATAN]]*O265</f>
        <v>108790</v>
      </c>
    </row>
    <row r="266" spans="1:16" ht="26.25" customHeight="1" x14ac:dyDescent="0.2">
      <c r="A266" s="14"/>
      <c r="B266" s="14"/>
      <c r="C266" s="73" t="s">
        <v>1628</v>
      </c>
      <c r="D266" s="78" t="s">
        <v>289</v>
      </c>
      <c r="E266" s="13">
        <v>44446</v>
      </c>
      <c r="F266" s="76" t="s">
        <v>1362</v>
      </c>
      <c r="G266" s="13">
        <v>44447</v>
      </c>
      <c r="H266" s="77" t="s">
        <v>1363</v>
      </c>
      <c r="I266" s="16">
        <v>86</v>
      </c>
      <c r="J266" s="16">
        <v>57</v>
      </c>
      <c r="K266" s="16">
        <v>25</v>
      </c>
      <c r="L266" s="16">
        <v>13</v>
      </c>
      <c r="M266" s="81">
        <v>30.637499999999999</v>
      </c>
      <c r="N266" s="72">
        <v>31</v>
      </c>
      <c r="O266" s="64">
        <v>2530</v>
      </c>
      <c r="P266" s="65">
        <f>Table2245789101123456789101112[[#This Row],[PEMBULATAN]]*O266</f>
        <v>78430</v>
      </c>
    </row>
    <row r="267" spans="1:16" ht="26.25" customHeight="1" x14ac:dyDescent="0.2">
      <c r="A267" s="14"/>
      <c r="B267" s="14"/>
      <c r="C267" s="73" t="s">
        <v>1629</v>
      </c>
      <c r="D267" s="78" t="s">
        <v>289</v>
      </c>
      <c r="E267" s="13">
        <v>44446</v>
      </c>
      <c r="F267" s="76" t="s">
        <v>1362</v>
      </c>
      <c r="G267" s="13">
        <v>44447</v>
      </c>
      <c r="H267" s="77" t="s">
        <v>1363</v>
      </c>
      <c r="I267" s="16">
        <v>62</v>
      </c>
      <c r="J267" s="16">
        <v>53</v>
      </c>
      <c r="K267" s="16">
        <v>23</v>
      </c>
      <c r="L267" s="16">
        <v>24</v>
      </c>
      <c r="M267" s="81">
        <v>18.894500000000001</v>
      </c>
      <c r="N267" s="72">
        <v>24</v>
      </c>
      <c r="O267" s="64">
        <v>2530</v>
      </c>
      <c r="P267" s="65">
        <f>Table2245789101123456789101112[[#This Row],[PEMBULATAN]]*O267</f>
        <v>60720</v>
      </c>
    </row>
    <row r="268" spans="1:16" ht="26.25" customHeight="1" x14ac:dyDescent="0.2">
      <c r="A268" s="14"/>
      <c r="B268" s="14"/>
      <c r="C268" s="73" t="s">
        <v>1630</v>
      </c>
      <c r="D268" s="78" t="s">
        <v>289</v>
      </c>
      <c r="E268" s="13">
        <v>44446</v>
      </c>
      <c r="F268" s="76" t="s">
        <v>1362</v>
      </c>
      <c r="G268" s="13">
        <v>44447</v>
      </c>
      <c r="H268" s="77" t="s">
        <v>1363</v>
      </c>
      <c r="I268" s="16">
        <v>82</v>
      </c>
      <c r="J268" s="16">
        <v>64</v>
      </c>
      <c r="K268" s="16">
        <v>20</v>
      </c>
      <c r="L268" s="16">
        <v>16</v>
      </c>
      <c r="M268" s="81">
        <v>26.24</v>
      </c>
      <c r="N268" s="72">
        <v>26</v>
      </c>
      <c r="O268" s="64">
        <v>2530</v>
      </c>
      <c r="P268" s="65">
        <f>Table2245789101123456789101112[[#This Row],[PEMBULATAN]]*O268</f>
        <v>65780</v>
      </c>
    </row>
    <row r="269" spans="1:16" ht="26.25" customHeight="1" x14ac:dyDescent="0.2">
      <c r="A269" s="14"/>
      <c r="B269" s="14"/>
      <c r="C269" s="73" t="s">
        <v>1631</v>
      </c>
      <c r="D269" s="78" t="s">
        <v>289</v>
      </c>
      <c r="E269" s="13">
        <v>44446</v>
      </c>
      <c r="F269" s="76" t="s">
        <v>1362</v>
      </c>
      <c r="G269" s="13">
        <v>44447</v>
      </c>
      <c r="H269" s="77" t="s">
        <v>1363</v>
      </c>
      <c r="I269" s="16">
        <v>100</v>
      </c>
      <c r="J269" s="16">
        <v>52</v>
      </c>
      <c r="K269" s="16">
        <v>35</v>
      </c>
      <c r="L269" s="16">
        <v>18</v>
      </c>
      <c r="M269" s="81">
        <v>45.5</v>
      </c>
      <c r="N269" s="72">
        <v>46</v>
      </c>
      <c r="O269" s="64">
        <v>2530</v>
      </c>
      <c r="P269" s="65">
        <f>Table2245789101123456789101112[[#This Row],[PEMBULATAN]]*O269</f>
        <v>116380</v>
      </c>
    </row>
    <row r="270" spans="1:16" ht="26.25" customHeight="1" x14ac:dyDescent="0.2">
      <c r="A270" s="14"/>
      <c r="B270" s="14"/>
      <c r="C270" s="73" t="s">
        <v>1632</v>
      </c>
      <c r="D270" s="78" t="s">
        <v>289</v>
      </c>
      <c r="E270" s="13">
        <v>44446</v>
      </c>
      <c r="F270" s="76" t="s">
        <v>1362</v>
      </c>
      <c r="G270" s="13">
        <v>44447</v>
      </c>
      <c r="H270" s="77" t="s">
        <v>1363</v>
      </c>
      <c r="I270" s="16">
        <v>92</v>
      </c>
      <c r="J270" s="16">
        <v>64</v>
      </c>
      <c r="K270" s="16">
        <v>40</v>
      </c>
      <c r="L270" s="16">
        <v>18</v>
      </c>
      <c r="M270" s="81">
        <v>58.88</v>
      </c>
      <c r="N270" s="72">
        <v>59</v>
      </c>
      <c r="O270" s="64">
        <v>2530</v>
      </c>
      <c r="P270" s="65">
        <f>Table2245789101123456789101112[[#This Row],[PEMBULATAN]]*O270</f>
        <v>149270</v>
      </c>
    </row>
    <row r="271" spans="1:16" ht="26.25" customHeight="1" x14ac:dyDescent="0.2">
      <c r="A271" s="14"/>
      <c r="B271" s="14"/>
      <c r="C271" s="73" t="s">
        <v>1633</v>
      </c>
      <c r="D271" s="78" t="s">
        <v>289</v>
      </c>
      <c r="E271" s="13">
        <v>44446</v>
      </c>
      <c r="F271" s="76" t="s">
        <v>1362</v>
      </c>
      <c r="G271" s="13">
        <v>44447</v>
      </c>
      <c r="H271" s="77" t="s">
        <v>1363</v>
      </c>
      <c r="I271" s="16">
        <v>80</v>
      </c>
      <c r="J271" s="16">
        <v>55</v>
      </c>
      <c r="K271" s="16">
        <v>27</v>
      </c>
      <c r="L271" s="16">
        <v>16</v>
      </c>
      <c r="M271" s="81">
        <v>29.7</v>
      </c>
      <c r="N271" s="72">
        <v>30</v>
      </c>
      <c r="O271" s="64">
        <v>2530</v>
      </c>
      <c r="P271" s="65">
        <f>Table2245789101123456789101112[[#This Row],[PEMBULATAN]]*O271</f>
        <v>75900</v>
      </c>
    </row>
    <row r="272" spans="1:16" ht="26.25" customHeight="1" x14ac:dyDescent="0.2">
      <c r="A272" s="14"/>
      <c r="B272" s="14"/>
      <c r="C272" s="73" t="s">
        <v>1634</v>
      </c>
      <c r="D272" s="78" t="s">
        <v>289</v>
      </c>
      <c r="E272" s="13">
        <v>44446</v>
      </c>
      <c r="F272" s="76" t="s">
        <v>1362</v>
      </c>
      <c r="G272" s="13">
        <v>44447</v>
      </c>
      <c r="H272" s="77" t="s">
        <v>1363</v>
      </c>
      <c r="I272" s="16">
        <v>84</v>
      </c>
      <c r="J272" s="16">
        <v>63</v>
      </c>
      <c r="K272" s="16">
        <v>25</v>
      </c>
      <c r="L272" s="16">
        <v>19</v>
      </c>
      <c r="M272" s="81">
        <v>33.075000000000003</v>
      </c>
      <c r="N272" s="72">
        <v>33</v>
      </c>
      <c r="O272" s="64">
        <v>2530</v>
      </c>
      <c r="P272" s="65">
        <f>Table2245789101123456789101112[[#This Row],[PEMBULATAN]]*O272</f>
        <v>83490</v>
      </c>
    </row>
    <row r="273" spans="1:16" ht="26.25" customHeight="1" x14ac:dyDescent="0.2">
      <c r="A273" s="14"/>
      <c r="B273" s="14"/>
      <c r="C273" s="73" t="s">
        <v>1635</v>
      </c>
      <c r="D273" s="78" t="s">
        <v>289</v>
      </c>
      <c r="E273" s="13">
        <v>44446</v>
      </c>
      <c r="F273" s="76" t="s">
        <v>1362</v>
      </c>
      <c r="G273" s="13">
        <v>44447</v>
      </c>
      <c r="H273" s="77" t="s">
        <v>1363</v>
      </c>
      <c r="I273" s="16">
        <v>40</v>
      </c>
      <c r="J273" s="16">
        <v>48</v>
      </c>
      <c r="K273" s="16">
        <v>40</v>
      </c>
      <c r="L273" s="16">
        <v>8</v>
      </c>
      <c r="M273" s="81">
        <v>19.2</v>
      </c>
      <c r="N273" s="72">
        <v>19</v>
      </c>
      <c r="O273" s="64">
        <v>2530</v>
      </c>
      <c r="P273" s="65">
        <f>Table2245789101123456789101112[[#This Row],[PEMBULATAN]]*O273</f>
        <v>48070</v>
      </c>
    </row>
    <row r="274" spans="1:16" ht="26.25" customHeight="1" x14ac:dyDescent="0.2">
      <c r="A274" s="14"/>
      <c r="B274" s="14"/>
      <c r="C274" s="73" t="s">
        <v>1636</v>
      </c>
      <c r="D274" s="78" t="s">
        <v>289</v>
      </c>
      <c r="E274" s="13">
        <v>44446</v>
      </c>
      <c r="F274" s="76" t="s">
        <v>1362</v>
      </c>
      <c r="G274" s="13">
        <v>44447</v>
      </c>
      <c r="H274" s="77" t="s">
        <v>1363</v>
      </c>
      <c r="I274" s="16">
        <v>95</v>
      </c>
      <c r="J274" s="16">
        <v>60</v>
      </c>
      <c r="K274" s="16">
        <v>35</v>
      </c>
      <c r="L274" s="16">
        <v>23</v>
      </c>
      <c r="M274" s="81">
        <v>49.875</v>
      </c>
      <c r="N274" s="72">
        <v>50</v>
      </c>
      <c r="O274" s="64">
        <v>2530</v>
      </c>
      <c r="P274" s="65">
        <f>Table2245789101123456789101112[[#This Row],[PEMBULATAN]]*O274</f>
        <v>126500</v>
      </c>
    </row>
    <row r="275" spans="1:16" ht="26.25" customHeight="1" x14ac:dyDescent="0.2">
      <c r="A275" s="14"/>
      <c r="B275" s="14"/>
      <c r="C275" s="73" t="s">
        <v>1637</v>
      </c>
      <c r="D275" s="78" t="s">
        <v>289</v>
      </c>
      <c r="E275" s="13">
        <v>44446</v>
      </c>
      <c r="F275" s="76" t="s">
        <v>1362</v>
      </c>
      <c r="G275" s="13">
        <v>44447</v>
      </c>
      <c r="H275" s="77" t="s">
        <v>1363</v>
      </c>
      <c r="I275" s="16">
        <v>90</v>
      </c>
      <c r="J275" s="16">
        <v>54</v>
      </c>
      <c r="K275" s="16">
        <v>33</v>
      </c>
      <c r="L275" s="16">
        <v>18</v>
      </c>
      <c r="M275" s="81">
        <v>40.094999999999999</v>
      </c>
      <c r="N275" s="72">
        <v>40</v>
      </c>
      <c r="O275" s="64">
        <v>2530</v>
      </c>
      <c r="P275" s="65">
        <f>Table2245789101123456789101112[[#This Row],[PEMBULATAN]]*O275</f>
        <v>101200</v>
      </c>
    </row>
    <row r="276" spans="1:16" ht="26.25" customHeight="1" x14ac:dyDescent="0.2">
      <c r="A276" s="14"/>
      <c r="B276" s="14"/>
      <c r="C276" s="73" t="s">
        <v>1638</v>
      </c>
      <c r="D276" s="78" t="s">
        <v>289</v>
      </c>
      <c r="E276" s="13">
        <v>44446</v>
      </c>
      <c r="F276" s="76" t="s">
        <v>1362</v>
      </c>
      <c r="G276" s="13">
        <v>44447</v>
      </c>
      <c r="H276" s="77" t="s">
        <v>1363</v>
      </c>
      <c r="I276" s="16">
        <v>103</v>
      </c>
      <c r="J276" s="16">
        <v>65</v>
      </c>
      <c r="K276" s="16">
        <v>24</v>
      </c>
      <c r="L276" s="16">
        <v>20</v>
      </c>
      <c r="M276" s="81">
        <v>40.17</v>
      </c>
      <c r="N276" s="72">
        <v>40</v>
      </c>
      <c r="O276" s="64">
        <v>2530</v>
      </c>
      <c r="P276" s="65">
        <f>Table2245789101123456789101112[[#This Row],[PEMBULATAN]]*O276</f>
        <v>101200</v>
      </c>
    </row>
    <row r="277" spans="1:16" ht="26.25" customHeight="1" x14ac:dyDescent="0.2">
      <c r="A277" s="14"/>
      <c r="B277" s="14"/>
      <c r="C277" s="73" t="s">
        <v>1639</v>
      </c>
      <c r="D277" s="78" t="s">
        <v>289</v>
      </c>
      <c r="E277" s="13">
        <v>44446</v>
      </c>
      <c r="F277" s="76" t="s">
        <v>1362</v>
      </c>
      <c r="G277" s="13">
        <v>44447</v>
      </c>
      <c r="H277" s="77" t="s">
        <v>1363</v>
      </c>
      <c r="I277" s="16">
        <v>95</v>
      </c>
      <c r="J277" s="16">
        <v>60</v>
      </c>
      <c r="K277" s="16">
        <v>30</v>
      </c>
      <c r="L277" s="16">
        <v>27</v>
      </c>
      <c r="M277" s="81">
        <v>42.75</v>
      </c>
      <c r="N277" s="72">
        <v>43</v>
      </c>
      <c r="O277" s="64">
        <v>2530</v>
      </c>
      <c r="P277" s="65">
        <f>Table2245789101123456789101112[[#This Row],[PEMBULATAN]]*O277</f>
        <v>108790</v>
      </c>
    </row>
    <row r="278" spans="1:16" ht="26.25" customHeight="1" x14ac:dyDescent="0.2">
      <c r="A278" s="14"/>
      <c r="B278" s="14"/>
      <c r="C278" s="73" t="s">
        <v>1640</v>
      </c>
      <c r="D278" s="78" t="s">
        <v>289</v>
      </c>
      <c r="E278" s="13">
        <v>44446</v>
      </c>
      <c r="F278" s="76" t="s">
        <v>1362</v>
      </c>
      <c r="G278" s="13">
        <v>44447</v>
      </c>
      <c r="H278" s="77" t="s">
        <v>1363</v>
      </c>
      <c r="I278" s="16">
        <v>90</v>
      </c>
      <c r="J278" s="16">
        <v>57</v>
      </c>
      <c r="K278" s="16">
        <v>25</v>
      </c>
      <c r="L278" s="16">
        <v>19</v>
      </c>
      <c r="M278" s="81">
        <v>32.0625</v>
      </c>
      <c r="N278" s="72">
        <v>32</v>
      </c>
      <c r="O278" s="64">
        <v>2530</v>
      </c>
      <c r="P278" s="65">
        <f>Table2245789101123456789101112[[#This Row],[PEMBULATAN]]*O278</f>
        <v>80960</v>
      </c>
    </row>
    <row r="279" spans="1:16" ht="26.25" customHeight="1" x14ac:dyDescent="0.2">
      <c r="A279" s="14"/>
      <c r="B279" s="14"/>
      <c r="C279" s="73" t="s">
        <v>1641</v>
      </c>
      <c r="D279" s="78" t="s">
        <v>289</v>
      </c>
      <c r="E279" s="13">
        <v>44446</v>
      </c>
      <c r="F279" s="76" t="s">
        <v>1362</v>
      </c>
      <c r="G279" s="13">
        <v>44447</v>
      </c>
      <c r="H279" s="77" t="s">
        <v>1363</v>
      </c>
      <c r="I279" s="16">
        <v>95</v>
      </c>
      <c r="J279" s="16">
        <v>60</v>
      </c>
      <c r="K279" s="16">
        <v>50</v>
      </c>
      <c r="L279" s="16">
        <v>25</v>
      </c>
      <c r="M279" s="81">
        <v>71.25</v>
      </c>
      <c r="N279" s="72">
        <v>71</v>
      </c>
      <c r="O279" s="64">
        <v>2530</v>
      </c>
      <c r="P279" s="65">
        <f>Table2245789101123456789101112[[#This Row],[PEMBULATAN]]*O279</f>
        <v>179630</v>
      </c>
    </row>
    <row r="280" spans="1:16" ht="26.25" customHeight="1" x14ac:dyDescent="0.2">
      <c r="A280" s="14"/>
      <c r="B280" s="14"/>
      <c r="C280" s="73" t="s">
        <v>1642</v>
      </c>
      <c r="D280" s="78" t="s">
        <v>289</v>
      </c>
      <c r="E280" s="13">
        <v>44446</v>
      </c>
      <c r="F280" s="76" t="s">
        <v>1362</v>
      </c>
      <c r="G280" s="13">
        <v>44447</v>
      </c>
      <c r="H280" s="77" t="s">
        <v>1363</v>
      </c>
      <c r="I280" s="16">
        <v>102</v>
      </c>
      <c r="J280" s="16">
        <v>60</v>
      </c>
      <c r="K280" s="16">
        <v>40</v>
      </c>
      <c r="L280" s="16">
        <v>18</v>
      </c>
      <c r="M280" s="81">
        <v>61.2</v>
      </c>
      <c r="N280" s="72">
        <v>61</v>
      </c>
      <c r="O280" s="64">
        <v>2530</v>
      </c>
      <c r="P280" s="65">
        <f>Table2245789101123456789101112[[#This Row],[PEMBULATAN]]*O280</f>
        <v>154330</v>
      </c>
    </row>
    <row r="281" spans="1:16" ht="26.25" customHeight="1" x14ac:dyDescent="0.2">
      <c r="A281" s="14"/>
      <c r="B281" s="96"/>
      <c r="C281" s="73" t="s">
        <v>1643</v>
      </c>
      <c r="D281" s="78" t="s">
        <v>289</v>
      </c>
      <c r="E281" s="13">
        <v>44446</v>
      </c>
      <c r="F281" s="76" t="s">
        <v>1362</v>
      </c>
      <c r="G281" s="13">
        <v>44447</v>
      </c>
      <c r="H281" s="77" t="s">
        <v>1363</v>
      </c>
      <c r="I281" s="16">
        <v>54</v>
      </c>
      <c r="J281" s="16">
        <v>54</v>
      </c>
      <c r="K281" s="16">
        <v>60</v>
      </c>
      <c r="L281" s="16">
        <v>10</v>
      </c>
      <c r="M281" s="81">
        <v>43.74</v>
      </c>
      <c r="N281" s="72">
        <v>44</v>
      </c>
      <c r="O281" s="64">
        <v>2530</v>
      </c>
      <c r="P281" s="65">
        <f>Table2245789101123456789101112[[#This Row],[PEMBULATAN]]*O281</f>
        <v>111320</v>
      </c>
    </row>
    <row r="282" spans="1:16" ht="26.25" customHeight="1" x14ac:dyDescent="0.2">
      <c r="A282" s="14"/>
      <c r="B282" s="14" t="s">
        <v>1644</v>
      </c>
      <c r="C282" s="73" t="s">
        <v>1645</v>
      </c>
      <c r="D282" s="78" t="s">
        <v>289</v>
      </c>
      <c r="E282" s="13">
        <v>44446</v>
      </c>
      <c r="F282" s="76" t="s">
        <v>1362</v>
      </c>
      <c r="G282" s="13">
        <v>44447</v>
      </c>
      <c r="H282" s="77" t="s">
        <v>1363</v>
      </c>
      <c r="I282" s="16">
        <v>65</v>
      </c>
      <c r="J282" s="16">
        <v>50</v>
      </c>
      <c r="K282" s="16">
        <v>21</v>
      </c>
      <c r="L282" s="16">
        <v>26</v>
      </c>
      <c r="M282" s="81">
        <v>17.0625</v>
      </c>
      <c r="N282" s="72">
        <v>26</v>
      </c>
      <c r="O282" s="64">
        <v>2530</v>
      </c>
      <c r="P282" s="65">
        <f>Table2245789101123456789101112[[#This Row],[PEMBULATAN]]*O282</f>
        <v>65780</v>
      </c>
    </row>
    <row r="283" spans="1:16" ht="26.25" customHeight="1" x14ac:dyDescent="0.2">
      <c r="A283" s="14"/>
      <c r="B283" s="14"/>
      <c r="C283" s="73" t="s">
        <v>1646</v>
      </c>
      <c r="D283" s="78" t="s">
        <v>289</v>
      </c>
      <c r="E283" s="13">
        <v>44446</v>
      </c>
      <c r="F283" s="76" t="s">
        <v>1362</v>
      </c>
      <c r="G283" s="13">
        <v>44447</v>
      </c>
      <c r="H283" s="77" t="s">
        <v>1363</v>
      </c>
      <c r="I283" s="16">
        <v>79</v>
      </c>
      <c r="J283" s="16">
        <v>56</v>
      </c>
      <c r="K283" s="16">
        <v>24</v>
      </c>
      <c r="L283" s="16">
        <v>20</v>
      </c>
      <c r="M283" s="81">
        <v>26.544</v>
      </c>
      <c r="N283" s="72">
        <v>27</v>
      </c>
      <c r="O283" s="64">
        <v>2530</v>
      </c>
      <c r="P283" s="65">
        <f>Table2245789101123456789101112[[#This Row],[PEMBULATAN]]*O283</f>
        <v>68310</v>
      </c>
    </row>
    <row r="284" spans="1:16" ht="26.25" customHeight="1" x14ac:dyDescent="0.2">
      <c r="A284" s="14"/>
      <c r="B284" s="14"/>
      <c r="C284" s="73" t="s">
        <v>1647</v>
      </c>
      <c r="D284" s="78" t="s">
        <v>289</v>
      </c>
      <c r="E284" s="13">
        <v>44446</v>
      </c>
      <c r="F284" s="76" t="s">
        <v>1362</v>
      </c>
      <c r="G284" s="13">
        <v>44447</v>
      </c>
      <c r="H284" s="77" t="s">
        <v>1363</v>
      </c>
      <c r="I284" s="16">
        <v>48</v>
      </c>
      <c r="J284" s="16">
        <v>41</v>
      </c>
      <c r="K284" s="16">
        <v>17</v>
      </c>
      <c r="L284" s="16">
        <v>3</v>
      </c>
      <c r="M284" s="81">
        <v>8.3640000000000008</v>
      </c>
      <c r="N284" s="72">
        <v>9</v>
      </c>
      <c r="O284" s="64">
        <v>2530</v>
      </c>
      <c r="P284" s="65">
        <f>Table2245789101123456789101112[[#This Row],[PEMBULATAN]]*O284</f>
        <v>22770</v>
      </c>
    </row>
    <row r="285" spans="1:16" ht="26.25" customHeight="1" x14ac:dyDescent="0.2">
      <c r="A285" s="14"/>
      <c r="B285" s="14"/>
      <c r="C285" s="73" t="s">
        <v>1648</v>
      </c>
      <c r="D285" s="78" t="s">
        <v>289</v>
      </c>
      <c r="E285" s="13">
        <v>44446</v>
      </c>
      <c r="F285" s="76" t="s">
        <v>1362</v>
      </c>
      <c r="G285" s="13">
        <v>44447</v>
      </c>
      <c r="H285" s="77" t="s">
        <v>1363</v>
      </c>
      <c r="I285" s="16">
        <v>38</v>
      </c>
      <c r="J285" s="16">
        <v>31</v>
      </c>
      <c r="K285" s="16">
        <v>10</v>
      </c>
      <c r="L285" s="16">
        <v>2</v>
      </c>
      <c r="M285" s="81">
        <v>2.9449999999999998</v>
      </c>
      <c r="N285" s="72">
        <v>3</v>
      </c>
      <c r="O285" s="64">
        <v>2530</v>
      </c>
      <c r="P285" s="65">
        <f>Table2245789101123456789101112[[#This Row],[PEMBULATAN]]*O285</f>
        <v>7590</v>
      </c>
    </row>
    <row r="286" spans="1:16" ht="26.25" customHeight="1" x14ac:dyDescent="0.2">
      <c r="A286" s="14"/>
      <c r="B286" s="14"/>
      <c r="C286" s="73" t="s">
        <v>1649</v>
      </c>
      <c r="D286" s="78" t="s">
        <v>289</v>
      </c>
      <c r="E286" s="13">
        <v>44446</v>
      </c>
      <c r="F286" s="76" t="s">
        <v>1362</v>
      </c>
      <c r="G286" s="13">
        <v>44447</v>
      </c>
      <c r="H286" s="77" t="s">
        <v>1363</v>
      </c>
      <c r="I286" s="16">
        <v>86</v>
      </c>
      <c r="J286" s="16">
        <v>53</v>
      </c>
      <c r="K286" s="16">
        <v>26</v>
      </c>
      <c r="L286" s="16">
        <v>12</v>
      </c>
      <c r="M286" s="81">
        <v>29.626999999999999</v>
      </c>
      <c r="N286" s="72">
        <v>30</v>
      </c>
      <c r="O286" s="64">
        <v>2530</v>
      </c>
      <c r="P286" s="65">
        <f>Table2245789101123456789101112[[#This Row],[PEMBULATAN]]*O286</f>
        <v>75900</v>
      </c>
    </row>
    <row r="287" spans="1:16" ht="26.25" customHeight="1" x14ac:dyDescent="0.2">
      <c r="A287" s="14"/>
      <c r="B287" s="14"/>
      <c r="C287" s="73" t="s">
        <v>1650</v>
      </c>
      <c r="D287" s="78" t="s">
        <v>289</v>
      </c>
      <c r="E287" s="13">
        <v>44446</v>
      </c>
      <c r="F287" s="76" t="s">
        <v>1362</v>
      </c>
      <c r="G287" s="13">
        <v>44447</v>
      </c>
      <c r="H287" s="77" t="s">
        <v>1363</v>
      </c>
      <c r="I287" s="16">
        <v>75</v>
      </c>
      <c r="J287" s="16">
        <v>52</v>
      </c>
      <c r="K287" s="16">
        <v>31</v>
      </c>
      <c r="L287" s="16">
        <v>20</v>
      </c>
      <c r="M287" s="81">
        <v>30.225000000000001</v>
      </c>
      <c r="N287" s="72">
        <v>30</v>
      </c>
      <c r="O287" s="64">
        <v>2530</v>
      </c>
      <c r="P287" s="65">
        <f>Table2245789101123456789101112[[#This Row],[PEMBULATAN]]*O287</f>
        <v>75900</v>
      </c>
    </row>
    <row r="288" spans="1:16" ht="26.25" customHeight="1" x14ac:dyDescent="0.2">
      <c r="A288" s="14"/>
      <c r="B288" s="96"/>
      <c r="C288" s="73" t="s">
        <v>1651</v>
      </c>
      <c r="D288" s="78" t="s">
        <v>289</v>
      </c>
      <c r="E288" s="13">
        <v>44446</v>
      </c>
      <c r="F288" s="76" t="s">
        <v>1362</v>
      </c>
      <c r="G288" s="13">
        <v>44447</v>
      </c>
      <c r="H288" s="77" t="s">
        <v>1363</v>
      </c>
      <c r="I288" s="16">
        <v>82</v>
      </c>
      <c r="J288" s="16">
        <v>52</v>
      </c>
      <c r="K288" s="16">
        <v>15</v>
      </c>
      <c r="L288" s="16">
        <v>10</v>
      </c>
      <c r="M288" s="81">
        <v>15.99</v>
      </c>
      <c r="N288" s="72">
        <v>16</v>
      </c>
      <c r="O288" s="64">
        <v>2530</v>
      </c>
      <c r="P288" s="65">
        <f>Table2245789101123456789101112[[#This Row],[PEMBULATAN]]*O288</f>
        <v>40480</v>
      </c>
    </row>
    <row r="289" spans="1:16" ht="26.25" customHeight="1" x14ac:dyDescent="0.2">
      <c r="A289" s="14"/>
      <c r="B289" s="14" t="s">
        <v>1652</v>
      </c>
      <c r="C289" s="73" t="s">
        <v>1653</v>
      </c>
      <c r="D289" s="78" t="s">
        <v>289</v>
      </c>
      <c r="E289" s="13">
        <v>44446</v>
      </c>
      <c r="F289" s="76" t="s">
        <v>1362</v>
      </c>
      <c r="G289" s="13">
        <v>44447</v>
      </c>
      <c r="H289" s="77" t="s">
        <v>1363</v>
      </c>
      <c r="I289" s="16">
        <v>60</v>
      </c>
      <c r="J289" s="16">
        <v>40</v>
      </c>
      <c r="K289" s="16">
        <v>24</v>
      </c>
      <c r="L289" s="16">
        <v>9</v>
      </c>
      <c r="M289" s="81">
        <v>14.4</v>
      </c>
      <c r="N289" s="72">
        <v>15</v>
      </c>
      <c r="O289" s="64">
        <v>2530</v>
      </c>
      <c r="P289" s="65">
        <f>Table2245789101123456789101112[[#This Row],[PEMBULATAN]]*O289</f>
        <v>37950</v>
      </c>
    </row>
    <row r="290" spans="1:16" ht="26.25" customHeight="1" x14ac:dyDescent="0.2">
      <c r="A290" s="14"/>
      <c r="B290" s="14"/>
      <c r="C290" s="73" t="s">
        <v>1654</v>
      </c>
      <c r="D290" s="78" t="s">
        <v>289</v>
      </c>
      <c r="E290" s="13">
        <v>44446</v>
      </c>
      <c r="F290" s="76" t="s">
        <v>1362</v>
      </c>
      <c r="G290" s="13">
        <v>44447</v>
      </c>
      <c r="H290" s="77" t="s">
        <v>1363</v>
      </c>
      <c r="I290" s="16">
        <v>76</v>
      </c>
      <c r="J290" s="16">
        <v>55</v>
      </c>
      <c r="K290" s="16">
        <v>20</v>
      </c>
      <c r="L290" s="16">
        <v>10</v>
      </c>
      <c r="M290" s="81">
        <v>20.9</v>
      </c>
      <c r="N290" s="72">
        <v>21</v>
      </c>
      <c r="O290" s="64">
        <v>2530</v>
      </c>
      <c r="P290" s="65">
        <f>Table2245789101123456789101112[[#This Row],[PEMBULATAN]]*O290</f>
        <v>53130</v>
      </c>
    </row>
    <row r="291" spans="1:16" ht="26.25" customHeight="1" x14ac:dyDescent="0.2">
      <c r="A291" s="14"/>
      <c r="B291" s="14"/>
      <c r="C291" s="73" t="s">
        <v>1655</v>
      </c>
      <c r="D291" s="78" t="s">
        <v>289</v>
      </c>
      <c r="E291" s="13">
        <v>44446</v>
      </c>
      <c r="F291" s="76" t="s">
        <v>1362</v>
      </c>
      <c r="G291" s="13">
        <v>44447</v>
      </c>
      <c r="H291" s="77" t="s">
        <v>1363</v>
      </c>
      <c r="I291" s="16">
        <v>48</v>
      </c>
      <c r="J291" s="16">
        <v>47</v>
      </c>
      <c r="K291" s="16">
        <v>16</v>
      </c>
      <c r="L291" s="16">
        <v>6</v>
      </c>
      <c r="M291" s="81">
        <v>9.0239999999999991</v>
      </c>
      <c r="N291" s="72">
        <v>9</v>
      </c>
      <c r="O291" s="64">
        <v>2530</v>
      </c>
      <c r="P291" s="65">
        <f>Table2245789101123456789101112[[#This Row],[PEMBULATAN]]*O291</f>
        <v>22770</v>
      </c>
    </row>
    <row r="292" spans="1:16" ht="22.5" customHeight="1" x14ac:dyDescent="0.2">
      <c r="A292" s="120" t="s">
        <v>30</v>
      </c>
      <c r="B292" s="121"/>
      <c r="C292" s="121"/>
      <c r="D292" s="121"/>
      <c r="E292" s="121"/>
      <c r="F292" s="121"/>
      <c r="G292" s="121"/>
      <c r="H292" s="121"/>
      <c r="I292" s="121"/>
      <c r="J292" s="121"/>
      <c r="K292" s="121"/>
      <c r="L292" s="122"/>
      <c r="M292" s="79">
        <f>SUBTOTAL(109,Table2245789101123456789101112[KG VOLUME])</f>
        <v>6711.6992499999978</v>
      </c>
      <c r="N292" s="68">
        <f>SUM(N3:N291)</f>
        <v>6825</v>
      </c>
      <c r="O292" s="123">
        <f>SUM(P3:P291)</f>
        <v>17267250</v>
      </c>
      <c r="P292" s="124"/>
    </row>
    <row r="293" spans="1:16" ht="18" customHeight="1" x14ac:dyDescent="0.2">
      <c r="A293" s="86"/>
      <c r="B293" s="56" t="s">
        <v>42</v>
      </c>
      <c r="C293" s="55"/>
      <c r="D293" s="57" t="s">
        <v>43</v>
      </c>
      <c r="E293" s="86"/>
      <c r="F293" s="86"/>
      <c r="G293" s="86"/>
      <c r="H293" s="86"/>
      <c r="I293" s="86"/>
      <c r="J293" s="86"/>
      <c r="K293" s="86"/>
      <c r="L293" s="86"/>
      <c r="M293" s="87"/>
      <c r="N293" s="88" t="s">
        <v>51</v>
      </c>
      <c r="O293" s="89"/>
      <c r="P293" s="89">
        <f>O292*10%</f>
        <v>1726725</v>
      </c>
    </row>
    <row r="294" spans="1:16" ht="18" customHeight="1" thickBot="1" x14ac:dyDescent="0.25">
      <c r="A294" s="86"/>
      <c r="B294" s="56"/>
      <c r="C294" s="55"/>
      <c r="D294" s="57"/>
      <c r="E294" s="86"/>
      <c r="F294" s="86"/>
      <c r="G294" s="86"/>
      <c r="H294" s="86"/>
      <c r="I294" s="86"/>
      <c r="J294" s="86"/>
      <c r="K294" s="86"/>
      <c r="L294" s="86"/>
      <c r="M294" s="87"/>
      <c r="N294" s="90" t="s">
        <v>52</v>
      </c>
      <c r="O294" s="91"/>
      <c r="P294" s="91">
        <f>O292-P293</f>
        <v>15540525</v>
      </c>
    </row>
    <row r="295" spans="1:16" ht="18" customHeight="1" x14ac:dyDescent="0.2">
      <c r="A295" s="11"/>
      <c r="H295" s="63"/>
      <c r="N295" s="62" t="s">
        <v>31</v>
      </c>
      <c r="P295" s="69">
        <f>P294*1%</f>
        <v>155405.25</v>
      </c>
    </row>
    <row r="296" spans="1:16" ht="18" customHeight="1" thickBot="1" x14ac:dyDescent="0.25">
      <c r="A296" s="11"/>
      <c r="H296" s="63"/>
      <c r="N296" s="62" t="s">
        <v>53</v>
      </c>
      <c r="P296" s="71">
        <f>P294*2%</f>
        <v>310810.5</v>
      </c>
    </row>
    <row r="297" spans="1:16" ht="18" customHeight="1" x14ac:dyDescent="0.2">
      <c r="A297" s="11"/>
      <c r="H297" s="63"/>
      <c r="N297" s="66" t="s">
        <v>32</v>
      </c>
      <c r="O297" s="67"/>
      <c r="P297" s="70">
        <f>P294+P295-P296</f>
        <v>15385119.75</v>
      </c>
    </row>
    <row r="299" spans="1:16" x14ac:dyDescent="0.2">
      <c r="A299" s="11"/>
      <c r="H299" s="63"/>
      <c r="P299" s="71"/>
    </row>
    <row r="300" spans="1:16" x14ac:dyDescent="0.2">
      <c r="A300" s="11"/>
      <c r="H300" s="63"/>
      <c r="O300" s="58"/>
      <c r="P300" s="71"/>
    </row>
    <row r="301" spans="1:16" s="3" customFormat="1" x14ac:dyDescent="0.25">
      <c r="A301" s="11"/>
      <c r="B301" s="2"/>
      <c r="C301" s="2"/>
      <c r="E301" s="12"/>
      <c r="H301" s="63"/>
      <c r="N301" s="15"/>
      <c r="O301" s="15"/>
      <c r="P301" s="15"/>
    </row>
    <row r="302" spans="1:16" s="3" customFormat="1" x14ac:dyDescent="0.25">
      <c r="A302" s="11"/>
      <c r="B302" s="2"/>
      <c r="C302" s="2"/>
      <c r="E302" s="12"/>
      <c r="H302" s="63"/>
      <c r="N302" s="15"/>
      <c r="O302" s="15"/>
      <c r="P302" s="15"/>
    </row>
    <row r="303" spans="1:16" s="3" customFormat="1" x14ac:dyDescent="0.25">
      <c r="A303" s="11"/>
      <c r="B303" s="2"/>
      <c r="C303" s="2"/>
      <c r="E303" s="12"/>
      <c r="H303" s="63"/>
      <c r="N303" s="15"/>
      <c r="O303" s="15"/>
      <c r="P303" s="15"/>
    </row>
    <row r="304" spans="1:16" s="3" customFormat="1" x14ac:dyDescent="0.25">
      <c r="A304" s="11"/>
      <c r="B304" s="2"/>
      <c r="C304" s="2"/>
      <c r="E304" s="12"/>
      <c r="H304" s="63"/>
      <c r="N304" s="15"/>
      <c r="O304" s="15"/>
      <c r="P304" s="15"/>
    </row>
    <row r="305" spans="1:16" s="3" customFormat="1" x14ac:dyDescent="0.25">
      <c r="A305" s="11"/>
      <c r="B305" s="2"/>
      <c r="C305" s="2"/>
      <c r="E305" s="12"/>
      <c r="H305" s="63"/>
      <c r="N305" s="15"/>
      <c r="O305" s="15"/>
      <c r="P305" s="15"/>
    </row>
    <row r="306" spans="1:16" s="3" customFormat="1" x14ac:dyDescent="0.25">
      <c r="A306" s="11"/>
      <c r="B306" s="2"/>
      <c r="C306" s="2"/>
      <c r="E306" s="12"/>
      <c r="H306" s="63"/>
      <c r="N306" s="15"/>
      <c r="O306" s="15"/>
      <c r="P306" s="15"/>
    </row>
    <row r="307" spans="1:16" s="3" customFormat="1" x14ac:dyDescent="0.25">
      <c r="A307" s="11"/>
      <c r="B307" s="2"/>
      <c r="C307" s="2"/>
      <c r="E307" s="12"/>
      <c r="H307" s="63"/>
      <c r="N307" s="15"/>
      <c r="O307" s="15"/>
      <c r="P307" s="15"/>
    </row>
    <row r="308" spans="1:16" s="3" customFormat="1" x14ac:dyDescent="0.25">
      <c r="A308" s="11"/>
      <c r="B308" s="2"/>
      <c r="C308" s="2"/>
      <c r="E308" s="12"/>
      <c r="H308" s="63"/>
      <c r="N308" s="15"/>
      <c r="O308" s="15"/>
      <c r="P308" s="15"/>
    </row>
    <row r="309" spans="1:16" s="3" customFormat="1" x14ac:dyDescent="0.25">
      <c r="A309" s="11"/>
      <c r="B309" s="2"/>
      <c r="C309" s="2"/>
      <c r="E309" s="12"/>
      <c r="H309" s="63"/>
      <c r="N309" s="15"/>
      <c r="O309" s="15"/>
      <c r="P309" s="15"/>
    </row>
    <row r="310" spans="1:16" s="3" customFormat="1" x14ac:dyDescent="0.25">
      <c r="A310" s="11"/>
      <c r="B310" s="2"/>
      <c r="C310" s="2"/>
      <c r="E310" s="12"/>
      <c r="H310" s="63"/>
      <c r="N310" s="15"/>
      <c r="O310" s="15"/>
      <c r="P310" s="15"/>
    </row>
    <row r="311" spans="1:16" s="3" customFormat="1" x14ac:dyDescent="0.25">
      <c r="A311" s="11"/>
      <c r="B311" s="2"/>
      <c r="C311" s="2"/>
      <c r="E311" s="12"/>
      <c r="H311" s="63"/>
      <c r="N311" s="15"/>
      <c r="O311" s="15"/>
      <c r="P311" s="15"/>
    </row>
    <row r="312" spans="1:16" s="3" customFormat="1" x14ac:dyDescent="0.25">
      <c r="A312" s="11"/>
      <c r="B312" s="2"/>
      <c r="C312" s="2"/>
      <c r="E312" s="12"/>
      <c r="H312" s="63"/>
      <c r="N312" s="15"/>
      <c r="O312" s="15"/>
      <c r="P312" s="15"/>
    </row>
  </sheetData>
  <mergeCells count="2">
    <mergeCell ref="A292:L292"/>
    <mergeCell ref="O292:P292"/>
  </mergeCells>
  <conditionalFormatting sqref="B3">
    <cfRule type="duplicateValues" dxfId="530" priority="2"/>
  </conditionalFormatting>
  <conditionalFormatting sqref="B4">
    <cfRule type="duplicateValues" dxfId="529" priority="1"/>
  </conditionalFormatting>
  <conditionalFormatting sqref="B5:B291">
    <cfRule type="duplicateValues" dxfId="528" priority="3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4"/>
  <sheetViews>
    <sheetView zoomScale="110" zoomScaleNormal="110" workbookViewId="0">
      <pane xSplit="3" ySplit="2" topLeftCell="D210" activePane="bottomRight" state="frozen"/>
      <selection pane="topRight" activeCell="B1" sqref="B1"/>
      <selection pane="bottomLeft" activeCell="A3" sqref="A3"/>
      <selection pane="bottomRight" activeCell="C1" sqref="C1:C1048576"/>
    </sheetView>
  </sheetViews>
  <sheetFormatPr defaultRowHeight="15" x14ac:dyDescent="0.2"/>
  <cols>
    <col min="1" max="1" width="8" style="4" customWidth="1"/>
    <col min="2" max="2" width="20.28515625" style="2" customWidth="1"/>
    <col min="3" max="3" width="16.42578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7131</v>
      </c>
      <c r="B3" s="74" t="s">
        <v>1656</v>
      </c>
      <c r="C3" s="9" t="s">
        <v>1657</v>
      </c>
      <c r="D3" s="76" t="s">
        <v>289</v>
      </c>
      <c r="E3" s="13">
        <v>44447</v>
      </c>
      <c r="F3" s="76" t="s">
        <v>1362</v>
      </c>
      <c r="G3" s="13">
        <v>44447</v>
      </c>
      <c r="H3" s="10" t="s">
        <v>1363</v>
      </c>
      <c r="I3" s="1">
        <v>30</v>
      </c>
      <c r="J3" s="1">
        <v>30</v>
      </c>
      <c r="K3" s="1">
        <v>66</v>
      </c>
      <c r="L3" s="1">
        <v>5</v>
      </c>
      <c r="M3" s="80">
        <v>14.85</v>
      </c>
      <c r="N3" s="8">
        <v>15</v>
      </c>
      <c r="O3" s="64">
        <v>2530</v>
      </c>
      <c r="P3" s="65">
        <f>Table224578910112345678910111213[[#This Row],[PEMBULATAN]]*O3</f>
        <v>37950</v>
      </c>
    </row>
    <row r="4" spans="1:16" ht="26.25" customHeight="1" x14ac:dyDescent="0.2">
      <c r="A4" s="14"/>
      <c r="B4" s="75"/>
      <c r="C4" s="73" t="s">
        <v>1658</v>
      </c>
      <c r="D4" s="78" t="s">
        <v>289</v>
      </c>
      <c r="E4" s="13">
        <v>44447</v>
      </c>
      <c r="F4" s="76" t="s">
        <v>1362</v>
      </c>
      <c r="G4" s="13">
        <v>44447</v>
      </c>
      <c r="H4" s="77" t="s">
        <v>1363</v>
      </c>
      <c r="I4" s="16">
        <v>100</v>
      </c>
      <c r="J4" s="16">
        <v>28</v>
      </c>
      <c r="K4" s="16">
        <v>19</v>
      </c>
      <c r="L4" s="16">
        <v>1</v>
      </c>
      <c r="M4" s="81">
        <v>13.3</v>
      </c>
      <c r="N4" s="72">
        <v>14</v>
      </c>
      <c r="O4" s="64">
        <v>2530</v>
      </c>
      <c r="P4" s="65">
        <f>Table224578910112345678910111213[[#This Row],[PEMBULATAN]]*O4</f>
        <v>35420</v>
      </c>
    </row>
    <row r="5" spans="1:16" ht="26.25" customHeight="1" x14ac:dyDescent="0.2">
      <c r="A5" s="14"/>
      <c r="B5" s="75"/>
      <c r="C5" s="73" t="s">
        <v>1659</v>
      </c>
      <c r="D5" s="78" t="s">
        <v>289</v>
      </c>
      <c r="E5" s="13">
        <v>44447</v>
      </c>
      <c r="F5" s="76" t="s">
        <v>1362</v>
      </c>
      <c r="G5" s="13">
        <v>44447</v>
      </c>
      <c r="H5" s="77" t="s">
        <v>1363</v>
      </c>
      <c r="I5" s="16">
        <v>57</v>
      </c>
      <c r="J5" s="16">
        <v>45</v>
      </c>
      <c r="K5" s="16">
        <v>17</v>
      </c>
      <c r="L5" s="16">
        <v>3</v>
      </c>
      <c r="M5" s="81">
        <v>10.901249999999999</v>
      </c>
      <c r="N5" s="72">
        <v>11</v>
      </c>
      <c r="O5" s="64">
        <v>2530</v>
      </c>
      <c r="P5" s="65">
        <f>Table224578910112345678910111213[[#This Row],[PEMBULATAN]]*O5</f>
        <v>27830</v>
      </c>
    </row>
    <row r="6" spans="1:16" ht="26.25" customHeight="1" x14ac:dyDescent="0.2">
      <c r="A6" s="14"/>
      <c r="B6" s="75"/>
      <c r="C6" s="73" t="s">
        <v>1660</v>
      </c>
      <c r="D6" s="78" t="s">
        <v>289</v>
      </c>
      <c r="E6" s="13">
        <v>44447</v>
      </c>
      <c r="F6" s="76" t="s">
        <v>1362</v>
      </c>
      <c r="G6" s="13">
        <v>44447</v>
      </c>
      <c r="H6" s="77" t="s">
        <v>1363</v>
      </c>
      <c r="I6" s="16">
        <v>63</v>
      </c>
      <c r="J6" s="16">
        <v>39</v>
      </c>
      <c r="K6" s="16">
        <v>16</v>
      </c>
      <c r="L6" s="16">
        <v>7</v>
      </c>
      <c r="M6" s="81">
        <v>9.8279999999999994</v>
      </c>
      <c r="N6" s="72">
        <v>10</v>
      </c>
      <c r="O6" s="64">
        <v>2530</v>
      </c>
      <c r="P6" s="65">
        <f>Table224578910112345678910111213[[#This Row],[PEMBULATAN]]*O6</f>
        <v>25300</v>
      </c>
    </row>
    <row r="7" spans="1:16" ht="26.25" customHeight="1" x14ac:dyDescent="0.2">
      <c r="A7" s="14"/>
      <c r="B7" s="75"/>
      <c r="C7" s="73" t="s">
        <v>1661</v>
      </c>
      <c r="D7" s="78" t="s">
        <v>289</v>
      </c>
      <c r="E7" s="13">
        <v>44447</v>
      </c>
      <c r="F7" s="76" t="s">
        <v>1362</v>
      </c>
      <c r="G7" s="13">
        <v>44447</v>
      </c>
      <c r="H7" s="77" t="s">
        <v>1363</v>
      </c>
      <c r="I7" s="16">
        <v>164</v>
      </c>
      <c r="J7" s="16">
        <v>72</v>
      </c>
      <c r="K7" s="16">
        <v>18</v>
      </c>
      <c r="L7" s="16">
        <v>31</v>
      </c>
      <c r="M7" s="81">
        <v>53.136000000000003</v>
      </c>
      <c r="N7" s="72">
        <v>53</v>
      </c>
      <c r="O7" s="64">
        <v>2530</v>
      </c>
      <c r="P7" s="65">
        <f>Table224578910112345678910111213[[#This Row],[PEMBULATAN]]*O7</f>
        <v>134090</v>
      </c>
    </row>
    <row r="8" spans="1:16" ht="26.25" customHeight="1" x14ac:dyDescent="0.2">
      <c r="A8" s="14"/>
      <c r="B8" s="75"/>
      <c r="C8" s="73" t="s">
        <v>1662</v>
      </c>
      <c r="D8" s="78" t="s">
        <v>289</v>
      </c>
      <c r="E8" s="13">
        <v>44447</v>
      </c>
      <c r="F8" s="76" t="s">
        <v>1362</v>
      </c>
      <c r="G8" s="13">
        <v>44447</v>
      </c>
      <c r="H8" s="77" t="s">
        <v>1363</v>
      </c>
      <c r="I8" s="16">
        <v>87</v>
      </c>
      <c r="J8" s="16">
        <v>61</v>
      </c>
      <c r="K8" s="16">
        <v>20</v>
      </c>
      <c r="L8" s="16">
        <v>17</v>
      </c>
      <c r="M8" s="81">
        <v>26.535</v>
      </c>
      <c r="N8" s="72">
        <v>27</v>
      </c>
      <c r="O8" s="64">
        <v>2530</v>
      </c>
      <c r="P8" s="65">
        <f>Table224578910112345678910111213[[#This Row],[PEMBULATAN]]*O8</f>
        <v>68310</v>
      </c>
    </row>
    <row r="9" spans="1:16" ht="26.25" customHeight="1" x14ac:dyDescent="0.2">
      <c r="A9" s="14"/>
      <c r="B9" s="75"/>
      <c r="C9" s="73" t="s">
        <v>1663</v>
      </c>
      <c r="D9" s="78" t="s">
        <v>289</v>
      </c>
      <c r="E9" s="13">
        <v>44447</v>
      </c>
      <c r="F9" s="76" t="s">
        <v>1362</v>
      </c>
      <c r="G9" s="13">
        <v>44447</v>
      </c>
      <c r="H9" s="77" t="s">
        <v>1363</v>
      </c>
      <c r="I9" s="16">
        <v>68</v>
      </c>
      <c r="J9" s="16">
        <v>69</v>
      </c>
      <c r="K9" s="16">
        <v>24</v>
      </c>
      <c r="L9" s="16">
        <v>10</v>
      </c>
      <c r="M9" s="81">
        <v>28.152000000000001</v>
      </c>
      <c r="N9" s="72">
        <v>28</v>
      </c>
      <c r="O9" s="64">
        <v>2530</v>
      </c>
      <c r="P9" s="65">
        <f>Table224578910112345678910111213[[#This Row],[PEMBULATAN]]*O9</f>
        <v>70840</v>
      </c>
    </row>
    <row r="10" spans="1:16" ht="26.25" customHeight="1" x14ac:dyDescent="0.2">
      <c r="A10" s="14"/>
      <c r="B10" s="75"/>
      <c r="C10" s="73" t="s">
        <v>1664</v>
      </c>
      <c r="D10" s="78" t="s">
        <v>289</v>
      </c>
      <c r="E10" s="13">
        <v>44447</v>
      </c>
      <c r="F10" s="76" t="s">
        <v>1362</v>
      </c>
      <c r="G10" s="13">
        <v>44447</v>
      </c>
      <c r="H10" s="77" t="s">
        <v>1363</v>
      </c>
      <c r="I10" s="16">
        <v>33</v>
      </c>
      <c r="J10" s="16">
        <v>29</v>
      </c>
      <c r="K10" s="16">
        <v>22</v>
      </c>
      <c r="L10" s="16">
        <v>10</v>
      </c>
      <c r="M10" s="81">
        <v>5.2634999999999996</v>
      </c>
      <c r="N10" s="72">
        <v>10</v>
      </c>
      <c r="O10" s="64">
        <v>2530</v>
      </c>
      <c r="P10" s="65">
        <f>Table224578910112345678910111213[[#This Row],[PEMBULATAN]]*O10</f>
        <v>25300</v>
      </c>
    </row>
    <row r="11" spans="1:16" ht="26.25" customHeight="1" x14ac:dyDescent="0.2">
      <c r="A11" s="14"/>
      <c r="B11" s="75"/>
      <c r="C11" s="73" t="s">
        <v>1665</v>
      </c>
      <c r="D11" s="78" t="s">
        <v>289</v>
      </c>
      <c r="E11" s="13">
        <v>44447</v>
      </c>
      <c r="F11" s="76" t="s">
        <v>1362</v>
      </c>
      <c r="G11" s="13">
        <v>44447</v>
      </c>
      <c r="H11" s="77" t="s">
        <v>1363</v>
      </c>
      <c r="I11" s="16">
        <v>78</v>
      </c>
      <c r="J11" s="16">
        <v>18</v>
      </c>
      <c r="K11" s="16">
        <v>16</v>
      </c>
      <c r="L11" s="16">
        <v>2</v>
      </c>
      <c r="M11" s="81">
        <v>5.6159999999999997</v>
      </c>
      <c r="N11" s="72">
        <v>6</v>
      </c>
      <c r="O11" s="64">
        <v>2530</v>
      </c>
      <c r="P11" s="65">
        <f>Table224578910112345678910111213[[#This Row],[PEMBULATAN]]*O11</f>
        <v>15180</v>
      </c>
    </row>
    <row r="12" spans="1:16" ht="26.25" customHeight="1" x14ac:dyDescent="0.2">
      <c r="A12" s="14"/>
      <c r="B12" s="75"/>
      <c r="C12" s="73" t="s">
        <v>1666</v>
      </c>
      <c r="D12" s="78" t="s">
        <v>289</v>
      </c>
      <c r="E12" s="13">
        <v>44447</v>
      </c>
      <c r="F12" s="76" t="s">
        <v>1362</v>
      </c>
      <c r="G12" s="13">
        <v>44447</v>
      </c>
      <c r="H12" s="77" t="s">
        <v>1363</v>
      </c>
      <c r="I12" s="16">
        <v>54</v>
      </c>
      <c r="J12" s="16">
        <v>39</v>
      </c>
      <c r="K12" s="16">
        <v>27</v>
      </c>
      <c r="L12" s="16">
        <v>8</v>
      </c>
      <c r="M12" s="81">
        <v>14.2155</v>
      </c>
      <c r="N12" s="72">
        <v>14</v>
      </c>
      <c r="O12" s="64">
        <v>2530</v>
      </c>
      <c r="P12" s="65">
        <f>Table224578910112345678910111213[[#This Row],[PEMBULATAN]]*O12</f>
        <v>35420</v>
      </c>
    </row>
    <row r="13" spans="1:16" ht="26.25" customHeight="1" x14ac:dyDescent="0.2">
      <c r="A13" s="14"/>
      <c r="B13" s="75"/>
      <c r="C13" s="73" t="s">
        <v>1667</v>
      </c>
      <c r="D13" s="78" t="s">
        <v>289</v>
      </c>
      <c r="E13" s="13">
        <v>44447</v>
      </c>
      <c r="F13" s="76" t="s">
        <v>1362</v>
      </c>
      <c r="G13" s="13">
        <v>44447</v>
      </c>
      <c r="H13" s="77" t="s">
        <v>1363</v>
      </c>
      <c r="I13" s="16">
        <v>42</v>
      </c>
      <c r="J13" s="16">
        <v>31</v>
      </c>
      <c r="K13" s="16">
        <v>29</v>
      </c>
      <c r="L13" s="16">
        <v>16</v>
      </c>
      <c r="M13" s="81">
        <v>9.4395000000000007</v>
      </c>
      <c r="N13" s="72">
        <v>16</v>
      </c>
      <c r="O13" s="64">
        <v>2530</v>
      </c>
      <c r="P13" s="65">
        <f>Table224578910112345678910111213[[#This Row],[PEMBULATAN]]*O13</f>
        <v>40480</v>
      </c>
    </row>
    <row r="14" spans="1:16" ht="26.25" customHeight="1" x14ac:dyDescent="0.2">
      <c r="A14" s="14"/>
      <c r="B14" s="75"/>
      <c r="C14" s="73" t="s">
        <v>1668</v>
      </c>
      <c r="D14" s="78" t="s">
        <v>289</v>
      </c>
      <c r="E14" s="13">
        <v>44447</v>
      </c>
      <c r="F14" s="76" t="s">
        <v>1362</v>
      </c>
      <c r="G14" s="13">
        <v>44447</v>
      </c>
      <c r="H14" s="77" t="s">
        <v>1363</v>
      </c>
      <c r="I14" s="16">
        <v>43</v>
      </c>
      <c r="J14" s="16">
        <v>36</v>
      </c>
      <c r="K14" s="16">
        <v>59</v>
      </c>
      <c r="L14" s="16">
        <v>17</v>
      </c>
      <c r="M14" s="81">
        <v>22.832999999999998</v>
      </c>
      <c r="N14" s="72">
        <v>23</v>
      </c>
      <c r="O14" s="64">
        <v>2530</v>
      </c>
      <c r="P14" s="65">
        <f>Table224578910112345678910111213[[#This Row],[PEMBULATAN]]*O14</f>
        <v>58190</v>
      </c>
    </row>
    <row r="15" spans="1:16" ht="26.25" customHeight="1" x14ac:dyDescent="0.2">
      <c r="A15" s="14"/>
      <c r="B15" s="75"/>
      <c r="C15" s="73" t="s">
        <v>1669</v>
      </c>
      <c r="D15" s="78" t="s">
        <v>289</v>
      </c>
      <c r="E15" s="13">
        <v>44447</v>
      </c>
      <c r="F15" s="76" t="s">
        <v>1362</v>
      </c>
      <c r="G15" s="13">
        <v>44447</v>
      </c>
      <c r="H15" s="77" t="s">
        <v>1363</v>
      </c>
      <c r="I15" s="16">
        <v>34</v>
      </c>
      <c r="J15" s="16">
        <v>37</v>
      </c>
      <c r="K15" s="16">
        <v>20</v>
      </c>
      <c r="L15" s="16">
        <v>14</v>
      </c>
      <c r="M15" s="81">
        <v>6.29</v>
      </c>
      <c r="N15" s="72">
        <v>14</v>
      </c>
      <c r="O15" s="64">
        <v>2530</v>
      </c>
      <c r="P15" s="65">
        <f>Table224578910112345678910111213[[#This Row],[PEMBULATAN]]*O15</f>
        <v>35420</v>
      </c>
    </row>
    <row r="16" spans="1:16" ht="26.25" customHeight="1" x14ac:dyDescent="0.2">
      <c r="A16" s="14"/>
      <c r="B16" s="75"/>
      <c r="C16" s="73" t="s">
        <v>1670</v>
      </c>
      <c r="D16" s="78" t="s">
        <v>289</v>
      </c>
      <c r="E16" s="13">
        <v>44447</v>
      </c>
      <c r="F16" s="76" t="s">
        <v>1362</v>
      </c>
      <c r="G16" s="13">
        <v>44447</v>
      </c>
      <c r="H16" s="77" t="s">
        <v>1363</v>
      </c>
      <c r="I16" s="16">
        <v>97</v>
      </c>
      <c r="J16" s="16">
        <v>56</v>
      </c>
      <c r="K16" s="16">
        <v>35</v>
      </c>
      <c r="L16" s="16">
        <v>25</v>
      </c>
      <c r="M16" s="81">
        <v>47.53</v>
      </c>
      <c r="N16" s="72">
        <v>48</v>
      </c>
      <c r="O16" s="64">
        <v>2530</v>
      </c>
      <c r="P16" s="65">
        <f>Table224578910112345678910111213[[#This Row],[PEMBULATAN]]*O16</f>
        <v>121440</v>
      </c>
    </row>
    <row r="17" spans="1:16" ht="26.25" customHeight="1" x14ac:dyDescent="0.2">
      <c r="A17" s="14"/>
      <c r="B17" s="75"/>
      <c r="C17" s="73" t="s">
        <v>1671</v>
      </c>
      <c r="D17" s="78" t="s">
        <v>289</v>
      </c>
      <c r="E17" s="13">
        <v>44447</v>
      </c>
      <c r="F17" s="76" t="s">
        <v>1362</v>
      </c>
      <c r="G17" s="13">
        <v>44447</v>
      </c>
      <c r="H17" s="77" t="s">
        <v>1363</v>
      </c>
      <c r="I17" s="16">
        <v>70</v>
      </c>
      <c r="J17" s="16">
        <v>47</v>
      </c>
      <c r="K17" s="16">
        <v>20</v>
      </c>
      <c r="L17" s="16">
        <v>6</v>
      </c>
      <c r="M17" s="81">
        <v>16.45</v>
      </c>
      <c r="N17" s="72">
        <v>17</v>
      </c>
      <c r="O17" s="64">
        <v>2530</v>
      </c>
      <c r="P17" s="65">
        <f>Table224578910112345678910111213[[#This Row],[PEMBULATAN]]*O17</f>
        <v>43010</v>
      </c>
    </row>
    <row r="18" spans="1:16" ht="26.25" customHeight="1" x14ac:dyDescent="0.2">
      <c r="A18" s="14"/>
      <c r="B18" s="75"/>
      <c r="C18" s="73" t="s">
        <v>1672</v>
      </c>
      <c r="D18" s="78" t="s">
        <v>289</v>
      </c>
      <c r="E18" s="13">
        <v>44447</v>
      </c>
      <c r="F18" s="76" t="s">
        <v>1362</v>
      </c>
      <c r="G18" s="13">
        <v>44447</v>
      </c>
      <c r="H18" s="77" t="s">
        <v>1363</v>
      </c>
      <c r="I18" s="16">
        <v>50</v>
      </c>
      <c r="J18" s="16">
        <v>34</v>
      </c>
      <c r="K18" s="16">
        <v>26</v>
      </c>
      <c r="L18" s="16">
        <v>7</v>
      </c>
      <c r="M18" s="81">
        <v>11.05</v>
      </c>
      <c r="N18" s="72">
        <v>11</v>
      </c>
      <c r="O18" s="64">
        <v>2530</v>
      </c>
      <c r="P18" s="65">
        <f>Table224578910112345678910111213[[#This Row],[PEMBULATAN]]*O18</f>
        <v>27830</v>
      </c>
    </row>
    <row r="19" spans="1:16" ht="26.25" customHeight="1" x14ac:dyDescent="0.2">
      <c r="A19" s="14"/>
      <c r="B19" s="75"/>
      <c r="C19" s="73" t="s">
        <v>1673</v>
      </c>
      <c r="D19" s="78" t="s">
        <v>289</v>
      </c>
      <c r="E19" s="13">
        <v>44447</v>
      </c>
      <c r="F19" s="76" t="s">
        <v>1362</v>
      </c>
      <c r="G19" s="13">
        <v>44447</v>
      </c>
      <c r="H19" s="77" t="s">
        <v>1363</v>
      </c>
      <c r="I19" s="16">
        <v>48</v>
      </c>
      <c r="J19" s="16">
        <v>45</v>
      </c>
      <c r="K19" s="16">
        <v>21</v>
      </c>
      <c r="L19" s="16">
        <v>4</v>
      </c>
      <c r="M19" s="81">
        <v>11.34</v>
      </c>
      <c r="N19" s="72">
        <v>12</v>
      </c>
      <c r="O19" s="64">
        <v>2530</v>
      </c>
      <c r="P19" s="65">
        <f>Table224578910112345678910111213[[#This Row],[PEMBULATAN]]*O19</f>
        <v>30360</v>
      </c>
    </row>
    <row r="20" spans="1:16" ht="26.25" customHeight="1" x14ac:dyDescent="0.2">
      <c r="A20" s="14"/>
      <c r="B20" s="75"/>
      <c r="C20" s="73" t="s">
        <v>1674</v>
      </c>
      <c r="D20" s="78" t="s">
        <v>289</v>
      </c>
      <c r="E20" s="13">
        <v>44447</v>
      </c>
      <c r="F20" s="76" t="s">
        <v>1362</v>
      </c>
      <c r="G20" s="13">
        <v>44447</v>
      </c>
      <c r="H20" s="77" t="s">
        <v>1363</v>
      </c>
      <c r="I20" s="16">
        <v>50</v>
      </c>
      <c r="J20" s="16">
        <v>37</v>
      </c>
      <c r="K20" s="16">
        <v>29</v>
      </c>
      <c r="L20" s="16">
        <v>4</v>
      </c>
      <c r="M20" s="81">
        <v>13.4125</v>
      </c>
      <c r="N20" s="72">
        <v>14</v>
      </c>
      <c r="O20" s="64">
        <v>2530</v>
      </c>
      <c r="P20" s="65">
        <f>Table224578910112345678910111213[[#This Row],[PEMBULATAN]]*O20</f>
        <v>35420</v>
      </c>
    </row>
    <row r="21" spans="1:16" ht="26.25" customHeight="1" x14ac:dyDescent="0.2">
      <c r="A21" s="14"/>
      <c r="B21" s="75"/>
      <c r="C21" s="73" t="s">
        <v>1675</v>
      </c>
      <c r="D21" s="78" t="s">
        <v>289</v>
      </c>
      <c r="E21" s="13">
        <v>44447</v>
      </c>
      <c r="F21" s="76" t="s">
        <v>1362</v>
      </c>
      <c r="G21" s="13">
        <v>44447</v>
      </c>
      <c r="H21" s="77" t="s">
        <v>1363</v>
      </c>
      <c r="I21" s="16">
        <v>72</v>
      </c>
      <c r="J21" s="16">
        <v>43</v>
      </c>
      <c r="K21" s="16">
        <v>9</v>
      </c>
      <c r="L21" s="16">
        <v>1</v>
      </c>
      <c r="M21" s="81">
        <v>6.9660000000000002</v>
      </c>
      <c r="N21" s="72">
        <v>7</v>
      </c>
      <c r="O21" s="64">
        <v>2530</v>
      </c>
      <c r="P21" s="65">
        <f>Table224578910112345678910111213[[#This Row],[PEMBULATAN]]*O21</f>
        <v>17710</v>
      </c>
    </row>
    <row r="22" spans="1:16" ht="26.25" customHeight="1" x14ac:dyDescent="0.2">
      <c r="A22" s="14"/>
      <c r="B22" s="75"/>
      <c r="C22" s="73" t="s">
        <v>1676</v>
      </c>
      <c r="D22" s="78" t="s">
        <v>289</v>
      </c>
      <c r="E22" s="13">
        <v>44447</v>
      </c>
      <c r="F22" s="76" t="s">
        <v>1362</v>
      </c>
      <c r="G22" s="13">
        <v>44447</v>
      </c>
      <c r="H22" s="77" t="s">
        <v>1363</v>
      </c>
      <c r="I22" s="16">
        <v>108</v>
      </c>
      <c r="J22" s="16">
        <v>37</v>
      </c>
      <c r="K22" s="16">
        <v>27</v>
      </c>
      <c r="L22" s="16">
        <v>2</v>
      </c>
      <c r="M22" s="81">
        <v>26.972999999999999</v>
      </c>
      <c r="N22" s="72">
        <v>27</v>
      </c>
      <c r="O22" s="64">
        <v>2530</v>
      </c>
      <c r="P22" s="65">
        <f>Table224578910112345678910111213[[#This Row],[PEMBULATAN]]*O22</f>
        <v>68310</v>
      </c>
    </row>
    <row r="23" spans="1:16" ht="26.25" customHeight="1" x14ac:dyDescent="0.2">
      <c r="A23" s="14"/>
      <c r="B23" s="75"/>
      <c r="C23" s="73" t="s">
        <v>1677</v>
      </c>
      <c r="D23" s="78" t="s">
        <v>289</v>
      </c>
      <c r="E23" s="13">
        <v>44447</v>
      </c>
      <c r="F23" s="76" t="s">
        <v>1362</v>
      </c>
      <c r="G23" s="13">
        <v>44447</v>
      </c>
      <c r="H23" s="77" t="s">
        <v>1363</v>
      </c>
      <c r="I23" s="16">
        <v>49</v>
      </c>
      <c r="J23" s="16">
        <v>38</v>
      </c>
      <c r="K23" s="16">
        <v>19</v>
      </c>
      <c r="L23" s="16">
        <v>2</v>
      </c>
      <c r="M23" s="81">
        <v>8.8445</v>
      </c>
      <c r="N23" s="72">
        <v>9</v>
      </c>
      <c r="O23" s="64">
        <v>2530</v>
      </c>
      <c r="P23" s="65">
        <f>Table224578910112345678910111213[[#This Row],[PEMBULATAN]]*O23</f>
        <v>22770</v>
      </c>
    </row>
    <row r="24" spans="1:16" ht="26.25" customHeight="1" x14ac:dyDescent="0.2">
      <c r="A24" s="14"/>
      <c r="B24" s="75"/>
      <c r="C24" s="73" t="s">
        <v>1678</v>
      </c>
      <c r="D24" s="78" t="s">
        <v>289</v>
      </c>
      <c r="E24" s="13">
        <v>44447</v>
      </c>
      <c r="F24" s="76" t="s">
        <v>1362</v>
      </c>
      <c r="G24" s="13">
        <v>44447</v>
      </c>
      <c r="H24" s="77" t="s">
        <v>1363</v>
      </c>
      <c r="I24" s="16">
        <v>60</v>
      </c>
      <c r="J24" s="16">
        <v>55</v>
      </c>
      <c r="K24" s="16">
        <v>33</v>
      </c>
      <c r="L24" s="16">
        <v>4</v>
      </c>
      <c r="M24" s="81">
        <v>27.225000000000001</v>
      </c>
      <c r="N24" s="72">
        <v>27</v>
      </c>
      <c r="O24" s="64">
        <v>2530</v>
      </c>
      <c r="P24" s="65">
        <f>Table224578910112345678910111213[[#This Row],[PEMBULATAN]]*O24</f>
        <v>68310</v>
      </c>
    </row>
    <row r="25" spans="1:16" ht="26.25" customHeight="1" x14ac:dyDescent="0.2">
      <c r="A25" s="14"/>
      <c r="B25" s="75"/>
      <c r="C25" s="73" t="s">
        <v>1679</v>
      </c>
      <c r="D25" s="78" t="s">
        <v>289</v>
      </c>
      <c r="E25" s="13">
        <v>44447</v>
      </c>
      <c r="F25" s="76" t="s">
        <v>1362</v>
      </c>
      <c r="G25" s="13">
        <v>44447</v>
      </c>
      <c r="H25" s="77" t="s">
        <v>1363</v>
      </c>
      <c r="I25" s="16">
        <v>65</v>
      </c>
      <c r="J25" s="16">
        <v>57</v>
      </c>
      <c r="K25" s="16">
        <v>29</v>
      </c>
      <c r="L25" s="16">
        <v>11</v>
      </c>
      <c r="M25" s="81">
        <v>26.861249999999998</v>
      </c>
      <c r="N25" s="72">
        <v>27</v>
      </c>
      <c r="O25" s="64">
        <v>2530</v>
      </c>
      <c r="P25" s="65">
        <f>Table224578910112345678910111213[[#This Row],[PEMBULATAN]]*O25</f>
        <v>68310</v>
      </c>
    </row>
    <row r="26" spans="1:16" ht="26.25" customHeight="1" x14ac:dyDescent="0.2">
      <c r="A26" s="14"/>
      <c r="B26" s="75"/>
      <c r="C26" s="73" t="s">
        <v>1680</v>
      </c>
      <c r="D26" s="78" t="s">
        <v>289</v>
      </c>
      <c r="E26" s="13">
        <v>44447</v>
      </c>
      <c r="F26" s="76" t="s">
        <v>1362</v>
      </c>
      <c r="G26" s="13">
        <v>44447</v>
      </c>
      <c r="H26" s="77" t="s">
        <v>1363</v>
      </c>
      <c r="I26" s="16">
        <v>63</v>
      </c>
      <c r="J26" s="16">
        <v>60</v>
      </c>
      <c r="K26" s="16">
        <v>20</v>
      </c>
      <c r="L26" s="16">
        <v>11</v>
      </c>
      <c r="M26" s="81">
        <v>18.899999999999999</v>
      </c>
      <c r="N26" s="72">
        <v>19</v>
      </c>
      <c r="O26" s="64">
        <v>2530</v>
      </c>
      <c r="P26" s="65">
        <f>Table224578910112345678910111213[[#This Row],[PEMBULATAN]]*O26</f>
        <v>48070</v>
      </c>
    </row>
    <row r="27" spans="1:16" ht="26.25" customHeight="1" x14ac:dyDescent="0.2">
      <c r="A27" s="14"/>
      <c r="B27" s="75"/>
      <c r="C27" s="73" t="s">
        <v>1681</v>
      </c>
      <c r="D27" s="78" t="s">
        <v>289</v>
      </c>
      <c r="E27" s="13">
        <v>44447</v>
      </c>
      <c r="F27" s="76" t="s">
        <v>1362</v>
      </c>
      <c r="G27" s="13">
        <v>44447</v>
      </c>
      <c r="H27" s="77" t="s">
        <v>1363</v>
      </c>
      <c r="I27" s="16">
        <v>38</v>
      </c>
      <c r="J27" s="16">
        <v>21</v>
      </c>
      <c r="K27" s="16">
        <v>28</v>
      </c>
      <c r="L27" s="16">
        <v>7</v>
      </c>
      <c r="M27" s="81">
        <v>5.5860000000000003</v>
      </c>
      <c r="N27" s="72">
        <v>7</v>
      </c>
      <c r="O27" s="64">
        <v>2530</v>
      </c>
      <c r="P27" s="65">
        <f>Table224578910112345678910111213[[#This Row],[PEMBULATAN]]*O27</f>
        <v>17710</v>
      </c>
    </row>
    <row r="28" spans="1:16" ht="26.25" customHeight="1" x14ac:dyDescent="0.2">
      <c r="A28" s="14"/>
      <c r="B28" s="75"/>
      <c r="C28" s="73" t="s">
        <v>1682</v>
      </c>
      <c r="D28" s="78" t="s">
        <v>289</v>
      </c>
      <c r="E28" s="13">
        <v>44447</v>
      </c>
      <c r="F28" s="76" t="s">
        <v>1362</v>
      </c>
      <c r="G28" s="13">
        <v>44447</v>
      </c>
      <c r="H28" s="77" t="s">
        <v>1363</v>
      </c>
      <c r="I28" s="16">
        <v>95</v>
      </c>
      <c r="J28" s="16">
        <v>93</v>
      </c>
      <c r="K28" s="16">
        <v>5</v>
      </c>
      <c r="L28" s="16">
        <v>13</v>
      </c>
      <c r="M28" s="81">
        <v>11.043749999999999</v>
      </c>
      <c r="N28" s="72">
        <v>13</v>
      </c>
      <c r="O28" s="64">
        <v>2530</v>
      </c>
      <c r="P28" s="65">
        <f>Table224578910112345678910111213[[#This Row],[PEMBULATAN]]*O28</f>
        <v>32890</v>
      </c>
    </row>
    <row r="29" spans="1:16" ht="26.25" customHeight="1" x14ac:dyDescent="0.2">
      <c r="A29" s="14"/>
      <c r="B29" s="75"/>
      <c r="C29" s="73" t="s">
        <v>1683</v>
      </c>
      <c r="D29" s="78" t="s">
        <v>289</v>
      </c>
      <c r="E29" s="13">
        <v>44447</v>
      </c>
      <c r="F29" s="76" t="s">
        <v>1362</v>
      </c>
      <c r="G29" s="13">
        <v>44447</v>
      </c>
      <c r="H29" s="77" t="s">
        <v>1363</v>
      </c>
      <c r="I29" s="16">
        <v>75</v>
      </c>
      <c r="J29" s="16">
        <v>66</v>
      </c>
      <c r="K29" s="16">
        <v>20</v>
      </c>
      <c r="L29" s="16">
        <v>10</v>
      </c>
      <c r="M29" s="81">
        <v>24.75</v>
      </c>
      <c r="N29" s="72">
        <v>25</v>
      </c>
      <c r="O29" s="64">
        <v>2530</v>
      </c>
      <c r="P29" s="65">
        <f>Table224578910112345678910111213[[#This Row],[PEMBULATAN]]*O29</f>
        <v>63250</v>
      </c>
    </row>
    <row r="30" spans="1:16" ht="26.25" customHeight="1" x14ac:dyDescent="0.2">
      <c r="A30" s="14"/>
      <c r="B30" s="75"/>
      <c r="C30" s="73" t="s">
        <v>1684</v>
      </c>
      <c r="D30" s="78" t="s">
        <v>289</v>
      </c>
      <c r="E30" s="13">
        <v>44447</v>
      </c>
      <c r="F30" s="76" t="s">
        <v>1362</v>
      </c>
      <c r="G30" s="13">
        <v>44447</v>
      </c>
      <c r="H30" s="77" t="s">
        <v>1363</v>
      </c>
      <c r="I30" s="16">
        <v>63</v>
      </c>
      <c r="J30" s="16">
        <v>64</v>
      </c>
      <c r="K30" s="16">
        <v>33</v>
      </c>
      <c r="L30" s="16">
        <v>20</v>
      </c>
      <c r="M30" s="81">
        <v>33.264000000000003</v>
      </c>
      <c r="N30" s="72">
        <v>33</v>
      </c>
      <c r="O30" s="64">
        <v>2530</v>
      </c>
      <c r="P30" s="65">
        <f>Table224578910112345678910111213[[#This Row],[PEMBULATAN]]*O30</f>
        <v>83490</v>
      </c>
    </row>
    <row r="31" spans="1:16" ht="26.25" customHeight="1" x14ac:dyDescent="0.2">
      <c r="A31" s="14"/>
      <c r="B31" s="75"/>
      <c r="C31" s="73" t="s">
        <v>1685</v>
      </c>
      <c r="D31" s="78" t="s">
        <v>289</v>
      </c>
      <c r="E31" s="13">
        <v>44447</v>
      </c>
      <c r="F31" s="76" t="s">
        <v>1362</v>
      </c>
      <c r="G31" s="13">
        <v>44447</v>
      </c>
      <c r="H31" s="77" t="s">
        <v>1363</v>
      </c>
      <c r="I31" s="16">
        <v>60</v>
      </c>
      <c r="J31" s="16">
        <v>20</v>
      </c>
      <c r="K31" s="16">
        <v>5</v>
      </c>
      <c r="L31" s="16">
        <v>2</v>
      </c>
      <c r="M31" s="81">
        <v>1.5</v>
      </c>
      <c r="N31" s="72">
        <v>2</v>
      </c>
      <c r="O31" s="64">
        <v>2530</v>
      </c>
      <c r="P31" s="65">
        <f>Table224578910112345678910111213[[#This Row],[PEMBULATAN]]*O31</f>
        <v>5060</v>
      </c>
    </row>
    <row r="32" spans="1:16" ht="26.25" customHeight="1" x14ac:dyDescent="0.2">
      <c r="A32" s="14"/>
      <c r="B32" s="75"/>
      <c r="C32" s="73" t="s">
        <v>1686</v>
      </c>
      <c r="D32" s="78" t="s">
        <v>289</v>
      </c>
      <c r="E32" s="13">
        <v>44447</v>
      </c>
      <c r="F32" s="76" t="s">
        <v>1362</v>
      </c>
      <c r="G32" s="13">
        <v>44447</v>
      </c>
      <c r="H32" s="77" t="s">
        <v>1363</v>
      </c>
      <c r="I32" s="16">
        <v>44</v>
      </c>
      <c r="J32" s="16">
        <v>33</v>
      </c>
      <c r="K32" s="16">
        <v>35</v>
      </c>
      <c r="L32" s="16">
        <v>3</v>
      </c>
      <c r="M32" s="81">
        <v>12.705</v>
      </c>
      <c r="N32" s="72">
        <v>13</v>
      </c>
      <c r="O32" s="64">
        <v>2530</v>
      </c>
      <c r="P32" s="65">
        <f>Table224578910112345678910111213[[#This Row],[PEMBULATAN]]*O32</f>
        <v>32890</v>
      </c>
    </row>
    <row r="33" spans="1:16" ht="26.25" customHeight="1" x14ac:dyDescent="0.2">
      <c r="A33" s="14"/>
      <c r="B33" s="75"/>
      <c r="C33" s="73" t="s">
        <v>1687</v>
      </c>
      <c r="D33" s="78" t="s">
        <v>289</v>
      </c>
      <c r="E33" s="13">
        <v>44447</v>
      </c>
      <c r="F33" s="76" t="s">
        <v>1362</v>
      </c>
      <c r="G33" s="13">
        <v>44447</v>
      </c>
      <c r="H33" s="77" t="s">
        <v>1363</v>
      </c>
      <c r="I33" s="16">
        <v>77</v>
      </c>
      <c r="J33" s="16">
        <v>44</v>
      </c>
      <c r="K33" s="16">
        <v>35</v>
      </c>
      <c r="L33" s="16">
        <v>2</v>
      </c>
      <c r="M33" s="81">
        <v>29.645</v>
      </c>
      <c r="N33" s="72">
        <v>30</v>
      </c>
      <c r="O33" s="64">
        <v>2530</v>
      </c>
      <c r="P33" s="65">
        <f>Table224578910112345678910111213[[#This Row],[PEMBULATAN]]*O33</f>
        <v>75900</v>
      </c>
    </row>
    <row r="34" spans="1:16" ht="26.25" customHeight="1" x14ac:dyDescent="0.2">
      <c r="A34" s="14"/>
      <c r="B34" s="75"/>
      <c r="C34" s="73" t="s">
        <v>1688</v>
      </c>
      <c r="D34" s="78" t="s">
        <v>289</v>
      </c>
      <c r="E34" s="13">
        <v>44447</v>
      </c>
      <c r="F34" s="76" t="s">
        <v>1362</v>
      </c>
      <c r="G34" s="13">
        <v>44447</v>
      </c>
      <c r="H34" s="77" t="s">
        <v>1363</v>
      </c>
      <c r="I34" s="16">
        <v>65</v>
      </c>
      <c r="J34" s="16">
        <v>63</v>
      </c>
      <c r="K34" s="16">
        <v>20</v>
      </c>
      <c r="L34" s="16">
        <v>9</v>
      </c>
      <c r="M34" s="81">
        <v>20.475000000000001</v>
      </c>
      <c r="N34" s="72">
        <v>21</v>
      </c>
      <c r="O34" s="64">
        <v>2530</v>
      </c>
      <c r="P34" s="65">
        <f>Table224578910112345678910111213[[#This Row],[PEMBULATAN]]*O34</f>
        <v>53130</v>
      </c>
    </row>
    <row r="35" spans="1:16" ht="26.25" customHeight="1" x14ac:dyDescent="0.2">
      <c r="A35" s="14"/>
      <c r="B35" s="75"/>
      <c r="C35" s="73" t="s">
        <v>1689</v>
      </c>
      <c r="D35" s="78" t="s">
        <v>289</v>
      </c>
      <c r="E35" s="13">
        <v>44447</v>
      </c>
      <c r="F35" s="76" t="s">
        <v>1362</v>
      </c>
      <c r="G35" s="13">
        <v>44447</v>
      </c>
      <c r="H35" s="77" t="s">
        <v>1363</v>
      </c>
      <c r="I35" s="16">
        <v>44</v>
      </c>
      <c r="J35" s="16">
        <v>31</v>
      </c>
      <c r="K35" s="16">
        <v>28</v>
      </c>
      <c r="L35" s="16">
        <v>3</v>
      </c>
      <c r="M35" s="81">
        <v>9.548</v>
      </c>
      <c r="N35" s="72">
        <v>10</v>
      </c>
      <c r="O35" s="64">
        <v>2530</v>
      </c>
      <c r="P35" s="65">
        <f>Table224578910112345678910111213[[#This Row],[PEMBULATAN]]*O35</f>
        <v>25300</v>
      </c>
    </row>
    <row r="36" spans="1:16" ht="26.25" customHeight="1" x14ac:dyDescent="0.2">
      <c r="A36" s="14"/>
      <c r="B36" s="75"/>
      <c r="C36" s="73" t="s">
        <v>1690</v>
      </c>
      <c r="D36" s="78" t="s">
        <v>289</v>
      </c>
      <c r="E36" s="13">
        <v>44447</v>
      </c>
      <c r="F36" s="76" t="s">
        <v>1362</v>
      </c>
      <c r="G36" s="13">
        <v>44447</v>
      </c>
      <c r="H36" s="77" t="s">
        <v>1363</v>
      </c>
      <c r="I36" s="16">
        <v>70</v>
      </c>
      <c r="J36" s="16">
        <v>50</v>
      </c>
      <c r="K36" s="16">
        <v>26</v>
      </c>
      <c r="L36" s="16">
        <v>10</v>
      </c>
      <c r="M36" s="81">
        <v>22.75</v>
      </c>
      <c r="N36" s="72">
        <v>23</v>
      </c>
      <c r="O36" s="64">
        <v>2530</v>
      </c>
      <c r="P36" s="65">
        <f>Table224578910112345678910111213[[#This Row],[PEMBULATAN]]*O36</f>
        <v>58190</v>
      </c>
    </row>
    <row r="37" spans="1:16" ht="26.25" customHeight="1" x14ac:dyDescent="0.2">
      <c r="A37" s="14"/>
      <c r="B37" s="75"/>
      <c r="C37" s="73" t="s">
        <v>1691</v>
      </c>
      <c r="D37" s="78" t="s">
        <v>289</v>
      </c>
      <c r="E37" s="13">
        <v>44447</v>
      </c>
      <c r="F37" s="76" t="s">
        <v>1362</v>
      </c>
      <c r="G37" s="13">
        <v>44447</v>
      </c>
      <c r="H37" s="77" t="s">
        <v>1363</v>
      </c>
      <c r="I37" s="16">
        <v>28</v>
      </c>
      <c r="J37" s="16">
        <v>25</v>
      </c>
      <c r="K37" s="16">
        <v>10</v>
      </c>
      <c r="L37" s="16">
        <v>1</v>
      </c>
      <c r="M37" s="81">
        <v>1.75</v>
      </c>
      <c r="N37" s="72">
        <v>2</v>
      </c>
      <c r="O37" s="64">
        <v>2530</v>
      </c>
      <c r="P37" s="65">
        <f>Table224578910112345678910111213[[#This Row],[PEMBULATAN]]*O37</f>
        <v>5060</v>
      </c>
    </row>
    <row r="38" spans="1:16" ht="26.25" customHeight="1" x14ac:dyDescent="0.2">
      <c r="A38" s="14"/>
      <c r="B38" s="75"/>
      <c r="C38" s="73" t="s">
        <v>1692</v>
      </c>
      <c r="D38" s="78" t="s">
        <v>289</v>
      </c>
      <c r="E38" s="13">
        <v>44447</v>
      </c>
      <c r="F38" s="76" t="s">
        <v>1362</v>
      </c>
      <c r="G38" s="13">
        <v>44447</v>
      </c>
      <c r="H38" s="77" t="s">
        <v>1363</v>
      </c>
      <c r="I38" s="16">
        <v>55</v>
      </c>
      <c r="J38" s="16">
        <v>30</v>
      </c>
      <c r="K38" s="16">
        <v>20</v>
      </c>
      <c r="L38" s="16">
        <v>4</v>
      </c>
      <c r="M38" s="81">
        <v>8.25</v>
      </c>
      <c r="N38" s="72">
        <v>8</v>
      </c>
      <c r="O38" s="64">
        <v>2530</v>
      </c>
      <c r="P38" s="65">
        <f>Table224578910112345678910111213[[#This Row],[PEMBULATAN]]*O38</f>
        <v>20240</v>
      </c>
    </row>
    <row r="39" spans="1:16" ht="26.25" customHeight="1" x14ac:dyDescent="0.2">
      <c r="A39" s="14"/>
      <c r="B39" s="75"/>
      <c r="C39" s="73" t="s">
        <v>1693</v>
      </c>
      <c r="D39" s="78" t="s">
        <v>289</v>
      </c>
      <c r="E39" s="13">
        <v>44447</v>
      </c>
      <c r="F39" s="76" t="s">
        <v>1362</v>
      </c>
      <c r="G39" s="13">
        <v>44447</v>
      </c>
      <c r="H39" s="77" t="s">
        <v>1363</v>
      </c>
      <c r="I39" s="16">
        <v>172</v>
      </c>
      <c r="J39" s="16">
        <v>16</v>
      </c>
      <c r="K39" s="16">
        <v>15</v>
      </c>
      <c r="L39" s="16">
        <v>3</v>
      </c>
      <c r="M39" s="81">
        <v>10.32</v>
      </c>
      <c r="N39" s="72">
        <v>11</v>
      </c>
      <c r="O39" s="64">
        <v>2530</v>
      </c>
      <c r="P39" s="65">
        <f>Table224578910112345678910111213[[#This Row],[PEMBULATAN]]*O39</f>
        <v>27830</v>
      </c>
    </row>
    <row r="40" spans="1:16" ht="26.25" customHeight="1" x14ac:dyDescent="0.2">
      <c r="A40" s="14"/>
      <c r="B40" s="75"/>
      <c r="C40" s="73" t="s">
        <v>1694</v>
      </c>
      <c r="D40" s="78" t="s">
        <v>289</v>
      </c>
      <c r="E40" s="13">
        <v>44447</v>
      </c>
      <c r="F40" s="76" t="s">
        <v>1362</v>
      </c>
      <c r="G40" s="13">
        <v>44447</v>
      </c>
      <c r="H40" s="77" t="s">
        <v>1363</v>
      </c>
      <c r="I40" s="16">
        <v>98</v>
      </c>
      <c r="J40" s="16">
        <v>15</v>
      </c>
      <c r="K40" s="16">
        <v>12</v>
      </c>
      <c r="L40" s="16">
        <v>1</v>
      </c>
      <c r="M40" s="81">
        <v>4.41</v>
      </c>
      <c r="N40" s="72">
        <v>5</v>
      </c>
      <c r="O40" s="64">
        <v>2530</v>
      </c>
      <c r="P40" s="65">
        <f>Table224578910112345678910111213[[#This Row],[PEMBULATAN]]*O40</f>
        <v>12650</v>
      </c>
    </row>
    <row r="41" spans="1:16" ht="26.25" customHeight="1" x14ac:dyDescent="0.2">
      <c r="A41" s="14"/>
      <c r="B41" s="75"/>
      <c r="C41" s="73" t="s">
        <v>1695</v>
      </c>
      <c r="D41" s="78" t="s">
        <v>289</v>
      </c>
      <c r="E41" s="13">
        <v>44447</v>
      </c>
      <c r="F41" s="76" t="s">
        <v>1362</v>
      </c>
      <c r="G41" s="13">
        <v>44447</v>
      </c>
      <c r="H41" s="77" t="s">
        <v>1363</v>
      </c>
      <c r="I41" s="16">
        <v>78</v>
      </c>
      <c r="J41" s="16">
        <v>57</v>
      </c>
      <c r="K41" s="16">
        <v>24</v>
      </c>
      <c r="L41" s="16">
        <v>10</v>
      </c>
      <c r="M41" s="81">
        <v>26.675999999999998</v>
      </c>
      <c r="N41" s="72">
        <v>27</v>
      </c>
      <c r="O41" s="64">
        <v>2530</v>
      </c>
      <c r="P41" s="65">
        <f>Table224578910112345678910111213[[#This Row],[PEMBULATAN]]*O41</f>
        <v>68310</v>
      </c>
    </row>
    <row r="42" spans="1:16" ht="26.25" customHeight="1" x14ac:dyDescent="0.2">
      <c r="A42" s="14"/>
      <c r="B42" s="75"/>
      <c r="C42" s="73" t="s">
        <v>1696</v>
      </c>
      <c r="D42" s="78" t="s">
        <v>289</v>
      </c>
      <c r="E42" s="13">
        <v>44447</v>
      </c>
      <c r="F42" s="76" t="s">
        <v>1362</v>
      </c>
      <c r="G42" s="13">
        <v>44447</v>
      </c>
      <c r="H42" s="77" t="s">
        <v>1363</v>
      </c>
      <c r="I42" s="16">
        <v>77</v>
      </c>
      <c r="J42" s="16">
        <v>27</v>
      </c>
      <c r="K42" s="16">
        <v>16</v>
      </c>
      <c r="L42" s="16">
        <v>11</v>
      </c>
      <c r="M42" s="81">
        <v>8.3160000000000007</v>
      </c>
      <c r="N42" s="72">
        <v>11</v>
      </c>
      <c r="O42" s="64">
        <v>2530</v>
      </c>
      <c r="P42" s="65">
        <f>Table224578910112345678910111213[[#This Row],[PEMBULATAN]]*O42</f>
        <v>27830</v>
      </c>
    </row>
    <row r="43" spans="1:16" ht="26.25" customHeight="1" x14ac:dyDescent="0.2">
      <c r="A43" s="14"/>
      <c r="B43" s="75"/>
      <c r="C43" s="73" t="s">
        <v>1697</v>
      </c>
      <c r="D43" s="78" t="s">
        <v>289</v>
      </c>
      <c r="E43" s="13">
        <v>44447</v>
      </c>
      <c r="F43" s="76" t="s">
        <v>1362</v>
      </c>
      <c r="G43" s="13">
        <v>44447</v>
      </c>
      <c r="H43" s="77" t="s">
        <v>1363</v>
      </c>
      <c r="I43" s="16">
        <v>50</v>
      </c>
      <c r="J43" s="16">
        <v>38</v>
      </c>
      <c r="K43" s="16">
        <v>50</v>
      </c>
      <c r="L43" s="16">
        <v>24</v>
      </c>
      <c r="M43" s="81">
        <v>23.75</v>
      </c>
      <c r="N43" s="72">
        <v>24</v>
      </c>
      <c r="O43" s="64">
        <v>2530</v>
      </c>
      <c r="P43" s="65">
        <f>Table224578910112345678910111213[[#This Row],[PEMBULATAN]]*O43</f>
        <v>60720</v>
      </c>
    </row>
    <row r="44" spans="1:16" ht="26.25" customHeight="1" x14ac:dyDescent="0.2">
      <c r="A44" s="14"/>
      <c r="B44" s="75"/>
      <c r="C44" s="73" t="s">
        <v>1698</v>
      </c>
      <c r="D44" s="78" t="s">
        <v>289</v>
      </c>
      <c r="E44" s="13">
        <v>44447</v>
      </c>
      <c r="F44" s="76" t="s">
        <v>1362</v>
      </c>
      <c r="G44" s="13">
        <v>44447</v>
      </c>
      <c r="H44" s="77" t="s">
        <v>1363</v>
      </c>
      <c r="I44" s="16">
        <v>47</v>
      </c>
      <c r="J44" s="16">
        <v>38</v>
      </c>
      <c r="K44" s="16">
        <v>20</v>
      </c>
      <c r="L44" s="16">
        <v>4</v>
      </c>
      <c r="M44" s="81">
        <v>8.93</v>
      </c>
      <c r="N44" s="72">
        <v>9</v>
      </c>
      <c r="O44" s="64">
        <v>2530</v>
      </c>
      <c r="P44" s="65">
        <f>Table224578910112345678910111213[[#This Row],[PEMBULATAN]]*O44</f>
        <v>22770</v>
      </c>
    </row>
    <row r="45" spans="1:16" ht="26.25" customHeight="1" x14ac:dyDescent="0.2">
      <c r="A45" s="14"/>
      <c r="B45" s="75"/>
      <c r="C45" s="73" t="s">
        <v>1699</v>
      </c>
      <c r="D45" s="78" t="s">
        <v>289</v>
      </c>
      <c r="E45" s="13">
        <v>44447</v>
      </c>
      <c r="F45" s="76" t="s">
        <v>1362</v>
      </c>
      <c r="G45" s="13">
        <v>44447</v>
      </c>
      <c r="H45" s="77" t="s">
        <v>1363</v>
      </c>
      <c r="I45" s="16">
        <v>83</v>
      </c>
      <c r="J45" s="16">
        <v>51</v>
      </c>
      <c r="K45" s="16">
        <v>29</v>
      </c>
      <c r="L45" s="16">
        <v>12</v>
      </c>
      <c r="M45" s="81">
        <v>30.689250000000001</v>
      </c>
      <c r="N45" s="72">
        <v>31</v>
      </c>
      <c r="O45" s="64">
        <v>2530</v>
      </c>
      <c r="P45" s="65">
        <f>Table224578910112345678910111213[[#This Row],[PEMBULATAN]]*O45</f>
        <v>78430</v>
      </c>
    </row>
    <row r="46" spans="1:16" ht="26.25" customHeight="1" x14ac:dyDescent="0.2">
      <c r="A46" s="14"/>
      <c r="B46" s="75"/>
      <c r="C46" s="73" t="s">
        <v>1700</v>
      </c>
      <c r="D46" s="78" t="s">
        <v>289</v>
      </c>
      <c r="E46" s="13">
        <v>44447</v>
      </c>
      <c r="F46" s="76" t="s">
        <v>1362</v>
      </c>
      <c r="G46" s="13">
        <v>44447</v>
      </c>
      <c r="H46" s="77" t="s">
        <v>1363</v>
      </c>
      <c r="I46" s="16">
        <v>86</v>
      </c>
      <c r="J46" s="16">
        <v>62</v>
      </c>
      <c r="K46" s="16">
        <v>26</v>
      </c>
      <c r="L46" s="16">
        <v>16</v>
      </c>
      <c r="M46" s="81">
        <v>34.658000000000001</v>
      </c>
      <c r="N46" s="72">
        <v>35</v>
      </c>
      <c r="O46" s="64">
        <v>2530</v>
      </c>
      <c r="P46" s="65">
        <f>Table224578910112345678910111213[[#This Row],[PEMBULATAN]]*O46</f>
        <v>88550</v>
      </c>
    </row>
    <row r="47" spans="1:16" ht="26.25" customHeight="1" x14ac:dyDescent="0.2">
      <c r="A47" s="14"/>
      <c r="B47" s="75"/>
      <c r="C47" s="73" t="s">
        <v>1701</v>
      </c>
      <c r="D47" s="78" t="s">
        <v>289</v>
      </c>
      <c r="E47" s="13">
        <v>44447</v>
      </c>
      <c r="F47" s="76" t="s">
        <v>1362</v>
      </c>
      <c r="G47" s="13">
        <v>44447</v>
      </c>
      <c r="H47" s="77" t="s">
        <v>1363</v>
      </c>
      <c r="I47" s="16">
        <v>69</v>
      </c>
      <c r="J47" s="16">
        <v>69</v>
      </c>
      <c r="K47" s="16">
        <v>21</v>
      </c>
      <c r="L47" s="16">
        <v>15</v>
      </c>
      <c r="M47" s="81">
        <v>24.995249999999999</v>
      </c>
      <c r="N47" s="72">
        <v>25</v>
      </c>
      <c r="O47" s="64">
        <v>2530</v>
      </c>
      <c r="P47" s="65">
        <f>Table224578910112345678910111213[[#This Row],[PEMBULATAN]]*O47</f>
        <v>63250</v>
      </c>
    </row>
    <row r="48" spans="1:16" ht="26.25" customHeight="1" x14ac:dyDescent="0.2">
      <c r="A48" s="14"/>
      <c r="B48" s="75"/>
      <c r="C48" s="73" t="s">
        <v>1702</v>
      </c>
      <c r="D48" s="78" t="s">
        <v>289</v>
      </c>
      <c r="E48" s="13">
        <v>44447</v>
      </c>
      <c r="F48" s="76" t="s">
        <v>1362</v>
      </c>
      <c r="G48" s="13">
        <v>44447</v>
      </c>
      <c r="H48" s="77" t="s">
        <v>1363</v>
      </c>
      <c r="I48" s="16">
        <v>76</v>
      </c>
      <c r="J48" s="16">
        <v>55</v>
      </c>
      <c r="K48" s="16">
        <v>20</v>
      </c>
      <c r="L48" s="16">
        <v>11</v>
      </c>
      <c r="M48" s="81">
        <v>20.9</v>
      </c>
      <c r="N48" s="72">
        <v>21</v>
      </c>
      <c r="O48" s="64">
        <v>2530</v>
      </c>
      <c r="P48" s="65">
        <f>Table224578910112345678910111213[[#This Row],[PEMBULATAN]]*O48</f>
        <v>53130</v>
      </c>
    </row>
    <row r="49" spans="1:16" ht="26.25" customHeight="1" x14ac:dyDescent="0.2">
      <c r="A49" s="14"/>
      <c r="B49" s="75"/>
      <c r="C49" s="73" t="s">
        <v>1703</v>
      </c>
      <c r="D49" s="78" t="s">
        <v>289</v>
      </c>
      <c r="E49" s="13">
        <v>44447</v>
      </c>
      <c r="F49" s="76" t="s">
        <v>1362</v>
      </c>
      <c r="G49" s="13">
        <v>44447</v>
      </c>
      <c r="H49" s="77" t="s">
        <v>1363</v>
      </c>
      <c r="I49" s="16">
        <v>66</v>
      </c>
      <c r="J49" s="16">
        <v>58</v>
      </c>
      <c r="K49" s="16">
        <v>21</v>
      </c>
      <c r="L49" s="16">
        <v>14</v>
      </c>
      <c r="M49" s="81">
        <v>20.097000000000001</v>
      </c>
      <c r="N49" s="72">
        <v>20</v>
      </c>
      <c r="O49" s="64">
        <v>2530</v>
      </c>
      <c r="P49" s="65">
        <f>Table224578910112345678910111213[[#This Row],[PEMBULATAN]]*O49</f>
        <v>50600</v>
      </c>
    </row>
    <row r="50" spans="1:16" ht="26.25" customHeight="1" x14ac:dyDescent="0.2">
      <c r="A50" s="14"/>
      <c r="B50" s="75"/>
      <c r="C50" s="73" t="s">
        <v>1704</v>
      </c>
      <c r="D50" s="78" t="s">
        <v>289</v>
      </c>
      <c r="E50" s="13">
        <v>44447</v>
      </c>
      <c r="F50" s="76" t="s">
        <v>1362</v>
      </c>
      <c r="G50" s="13">
        <v>44447</v>
      </c>
      <c r="H50" s="77" t="s">
        <v>1363</v>
      </c>
      <c r="I50" s="16">
        <v>95</v>
      </c>
      <c r="J50" s="16">
        <v>43</v>
      </c>
      <c r="K50" s="16">
        <v>40</v>
      </c>
      <c r="L50" s="16">
        <v>36</v>
      </c>
      <c r="M50" s="81">
        <v>40.85</v>
      </c>
      <c r="N50" s="72">
        <v>41</v>
      </c>
      <c r="O50" s="64">
        <v>2530</v>
      </c>
      <c r="P50" s="65">
        <f>Table224578910112345678910111213[[#This Row],[PEMBULATAN]]*O50</f>
        <v>103730</v>
      </c>
    </row>
    <row r="51" spans="1:16" ht="26.25" customHeight="1" x14ac:dyDescent="0.2">
      <c r="A51" s="14"/>
      <c r="B51" s="75"/>
      <c r="C51" s="73" t="s">
        <v>1705</v>
      </c>
      <c r="D51" s="78" t="s">
        <v>289</v>
      </c>
      <c r="E51" s="13">
        <v>44447</v>
      </c>
      <c r="F51" s="76" t="s">
        <v>1362</v>
      </c>
      <c r="G51" s="13">
        <v>44447</v>
      </c>
      <c r="H51" s="77" t="s">
        <v>1363</v>
      </c>
      <c r="I51" s="16">
        <v>50</v>
      </c>
      <c r="J51" s="16">
        <v>40</v>
      </c>
      <c r="K51" s="16">
        <v>10</v>
      </c>
      <c r="L51" s="16">
        <v>3</v>
      </c>
      <c r="M51" s="81">
        <v>5</v>
      </c>
      <c r="N51" s="72">
        <v>5</v>
      </c>
      <c r="O51" s="64">
        <v>2530</v>
      </c>
      <c r="P51" s="65">
        <f>Table224578910112345678910111213[[#This Row],[PEMBULATAN]]*O51</f>
        <v>12650</v>
      </c>
    </row>
    <row r="52" spans="1:16" ht="26.25" customHeight="1" x14ac:dyDescent="0.2">
      <c r="A52" s="14"/>
      <c r="B52" s="75"/>
      <c r="C52" s="73" t="s">
        <v>1706</v>
      </c>
      <c r="D52" s="78" t="s">
        <v>289</v>
      </c>
      <c r="E52" s="13">
        <v>44447</v>
      </c>
      <c r="F52" s="76" t="s">
        <v>1362</v>
      </c>
      <c r="G52" s="13">
        <v>44447</v>
      </c>
      <c r="H52" s="77" t="s">
        <v>1363</v>
      </c>
      <c r="I52" s="16">
        <v>37</v>
      </c>
      <c r="J52" s="16">
        <v>37</v>
      </c>
      <c r="K52" s="16">
        <v>15</v>
      </c>
      <c r="L52" s="16">
        <v>3</v>
      </c>
      <c r="M52" s="81">
        <v>5.13375</v>
      </c>
      <c r="N52" s="72">
        <v>5</v>
      </c>
      <c r="O52" s="64">
        <v>2530</v>
      </c>
      <c r="P52" s="65">
        <f>Table224578910112345678910111213[[#This Row],[PEMBULATAN]]*O52</f>
        <v>12650</v>
      </c>
    </row>
    <row r="53" spans="1:16" ht="26.25" customHeight="1" x14ac:dyDescent="0.2">
      <c r="A53" s="14"/>
      <c r="B53" s="75"/>
      <c r="C53" s="73" t="s">
        <v>1707</v>
      </c>
      <c r="D53" s="78" t="s">
        <v>289</v>
      </c>
      <c r="E53" s="13">
        <v>44447</v>
      </c>
      <c r="F53" s="76" t="s">
        <v>1362</v>
      </c>
      <c r="G53" s="13">
        <v>44447</v>
      </c>
      <c r="H53" s="77" t="s">
        <v>1363</v>
      </c>
      <c r="I53" s="16">
        <v>60</v>
      </c>
      <c r="J53" s="16">
        <v>27</v>
      </c>
      <c r="K53" s="16">
        <v>13</v>
      </c>
      <c r="L53" s="16">
        <v>1</v>
      </c>
      <c r="M53" s="81">
        <v>5.2649999999999997</v>
      </c>
      <c r="N53" s="72">
        <v>5</v>
      </c>
      <c r="O53" s="64">
        <v>2530</v>
      </c>
      <c r="P53" s="65">
        <f>Table224578910112345678910111213[[#This Row],[PEMBULATAN]]*O53</f>
        <v>12650</v>
      </c>
    </row>
    <row r="54" spans="1:16" ht="26.25" customHeight="1" x14ac:dyDescent="0.2">
      <c r="A54" s="14"/>
      <c r="B54" s="75"/>
      <c r="C54" s="73" t="s">
        <v>1708</v>
      </c>
      <c r="D54" s="78" t="s">
        <v>289</v>
      </c>
      <c r="E54" s="13">
        <v>44447</v>
      </c>
      <c r="F54" s="76" t="s">
        <v>1362</v>
      </c>
      <c r="G54" s="13">
        <v>44447</v>
      </c>
      <c r="H54" s="77" t="s">
        <v>1363</v>
      </c>
      <c r="I54" s="16">
        <v>55</v>
      </c>
      <c r="J54" s="16">
        <v>42</v>
      </c>
      <c r="K54" s="16">
        <v>15</v>
      </c>
      <c r="L54" s="16">
        <v>15</v>
      </c>
      <c r="M54" s="81">
        <v>8.6624999999999996</v>
      </c>
      <c r="N54" s="72">
        <v>15</v>
      </c>
      <c r="O54" s="64">
        <v>2530</v>
      </c>
      <c r="P54" s="65">
        <f>Table224578910112345678910111213[[#This Row],[PEMBULATAN]]*O54</f>
        <v>37950</v>
      </c>
    </row>
    <row r="55" spans="1:16" ht="26.25" customHeight="1" x14ac:dyDescent="0.2">
      <c r="A55" s="14"/>
      <c r="B55" s="75"/>
      <c r="C55" s="73" t="s">
        <v>1709</v>
      </c>
      <c r="D55" s="78" t="s">
        <v>289</v>
      </c>
      <c r="E55" s="13">
        <v>44447</v>
      </c>
      <c r="F55" s="76" t="s">
        <v>1362</v>
      </c>
      <c r="G55" s="13">
        <v>44447</v>
      </c>
      <c r="H55" s="77" t="s">
        <v>1363</v>
      </c>
      <c r="I55" s="16">
        <v>119</v>
      </c>
      <c r="J55" s="16">
        <v>20</v>
      </c>
      <c r="K55" s="16">
        <v>12</v>
      </c>
      <c r="L55" s="16">
        <v>2</v>
      </c>
      <c r="M55" s="81">
        <v>7.14</v>
      </c>
      <c r="N55" s="72">
        <v>7</v>
      </c>
      <c r="O55" s="64">
        <v>2530</v>
      </c>
      <c r="P55" s="65">
        <f>Table224578910112345678910111213[[#This Row],[PEMBULATAN]]*O55</f>
        <v>17710</v>
      </c>
    </row>
    <row r="56" spans="1:16" ht="26.25" customHeight="1" x14ac:dyDescent="0.2">
      <c r="A56" s="14"/>
      <c r="B56" s="75"/>
      <c r="C56" s="73" t="s">
        <v>1710</v>
      </c>
      <c r="D56" s="78" t="s">
        <v>289</v>
      </c>
      <c r="E56" s="13">
        <v>44447</v>
      </c>
      <c r="F56" s="76" t="s">
        <v>1362</v>
      </c>
      <c r="G56" s="13">
        <v>44447</v>
      </c>
      <c r="H56" s="77" t="s">
        <v>1363</v>
      </c>
      <c r="I56" s="16">
        <v>95</v>
      </c>
      <c r="J56" s="16">
        <v>59</v>
      </c>
      <c r="K56" s="16">
        <v>28</v>
      </c>
      <c r="L56" s="16">
        <v>23</v>
      </c>
      <c r="M56" s="81">
        <v>39.234999999999999</v>
      </c>
      <c r="N56" s="72">
        <v>39</v>
      </c>
      <c r="O56" s="64">
        <v>2530</v>
      </c>
      <c r="P56" s="65">
        <f>Table224578910112345678910111213[[#This Row],[PEMBULATAN]]*O56</f>
        <v>98670</v>
      </c>
    </row>
    <row r="57" spans="1:16" ht="26.25" customHeight="1" x14ac:dyDescent="0.2">
      <c r="A57" s="14"/>
      <c r="B57" s="75"/>
      <c r="C57" s="73" t="s">
        <v>1711</v>
      </c>
      <c r="D57" s="78" t="s">
        <v>289</v>
      </c>
      <c r="E57" s="13">
        <v>44447</v>
      </c>
      <c r="F57" s="76" t="s">
        <v>1362</v>
      </c>
      <c r="G57" s="13">
        <v>44447</v>
      </c>
      <c r="H57" s="77" t="s">
        <v>1363</v>
      </c>
      <c r="I57" s="16">
        <v>75</v>
      </c>
      <c r="J57" s="16">
        <v>57</v>
      </c>
      <c r="K57" s="16">
        <v>24</v>
      </c>
      <c r="L57" s="16">
        <v>14</v>
      </c>
      <c r="M57" s="81">
        <v>25.65</v>
      </c>
      <c r="N57" s="72">
        <v>26</v>
      </c>
      <c r="O57" s="64">
        <v>2530</v>
      </c>
      <c r="P57" s="65">
        <f>Table224578910112345678910111213[[#This Row],[PEMBULATAN]]*O57</f>
        <v>65780</v>
      </c>
    </row>
    <row r="58" spans="1:16" ht="26.25" customHeight="1" x14ac:dyDescent="0.2">
      <c r="A58" s="14"/>
      <c r="B58" s="75"/>
      <c r="C58" s="73" t="s">
        <v>1712</v>
      </c>
      <c r="D58" s="78" t="s">
        <v>289</v>
      </c>
      <c r="E58" s="13">
        <v>44447</v>
      </c>
      <c r="F58" s="76" t="s">
        <v>1362</v>
      </c>
      <c r="G58" s="13">
        <v>44447</v>
      </c>
      <c r="H58" s="77" t="s">
        <v>1363</v>
      </c>
      <c r="I58" s="16">
        <v>56</v>
      </c>
      <c r="J58" s="16">
        <v>46</v>
      </c>
      <c r="K58" s="16">
        <v>23</v>
      </c>
      <c r="L58" s="16">
        <v>4</v>
      </c>
      <c r="M58" s="81">
        <v>14.811999999999999</v>
      </c>
      <c r="N58" s="72">
        <v>15</v>
      </c>
      <c r="O58" s="64">
        <v>2530</v>
      </c>
      <c r="P58" s="65">
        <f>Table224578910112345678910111213[[#This Row],[PEMBULATAN]]*O58</f>
        <v>37950</v>
      </c>
    </row>
    <row r="59" spans="1:16" ht="26.25" customHeight="1" x14ac:dyDescent="0.2">
      <c r="A59" s="14"/>
      <c r="B59" s="75"/>
      <c r="C59" s="73" t="s">
        <v>1713</v>
      </c>
      <c r="D59" s="78" t="s">
        <v>289</v>
      </c>
      <c r="E59" s="13">
        <v>44447</v>
      </c>
      <c r="F59" s="76" t="s">
        <v>1362</v>
      </c>
      <c r="G59" s="13">
        <v>44447</v>
      </c>
      <c r="H59" s="77" t="s">
        <v>1363</v>
      </c>
      <c r="I59" s="16">
        <v>154</v>
      </c>
      <c r="J59" s="16">
        <v>33</v>
      </c>
      <c r="K59" s="16">
        <v>3</v>
      </c>
      <c r="L59" s="16">
        <v>1</v>
      </c>
      <c r="M59" s="81">
        <v>3.8115000000000001</v>
      </c>
      <c r="N59" s="72">
        <v>4</v>
      </c>
      <c r="O59" s="64">
        <v>2530</v>
      </c>
      <c r="P59" s="65">
        <f>Table224578910112345678910111213[[#This Row],[PEMBULATAN]]*O59</f>
        <v>10120</v>
      </c>
    </row>
    <row r="60" spans="1:16" ht="26.25" customHeight="1" x14ac:dyDescent="0.2">
      <c r="A60" s="14"/>
      <c r="B60" s="75"/>
      <c r="C60" s="73" t="s">
        <v>1714</v>
      </c>
      <c r="D60" s="78" t="s">
        <v>289</v>
      </c>
      <c r="E60" s="13">
        <v>44447</v>
      </c>
      <c r="F60" s="76" t="s">
        <v>1362</v>
      </c>
      <c r="G60" s="13">
        <v>44447</v>
      </c>
      <c r="H60" s="77" t="s">
        <v>1363</v>
      </c>
      <c r="I60" s="16">
        <v>100</v>
      </c>
      <c r="J60" s="16">
        <v>12</v>
      </c>
      <c r="K60" s="16">
        <v>10</v>
      </c>
      <c r="L60" s="16">
        <v>2</v>
      </c>
      <c r="M60" s="81">
        <v>3</v>
      </c>
      <c r="N60" s="72">
        <v>3</v>
      </c>
      <c r="O60" s="64">
        <v>2530</v>
      </c>
      <c r="P60" s="65">
        <f>Table224578910112345678910111213[[#This Row],[PEMBULATAN]]*O60</f>
        <v>7590</v>
      </c>
    </row>
    <row r="61" spans="1:16" ht="26.25" customHeight="1" x14ac:dyDescent="0.2">
      <c r="A61" s="14"/>
      <c r="B61" s="75"/>
      <c r="C61" s="73" t="s">
        <v>1715</v>
      </c>
      <c r="D61" s="78" t="s">
        <v>289</v>
      </c>
      <c r="E61" s="13">
        <v>44447</v>
      </c>
      <c r="F61" s="76" t="s">
        <v>1362</v>
      </c>
      <c r="G61" s="13">
        <v>44447</v>
      </c>
      <c r="H61" s="77" t="s">
        <v>1363</v>
      </c>
      <c r="I61" s="16">
        <v>55</v>
      </c>
      <c r="J61" s="16">
        <v>36</v>
      </c>
      <c r="K61" s="16">
        <v>20</v>
      </c>
      <c r="L61" s="16">
        <v>2</v>
      </c>
      <c r="M61" s="81">
        <v>9.9</v>
      </c>
      <c r="N61" s="72">
        <v>10</v>
      </c>
      <c r="O61" s="64">
        <v>2530</v>
      </c>
      <c r="P61" s="65">
        <f>Table224578910112345678910111213[[#This Row],[PEMBULATAN]]*O61</f>
        <v>25300</v>
      </c>
    </row>
    <row r="62" spans="1:16" ht="26.25" customHeight="1" x14ac:dyDescent="0.2">
      <c r="A62" s="14"/>
      <c r="B62" s="75"/>
      <c r="C62" s="73" t="s">
        <v>1716</v>
      </c>
      <c r="D62" s="78" t="s">
        <v>289</v>
      </c>
      <c r="E62" s="13">
        <v>44447</v>
      </c>
      <c r="F62" s="76" t="s">
        <v>1362</v>
      </c>
      <c r="G62" s="13">
        <v>44447</v>
      </c>
      <c r="H62" s="77" t="s">
        <v>1363</v>
      </c>
      <c r="I62" s="16">
        <v>20</v>
      </c>
      <c r="J62" s="16">
        <v>21</v>
      </c>
      <c r="K62" s="16">
        <v>20</v>
      </c>
      <c r="L62" s="16">
        <v>1</v>
      </c>
      <c r="M62" s="81">
        <v>2.1</v>
      </c>
      <c r="N62" s="72">
        <v>2</v>
      </c>
      <c r="O62" s="64">
        <v>2530</v>
      </c>
      <c r="P62" s="65">
        <f>Table224578910112345678910111213[[#This Row],[PEMBULATAN]]*O62</f>
        <v>5060</v>
      </c>
    </row>
    <row r="63" spans="1:16" ht="26.25" customHeight="1" x14ac:dyDescent="0.2">
      <c r="A63" s="14"/>
      <c r="B63" s="75"/>
      <c r="C63" s="73" t="s">
        <v>1717</v>
      </c>
      <c r="D63" s="78" t="s">
        <v>289</v>
      </c>
      <c r="E63" s="13">
        <v>44447</v>
      </c>
      <c r="F63" s="76" t="s">
        <v>1362</v>
      </c>
      <c r="G63" s="13">
        <v>44447</v>
      </c>
      <c r="H63" s="77" t="s">
        <v>1363</v>
      </c>
      <c r="I63" s="16">
        <v>36</v>
      </c>
      <c r="J63" s="16">
        <v>32</v>
      </c>
      <c r="K63" s="16">
        <v>18</v>
      </c>
      <c r="L63" s="16">
        <v>1</v>
      </c>
      <c r="M63" s="81">
        <v>5.1840000000000002</v>
      </c>
      <c r="N63" s="72">
        <v>5</v>
      </c>
      <c r="O63" s="64">
        <v>2530</v>
      </c>
      <c r="P63" s="65">
        <f>Table224578910112345678910111213[[#This Row],[PEMBULATAN]]*O63</f>
        <v>12650</v>
      </c>
    </row>
    <row r="64" spans="1:16" ht="26.25" customHeight="1" x14ac:dyDescent="0.2">
      <c r="A64" s="14"/>
      <c r="B64" s="75"/>
      <c r="C64" s="73" t="s">
        <v>1718</v>
      </c>
      <c r="D64" s="78" t="s">
        <v>289</v>
      </c>
      <c r="E64" s="13">
        <v>44447</v>
      </c>
      <c r="F64" s="76" t="s">
        <v>1362</v>
      </c>
      <c r="G64" s="13">
        <v>44447</v>
      </c>
      <c r="H64" s="77" t="s">
        <v>1363</v>
      </c>
      <c r="I64" s="16">
        <v>73</v>
      </c>
      <c r="J64" s="16">
        <v>64</v>
      </c>
      <c r="K64" s="16">
        <v>25</v>
      </c>
      <c r="L64" s="16">
        <v>14</v>
      </c>
      <c r="M64" s="81">
        <v>29.2</v>
      </c>
      <c r="N64" s="72">
        <v>29</v>
      </c>
      <c r="O64" s="64">
        <v>2530</v>
      </c>
      <c r="P64" s="65">
        <f>Table224578910112345678910111213[[#This Row],[PEMBULATAN]]*O64</f>
        <v>73370</v>
      </c>
    </row>
    <row r="65" spans="1:16" ht="26.25" customHeight="1" x14ac:dyDescent="0.2">
      <c r="A65" s="14"/>
      <c r="B65" s="75"/>
      <c r="C65" s="73" t="s">
        <v>1719</v>
      </c>
      <c r="D65" s="78" t="s">
        <v>289</v>
      </c>
      <c r="E65" s="13">
        <v>44447</v>
      </c>
      <c r="F65" s="76" t="s">
        <v>1362</v>
      </c>
      <c r="G65" s="13">
        <v>44447</v>
      </c>
      <c r="H65" s="77" t="s">
        <v>1363</v>
      </c>
      <c r="I65" s="16">
        <v>34</v>
      </c>
      <c r="J65" s="16">
        <v>33</v>
      </c>
      <c r="K65" s="16">
        <v>17</v>
      </c>
      <c r="L65" s="16">
        <v>4</v>
      </c>
      <c r="M65" s="81">
        <v>4.7685000000000004</v>
      </c>
      <c r="N65" s="72">
        <v>5</v>
      </c>
      <c r="O65" s="64">
        <v>2530</v>
      </c>
      <c r="P65" s="65">
        <f>Table224578910112345678910111213[[#This Row],[PEMBULATAN]]*O65</f>
        <v>12650</v>
      </c>
    </row>
    <row r="66" spans="1:16" ht="26.25" customHeight="1" x14ac:dyDescent="0.2">
      <c r="A66" s="14"/>
      <c r="B66" s="75"/>
      <c r="C66" s="73" t="s">
        <v>1720</v>
      </c>
      <c r="D66" s="78" t="s">
        <v>289</v>
      </c>
      <c r="E66" s="13">
        <v>44447</v>
      </c>
      <c r="F66" s="76" t="s">
        <v>1362</v>
      </c>
      <c r="G66" s="13">
        <v>44447</v>
      </c>
      <c r="H66" s="77" t="s">
        <v>1363</v>
      </c>
      <c r="I66" s="16">
        <v>25</v>
      </c>
      <c r="J66" s="16">
        <v>22</v>
      </c>
      <c r="K66" s="16">
        <v>22</v>
      </c>
      <c r="L66" s="16">
        <v>2</v>
      </c>
      <c r="M66" s="81">
        <v>3.0249999999999999</v>
      </c>
      <c r="N66" s="72">
        <v>3</v>
      </c>
      <c r="O66" s="64">
        <v>2530</v>
      </c>
      <c r="P66" s="65">
        <f>Table224578910112345678910111213[[#This Row],[PEMBULATAN]]*O66</f>
        <v>7590</v>
      </c>
    </row>
    <row r="67" spans="1:16" ht="26.25" customHeight="1" x14ac:dyDescent="0.2">
      <c r="A67" s="14"/>
      <c r="B67" s="75"/>
      <c r="C67" s="73" t="s">
        <v>1721</v>
      </c>
      <c r="D67" s="78" t="s">
        <v>289</v>
      </c>
      <c r="E67" s="13">
        <v>44447</v>
      </c>
      <c r="F67" s="76" t="s">
        <v>1362</v>
      </c>
      <c r="G67" s="13">
        <v>44447</v>
      </c>
      <c r="H67" s="77" t="s">
        <v>1363</v>
      </c>
      <c r="I67" s="16">
        <v>50</v>
      </c>
      <c r="J67" s="16">
        <v>36</v>
      </c>
      <c r="K67" s="16">
        <v>10</v>
      </c>
      <c r="L67" s="16">
        <v>3</v>
      </c>
      <c r="M67" s="81">
        <v>4.5</v>
      </c>
      <c r="N67" s="72">
        <v>5</v>
      </c>
      <c r="O67" s="64">
        <v>2530</v>
      </c>
      <c r="P67" s="65">
        <f>Table224578910112345678910111213[[#This Row],[PEMBULATAN]]*O67</f>
        <v>12650</v>
      </c>
    </row>
    <row r="68" spans="1:16" ht="26.25" customHeight="1" x14ac:dyDescent="0.2">
      <c r="A68" s="14"/>
      <c r="B68" s="75"/>
      <c r="C68" s="73" t="s">
        <v>1722</v>
      </c>
      <c r="D68" s="78" t="s">
        <v>289</v>
      </c>
      <c r="E68" s="13">
        <v>44447</v>
      </c>
      <c r="F68" s="76" t="s">
        <v>1362</v>
      </c>
      <c r="G68" s="13">
        <v>44447</v>
      </c>
      <c r="H68" s="77" t="s">
        <v>1363</v>
      </c>
      <c r="I68" s="16">
        <v>60</v>
      </c>
      <c r="J68" s="16">
        <v>33</v>
      </c>
      <c r="K68" s="16">
        <v>22</v>
      </c>
      <c r="L68" s="16">
        <v>4</v>
      </c>
      <c r="M68" s="81">
        <v>10.89</v>
      </c>
      <c r="N68" s="72">
        <v>11</v>
      </c>
      <c r="O68" s="64">
        <v>2530</v>
      </c>
      <c r="P68" s="65">
        <f>Table224578910112345678910111213[[#This Row],[PEMBULATAN]]*O68</f>
        <v>27830</v>
      </c>
    </row>
    <row r="69" spans="1:16" ht="26.25" customHeight="1" x14ac:dyDescent="0.2">
      <c r="A69" s="14"/>
      <c r="B69" s="75"/>
      <c r="C69" s="73" t="s">
        <v>1723</v>
      </c>
      <c r="D69" s="78" t="s">
        <v>289</v>
      </c>
      <c r="E69" s="13">
        <v>44447</v>
      </c>
      <c r="F69" s="76" t="s">
        <v>1362</v>
      </c>
      <c r="G69" s="13">
        <v>44447</v>
      </c>
      <c r="H69" s="77" t="s">
        <v>1363</v>
      </c>
      <c r="I69" s="16">
        <v>70</v>
      </c>
      <c r="J69" s="16">
        <v>56</v>
      </c>
      <c r="K69" s="16">
        <v>20</v>
      </c>
      <c r="L69" s="16">
        <v>9</v>
      </c>
      <c r="M69" s="81">
        <v>19.600000000000001</v>
      </c>
      <c r="N69" s="72">
        <v>20</v>
      </c>
      <c r="O69" s="64">
        <v>2530</v>
      </c>
      <c r="P69" s="65">
        <f>Table224578910112345678910111213[[#This Row],[PEMBULATAN]]*O69</f>
        <v>50600</v>
      </c>
    </row>
    <row r="70" spans="1:16" ht="26.25" customHeight="1" x14ac:dyDescent="0.2">
      <c r="A70" s="14"/>
      <c r="B70" s="75"/>
      <c r="C70" s="73" t="s">
        <v>1724</v>
      </c>
      <c r="D70" s="78" t="s">
        <v>289</v>
      </c>
      <c r="E70" s="13">
        <v>44447</v>
      </c>
      <c r="F70" s="76" t="s">
        <v>1362</v>
      </c>
      <c r="G70" s="13">
        <v>44447</v>
      </c>
      <c r="H70" s="77" t="s">
        <v>1363</v>
      </c>
      <c r="I70" s="16">
        <v>67</v>
      </c>
      <c r="J70" s="16">
        <v>56</v>
      </c>
      <c r="K70" s="16">
        <v>28</v>
      </c>
      <c r="L70" s="16">
        <v>9</v>
      </c>
      <c r="M70" s="81">
        <v>26.263999999999999</v>
      </c>
      <c r="N70" s="72">
        <v>26</v>
      </c>
      <c r="O70" s="64">
        <v>2530</v>
      </c>
      <c r="P70" s="65">
        <f>Table224578910112345678910111213[[#This Row],[PEMBULATAN]]*O70</f>
        <v>65780</v>
      </c>
    </row>
    <row r="71" spans="1:16" ht="26.25" customHeight="1" x14ac:dyDescent="0.2">
      <c r="A71" s="14"/>
      <c r="B71" s="75"/>
      <c r="C71" s="73" t="s">
        <v>1725</v>
      </c>
      <c r="D71" s="78" t="s">
        <v>289</v>
      </c>
      <c r="E71" s="13">
        <v>44447</v>
      </c>
      <c r="F71" s="76" t="s">
        <v>1362</v>
      </c>
      <c r="G71" s="13">
        <v>44447</v>
      </c>
      <c r="H71" s="77" t="s">
        <v>1363</v>
      </c>
      <c r="I71" s="16">
        <v>75</v>
      </c>
      <c r="J71" s="16">
        <v>73</v>
      </c>
      <c r="K71" s="16">
        <v>22</v>
      </c>
      <c r="L71" s="16">
        <v>13</v>
      </c>
      <c r="M71" s="81">
        <v>30.112500000000001</v>
      </c>
      <c r="N71" s="72">
        <v>30</v>
      </c>
      <c r="O71" s="64">
        <v>2530</v>
      </c>
      <c r="P71" s="65">
        <f>Table224578910112345678910111213[[#This Row],[PEMBULATAN]]*O71</f>
        <v>75900</v>
      </c>
    </row>
    <row r="72" spans="1:16" ht="26.25" customHeight="1" x14ac:dyDescent="0.2">
      <c r="A72" s="14"/>
      <c r="B72" s="75"/>
      <c r="C72" s="73" t="s">
        <v>1726</v>
      </c>
      <c r="D72" s="78" t="s">
        <v>289</v>
      </c>
      <c r="E72" s="13">
        <v>44447</v>
      </c>
      <c r="F72" s="76" t="s">
        <v>1362</v>
      </c>
      <c r="G72" s="13">
        <v>44447</v>
      </c>
      <c r="H72" s="77" t="s">
        <v>1363</v>
      </c>
      <c r="I72" s="16">
        <v>80</v>
      </c>
      <c r="J72" s="16">
        <v>55</v>
      </c>
      <c r="K72" s="16">
        <v>29</v>
      </c>
      <c r="L72" s="16">
        <v>14</v>
      </c>
      <c r="M72" s="81">
        <v>31.9</v>
      </c>
      <c r="N72" s="72">
        <v>32</v>
      </c>
      <c r="O72" s="64">
        <v>2530</v>
      </c>
      <c r="P72" s="65">
        <f>Table224578910112345678910111213[[#This Row],[PEMBULATAN]]*O72</f>
        <v>80960</v>
      </c>
    </row>
    <row r="73" spans="1:16" ht="26.25" customHeight="1" x14ac:dyDescent="0.2">
      <c r="A73" s="14"/>
      <c r="B73" s="75"/>
      <c r="C73" s="73" t="s">
        <v>1727</v>
      </c>
      <c r="D73" s="78" t="s">
        <v>289</v>
      </c>
      <c r="E73" s="13">
        <v>44447</v>
      </c>
      <c r="F73" s="76" t="s">
        <v>1362</v>
      </c>
      <c r="G73" s="13">
        <v>44447</v>
      </c>
      <c r="H73" s="77" t="s">
        <v>1363</v>
      </c>
      <c r="I73" s="16">
        <v>75</v>
      </c>
      <c r="J73" s="16">
        <v>55</v>
      </c>
      <c r="K73" s="16">
        <v>25</v>
      </c>
      <c r="L73" s="16">
        <v>16</v>
      </c>
      <c r="M73" s="81">
        <v>25.78125</v>
      </c>
      <c r="N73" s="72">
        <v>26</v>
      </c>
      <c r="O73" s="64">
        <v>2530</v>
      </c>
      <c r="P73" s="65">
        <f>Table224578910112345678910111213[[#This Row],[PEMBULATAN]]*O73</f>
        <v>65780</v>
      </c>
    </row>
    <row r="74" spans="1:16" ht="26.25" customHeight="1" x14ac:dyDescent="0.2">
      <c r="A74" s="14"/>
      <c r="B74" s="75"/>
      <c r="C74" s="73" t="s">
        <v>1728</v>
      </c>
      <c r="D74" s="78" t="s">
        <v>289</v>
      </c>
      <c r="E74" s="13">
        <v>44447</v>
      </c>
      <c r="F74" s="76" t="s">
        <v>1362</v>
      </c>
      <c r="G74" s="13">
        <v>44447</v>
      </c>
      <c r="H74" s="77" t="s">
        <v>1363</v>
      </c>
      <c r="I74" s="16">
        <v>60</v>
      </c>
      <c r="J74" s="16">
        <v>65</v>
      </c>
      <c r="K74" s="16">
        <v>29</v>
      </c>
      <c r="L74" s="16">
        <v>7</v>
      </c>
      <c r="M74" s="81">
        <v>28.274999999999999</v>
      </c>
      <c r="N74" s="72">
        <v>28</v>
      </c>
      <c r="O74" s="64">
        <v>2530</v>
      </c>
      <c r="P74" s="65">
        <f>Table224578910112345678910111213[[#This Row],[PEMBULATAN]]*O74</f>
        <v>70840</v>
      </c>
    </row>
    <row r="75" spans="1:16" ht="26.25" customHeight="1" x14ac:dyDescent="0.2">
      <c r="A75" s="14"/>
      <c r="B75" s="75"/>
      <c r="C75" s="73" t="s">
        <v>1729</v>
      </c>
      <c r="D75" s="78" t="s">
        <v>289</v>
      </c>
      <c r="E75" s="13">
        <v>44447</v>
      </c>
      <c r="F75" s="76" t="s">
        <v>1362</v>
      </c>
      <c r="G75" s="13">
        <v>44447</v>
      </c>
      <c r="H75" s="77" t="s">
        <v>1363</v>
      </c>
      <c r="I75" s="16">
        <v>85</v>
      </c>
      <c r="J75" s="16">
        <v>60</v>
      </c>
      <c r="K75" s="16">
        <v>30</v>
      </c>
      <c r="L75" s="16">
        <v>13</v>
      </c>
      <c r="M75" s="81">
        <v>38.25</v>
      </c>
      <c r="N75" s="72">
        <v>38</v>
      </c>
      <c r="O75" s="64">
        <v>2530</v>
      </c>
      <c r="P75" s="65">
        <f>Table224578910112345678910111213[[#This Row],[PEMBULATAN]]*O75</f>
        <v>96140</v>
      </c>
    </row>
    <row r="76" spans="1:16" ht="26.25" customHeight="1" x14ac:dyDescent="0.2">
      <c r="A76" s="14"/>
      <c r="B76" s="75"/>
      <c r="C76" s="73" t="s">
        <v>1730</v>
      </c>
      <c r="D76" s="78" t="s">
        <v>289</v>
      </c>
      <c r="E76" s="13">
        <v>44447</v>
      </c>
      <c r="F76" s="76" t="s">
        <v>1362</v>
      </c>
      <c r="G76" s="13">
        <v>44447</v>
      </c>
      <c r="H76" s="77" t="s">
        <v>1363</v>
      </c>
      <c r="I76" s="16">
        <v>60</v>
      </c>
      <c r="J76" s="16">
        <v>38</v>
      </c>
      <c r="K76" s="16">
        <v>8</v>
      </c>
      <c r="L76" s="16">
        <v>4</v>
      </c>
      <c r="M76" s="81">
        <v>4.5599999999999996</v>
      </c>
      <c r="N76" s="72">
        <v>5</v>
      </c>
      <c r="O76" s="64">
        <v>2530</v>
      </c>
      <c r="P76" s="65">
        <f>Table224578910112345678910111213[[#This Row],[PEMBULATAN]]*O76</f>
        <v>12650</v>
      </c>
    </row>
    <row r="77" spans="1:16" ht="26.25" customHeight="1" x14ac:dyDescent="0.2">
      <c r="A77" s="14"/>
      <c r="B77" s="75"/>
      <c r="C77" s="73" t="s">
        <v>1731</v>
      </c>
      <c r="D77" s="78" t="s">
        <v>289</v>
      </c>
      <c r="E77" s="13">
        <v>44447</v>
      </c>
      <c r="F77" s="76" t="s">
        <v>1362</v>
      </c>
      <c r="G77" s="13">
        <v>44447</v>
      </c>
      <c r="H77" s="77" t="s">
        <v>1363</v>
      </c>
      <c r="I77" s="16">
        <v>48</v>
      </c>
      <c r="J77" s="16">
        <v>47</v>
      </c>
      <c r="K77" s="16">
        <v>16</v>
      </c>
      <c r="L77" s="16">
        <v>6</v>
      </c>
      <c r="M77" s="81">
        <v>9.0239999999999991</v>
      </c>
      <c r="N77" s="72">
        <v>9</v>
      </c>
      <c r="O77" s="64">
        <v>2530</v>
      </c>
      <c r="P77" s="65">
        <f>Table224578910112345678910111213[[#This Row],[PEMBULATAN]]*O77</f>
        <v>22770</v>
      </c>
    </row>
    <row r="78" spans="1:16" ht="26.25" customHeight="1" x14ac:dyDescent="0.2">
      <c r="A78" s="14"/>
      <c r="B78" s="75"/>
      <c r="C78" s="73" t="s">
        <v>1732</v>
      </c>
      <c r="D78" s="78" t="s">
        <v>289</v>
      </c>
      <c r="E78" s="13">
        <v>44447</v>
      </c>
      <c r="F78" s="76" t="s">
        <v>1362</v>
      </c>
      <c r="G78" s="13">
        <v>44447</v>
      </c>
      <c r="H78" s="77" t="s">
        <v>1363</v>
      </c>
      <c r="I78" s="16">
        <v>60</v>
      </c>
      <c r="J78" s="16">
        <v>45</v>
      </c>
      <c r="K78" s="16">
        <v>20</v>
      </c>
      <c r="L78" s="16">
        <v>6</v>
      </c>
      <c r="M78" s="81">
        <v>13.5</v>
      </c>
      <c r="N78" s="72">
        <v>14</v>
      </c>
      <c r="O78" s="64">
        <v>2530</v>
      </c>
      <c r="P78" s="65">
        <f>Table224578910112345678910111213[[#This Row],[PEMBULATAN]]*O78</f>
        <v>35420</v>
      </c>
    </row>
    <row r="79" spans="1:16" ht="26.25" customHeight="1" x14ac:dyDescent="0.2">
      <c r="A79" s="14"/>
      <c r="B79" s="75"/>
      <c r="C79" s="73" t="s">
        <v>1733</v>
      </c>
      <c r="D79" s="78" t="s">
        <v>289</v>
      </c>
      <c r="E79" s="13">
        <v>44447</v>
      </c>
      <c r="F79" s="76" t="s">
        <v>1362</v>
      </c>
      <c r="G79" s="13">
        <v>44447</v>
      </c>
      <c r="H79" s="77" t="s">
        <v>1363</v>
      </c>
      <c r="I79" s="16">
        <v>65</v>
      </c>
      <c r="J79" s="16">
        <v>50</v>
      </c>
      <c r="K79" s="16">
        <v>26</v>
      </c>
      <c r="L79" s="16">
        <v>14</v>
      </c>
      <c r="M79" s="81">
        <v>21.125</v>
      </c>
      <c r="N79" s="72">
        <v>21</v>
      </c>
      <c r="O79" s="64">
        <v>2530</v>
      </c>
      <c r="P79" s="65">
        <f>Table224578910112345678910111213[[#This Row],[PEMBULATAN]]*O79</f>
        <v>53130</v>
      </c>
    </row>
    <row r="80" spans="1:16" ht="26.25" customHeight="1" x14ac:dyDescent="0.2">
      <c r="A80" s="14"/>
      <c r="B80" s="75"/>
      <c r="C80" s="73" t="s">
        <v>1734</v>
      </c>
      <c r="D80" s="78" t="s">
        <v>289</v>
      </c>
      <c r="E80" s="13">
        <v>44447</v>
      </c>
      <c r="F80" s="76" t="s">
        <v>1362</v>
      </c>
      <c r="G80" s="13">
        <v>44447</v>
      </c>
      <c r="H80" s="77" t="s">
        <v>1363</v>
      </c>
      <c r="I80" s="16">
        <v>59</v>
      </c>
      <c r="J80" s="16">
        <v>50</v>
      </c>
      <c r="K80" s="16">
        <v>15</v>
      </c>
      <c r="L80" s="16">
        <v>9</v>
      </c>
      <c r="M80" s="81">
        <v>11.0625</v>
      </c>
      <c r="N80" s="72">
        <v>11</v>
      </c>
      <c r="O80" s="64">
        <v>2530</v>
      </c>
      <c r="P80" s="65">
        <f>Table224578910112345678910111213[[#This Row],[PEMBULATAN]]*O80</f>
        <v>27830</v>
      </c>
    </row>
    <row r="81" spans="1:16" ht="26.25" customHeight="1" x14ac:dyDescent="0.2">
      <c r="A81" s="14"/>
      <c r="B81" s="75"/>
      <c r="C81" s="73" t="s">
        <v>1735</v>
      </c>
      <c r="D81" s="78" t="s">
        <v>289</v>
      </c>
      <c r="E81" s="13">
        <v>44447</v>
      </c>
      <c r="F81" s="76" t="s">
        <v>1362</v>
      </c>
      <c r="G81" s="13">
        <v>44447</v>
      </c>
      <c r="H81" s="77" t="s">
        <v>1363</v>
      </c>
      <c r="I81" s="16">
        <v>78</v>
      </c>
      <c r="J81" s="16">
        <v>55</v>
      </c>
      <c r="K81" s="16">
        <v>26</v>
      </c>
      <c r="L81" s="16">
        <v>8</v>
      </c>
      <c r="M81" s="81">
        <v>27.885000000000002</v>
      </c>
      <c r="N81" s="72">
        <v>28</v>
      </c>
      <c r="O81" s="64">
        <v>2530</v>
      </c>
      <c r="P81" s="65">
        <f>Table224578910112345678910111213[[#This Row],[PEMBULATAN]]*O81</f>
        <v>70840</v>
      </c>
    </row>
    <row r="82" spans="1:16" ht="26.25" customHeight="1" x14ac:dyDescent="0.2">
      <c r="A82" s="14"/>
      <c r="B82" s="75"/>
      <c r="C82" s="73" t="s">
        <v>1736</v>
      </c>
      <c r="D82" s="78" t="s">
        <v>289</v>
      </c>
      <c r="E82" s="13">
        <v>44447</v>
      </c>
      <c r="F82" s="76" t="s">
        <v>1362</v>
      </c>
      <c r="G82" s="13">
        <v>44447</v>
      </c>
      <c r="H82" s="77" t="s">
        <v>1363</v>
      </c>
      <c r="I82" s="16">
        <v>76</v>
      </c>
      <c r="J82" s="16">
        <v>56</v>
      </c>
      <c r="K82" s="16">
        <v>25</v>
      </c>
      <c r="L82" s="16">
        <v>16</v>
      </c>
      <c r="M82" s="81">
        <v>26.6</v>
      </c>
      <c r="N82" s="72">
        <v>27</v>
      </c>
      <c r="O82" s="64">
        <v>2530</v>
      </c>
      <c r="P82" s="65">
        <f>Table224578910112345678910111213[[#This Row],[PEMBULATAN]]*O82</f>
        <v>68310</v>
      </c>
    </row>
    <row r="83" spans="1:16" ht="26.25" customHeight="1" x14ac:dyDescent="0.2">
      <c r="A83" s="14"/>
      <c r="B83" s="75"/>
      <c r="C83" s="73" t="s">
        <v>1737</v>
      </c>
      <c r="D83" s="78" t="s">
        <v>289</v>
      </c>
      <c r="E83" s="13">
        <v>44447</v>
      </c>
      <c r="F83" s="76" t="s">
        <v>1362</v>
      </c>
      <c r="G83" s="13">
        <v>44447</v>
      </c>
      <c r="H83" s="77" t="s">
        <v>1363</v>
      </c>
      <c r="I83" s="16">
        <v>80</v>
      </c>
      <c r="J83" s="16">
        <v>55</v>
      </c>
      <c r="K83" s="16">
        <v>25</v>
      </c>
      <c r="L83" s="16">
        <v>13</v>
      </c>
      <c r="M83" s="81">
        <v>27.5</v>
      </c>
      <c r="N83" s="72">
        <v>28</v>
      </c>
      <c r="O83" s="64">
        <v>2530</v>
      </c>
      <c r="P83" s="65">
        <f>Table224578910112345678910111213[[#This Row],[PEMBULATAN]]*O83</f>
        <v>70840</v>
      </c>
    </row>
    <row r="84" spans="1:16" ht="26.25" customHeight="1" x14ac:dyDescent="0.2">
      <c r="A84" s="14"/>
      <c r="B84" s="75"/>
      <c r="C84" s="73" t="s">
        <v>1738</v>
      </c>
      <c r="D84" s="78" t="s">
        <v>289</v>
      </c>
      <c r="E84" s="13">
        <v>44447</v>
      </c>
      <c r="F84" s="76" t="s">
        <v>1362</v>
      </c>
      <c r="G84" s="13">
        <v>44447</v>
      </c>
      <c r="H84" s="77" t="s">
        <v>1363</v>
      </c>
      <c r="I84" s="16">
        <v>80</v>
      </c>
      <c r="J84" s="16">
        <v>57</v>
      </c>
      <c r="K84" s="16">
        <v>15</v>
      </c>
      <c r="L84" s="16">
        <v>13</v>
      </c>
      <c r="M84" s="81">
        <v>17.100000000000001</v>
      </c>
      <c r="N84" s="72">
        <v>17</v>
      </c>
      <c r="O84" s="64">
        <v>2530</v>
      </c>
      <c r="P84" s="65">
        <f>Table224578910112345678910111213[[#This Row],[PEMBULATAN]]*O84</f>
        <v>43010</v>
      </c>
    </row>
    <row r="85" spans="1:16" ht="26.25" customHeight="1" x14ac:dyDescent="0.2">
      <c r="A85" s="14"/>
      <c r="B85" s="75"/>
      <c r="C85" s="73" t="s">
        <v>1739</v>
      </c>
      <c r="D85" s="78" t="s">
        <v>289</v>
      </c>
      <c r="E85" s="13">
        <v>44447</v>
      </c>
      <c r="F85" s="76" t="s">
        <v>1362</v>
      </c>
      <c r="G85" s="13">
        <v>44447</v>
      </c>
      <c r="H85" s="77" t="s">
        <v>1363</v>
      </c>
      <c r="I85" s="16">
        <v>3</v>
      </c>
      <c r="J85" s="16">
        <v>25</v>
      </c>
      <c r="K85" s="16">
        <v>20</v>
      </c>
      <c r="L85" s="16">
        <v>6</v>
      </c>
      <c r="M85" s="81">
        <v>0.375</v>
      </c>
      <c r="N85" s="72">
        <v>6</v>
      </c>
      <c r="O85" s="64">
        <v>2530</v>
      </c>
      <c r="P85" s="65">
        <f>Table224578910112345678910111213[[#This Row],[PEMBULATAN]]*O85</f>
        <v>15180</v>
      </c>
    </row>
    <row r="86" spans="1:16" ht="26.25" customHeight="1" x14ac:dyDescent="0.2">
      <c r="A86" s="14"/>
      <c r="B86" s="75"/>
      <c r="C86" s="73" t="s">
        <v>1740</v>
      </c>
      <c r="D86" s="78" t="s">
        <v>289</v>
      </c>
      <c r="E86" s="13">
        <v>44447</v>
      </c>
      <c r="F86" s="76" t="s">
        <v>1362</v>
      </c>
      <c r="G86" s="13">
        <v>44447</v>
      </c>
      <c r="H86" s="77" t="s">
        <v>1363</v>
      </c>
      <c r="I86" s="16">
        <v>115</v>
      </c>
      <c r="J86" s="16">
        <v>70</v>
      </c>
      <c r="K86" s="16">
        <v>59</v>
      </c>
      <c r="L86" s="16">
        <v>6</v>
      </c>
      <c r="M86" s="81">
        <v>118.7375</v>
      </c>
      <c r="N86" s="72">
        <v>119</v>
      </c>
      <c r="O86" s="64">
        <v>2530</v>
      </c>
      <c r="P86" s="65">
        <f>Table224578910112345678910111213[[#This Row],[PEMBULATAN]]*O86</f>
        <v>301070</v>
      </c>
    </row>
    <row r="87" spans="1:16" ht="26.25" customHeight="1" x14ac:dyDescent="0.2">
      <c r="A87" s="14"/>
      <c r="B87" s="75"/>
      <c r="C87" s="73" t="s">
        <v>1741</v>
      </c>
      <c r="D87" s="78" t="s">
        <v>289</v>
      </c>
      <c r="E87" s="13">
        <v>44447</v>
      </c>
      <c r="F87" s="76" t="s">
        <v>1362</v>
      </c>
      <c r="G87" s="13">
        <v>44447</v>
      </c>
      <c r="H87" s="77" t="s">
        <v>1363</v>
      </c>
      <c r="I87" s="16">
        <v>82</v>
      </c>
      <c r="J87" s="16">
        <v>65</v>
      </c>
      <c r="K87" s="16">
        <v>13</v>
      </c>
      <c r="L87" s="16">
        <v>12</v>
      </c>
      <c r="M87" s="81">
        <v>17.322500000000002</v>
      </c>
      <c r="N87" s="72">
        <v>18</v>
      </c>
      <c r="O87" s="64">
        <v>2530</v>
      </c>
      <c r="P87" s="65">
        <f>Table224578910112345678910111213[[#This Row],[PEMBULATAN]]*O87</f>
        <v>45540</v>
      </c>
    </row>
    <row r="88" spans="1:16" ht="26.25" customHeight="1" x14ac:dyDescent="0.2">
      <c r="A88" s="14"/>
      <c r="B88" s="75"/>
      <c r="C88" s="73" t="s">
        <v>1742</v>
      </c>
      <c r="D88" s="78" t="s">
        <v>289</v>
      </c>
      <c r="E88" s="13">
        <v>44447</v>
      </c>
      <c r="F88" s="76" t="s">
        <v>1362</v>
      </c>
      <c r="G88" s="13">
        <v>44447</v>
      </c>
      <c r="H88" s="77" t="s">
        <v>1363</v>
      </c>
      <c r="I88" s="16">
        <v>90</v>
      </c>
      <c r="J88" s="16">
        <v>60</v>
      </c>
      <c r="K88" s="16">
        <v>20</v>
      </c>
      <c r="L88" s="16">
        <v>20</v>
      </c>
      <c r="M88" s="81">
        <v>27</v>
      </c>
      <c r="N88" s="72">
        <v>27</v>
      </c>
      <c r="O88" s="64">
        <v>2530</v>
      </c>
      <c r="P88" s="65">
        <f>Table224578910112345678910111213[[#This Row],[PEMBULATAN]]*O88</f>
        <v>68310</v>
      </c>
    </row>
    <row r="89" spans="1:16" ht="26.25" customHeight="1" x14ac:dyDescent="0.2">
      <c r="A89" s="14"/>
      <c r="B89" s="75"/>
      <c r="C89" s="73" t="s">
        <v>1743</v>
      </c>
      <c r="D89" s="78" t="s">
        <v>289</v>
      </c>
      <c r="E89" s="13">
        <v>44447</v>
      </c>
      <c r="F89" s="76" t="s">
        <v>1362</v>
      </c>
      <c r="G89" s="13">
        <v>44447</v>
      </c>
      <c r="H89" s="77" t="s">
        <v>1363</v>
      </c>
      <c r="I89" s="16">
        <v>32</v>
      </c>
      <c r="J89" s="16">
        <v>35</v>
      </c>
      <c r="K89" s="16">
        <v>14</v>
      </c>
      <c r="L89" s="16">
        <v>1</v>
      </c>
      <c r="M89" s="81">
        <v>3.92</v>
      </c>
      <c r="N89" s="72">
        <v>4</v>
      </c>
      <c r="O89" s="64">
        <v>2530</v>
      </c>
      <c r="P89" s="65">
        <f>Table224578910112345678910111213[[#This Row],[PEMBULATAN]]*O89</f>
        <v>10120</v>
      </c>
    </row>
    <row r="90" spans="1:16" ht="26.25" customHeight="1" x14ac:dyDescent="0.2">
      <c r="A90" s="14"/>
      <c r="B90" s="75"/>
      <c r="C90" s="73" t="s">
        <v>1744</v>
      </c>
      <c r="D90" s="78" t="s">
        <v>289</v>
      </c>
      <c r="E90" s="13">
        <v>44447</v>
      </c>
      <c r="F90" s="76" t="s">
        <v>1362</v>
      </c>
      <c r="G90" s="13">
        <v>44447</v>
      </c>
      <c r="H90" s="77" t="s">
        <v>1363</v>
      </c>
      <c r="I90" s="16">
        <v>98</v>
      </c>
      <c r="J90" s="16">
        <v>69</v>
      </c>
      <c r="K90" s="16">
        <v>25</v>
      </c>
      <c r="L90" s="16">
        <v>16</v>
      </c>
      <c r="M90" s="81">
        <v>42.262500000000003</v>
      </c>
      <c r="N90" s="72">
        <v>42</v>
      </c>
      <c r="O90" s="64">
        <v>2530</v>
      </c>
      <c r="P90" s="65">
        <f>Table224578910112345678910111213[[#This Row],[PEMBULATAN]]*O90</f>
        <v>106260</v>
      </c>
    </row>
    <row r="91" spans="1:16" ht="26.25" customHeight="1" x14ac:dyDescent="0.2">
      <c r="A91" s="14"/>
      <c r="B91" s="75"/>
      <c r="C91" s="73" t="s">
        <v>1745</v>
      </c>
      <c r="D91" s="78" t="s">
        <v>289</v>
      </c>
      <c r="E91" s="13">
        <v>44447</v>
      </c>
      <c r="F91" s="76" t="s">
        <v>1362</v>
      </c>
      <c r="G91" s="13">
        <v>44447</v>
      </c>
      <c r="H91" s="77" t="s">
        <v>1363</v>
      </c>
      <c r="I91" s="16">
        <v>70</v>
      </c>
      <c r="J91" s="16">
        <v>56</v>
      </c>
      <c r="K91" s="16">
        <v>25</v>
      </c>
      <c r="L91" s="16">
        <v>9</v>
      </c>
      <c r="M91" s="81">
        <v>24.5</v>
      </c>
      <c r="N91" s="72">
        <v>25</v>
      </c>
      <c r="O91" s="64">
        <v>2530</v>
      </c>
      <c r="P91" s="65">
        <f>Table224578910112345678910111213[[#This Row],[PEMBULATAN]]*O91</f>
        <v>63250</v>
      </c>
    </row>
    <row r="92" spans="1:16" ht="26.25" customHeight="1" x14ac:dyDescent="0.2">
      <c r="A92" s="14"/>
      <c r="B92" s="75"/>
      <c r="C92" s="73" t="s">
        <v>1746</v>
      </c>
      <c r="D92" s="78" t="s">
        <v>289</v>
      </c>
      <c r="E92" s="13">
        <v>44447</v>
      </c>
      <c r="F92" s="76" t="s">
        <v>1362</v>
      </c>
      <c r="G92" s="13">
        <v>44447</v>
      </c>
      <c r="H92" s="77" t="s">
        <v>1363</v>
      </c>
      <c r="I92" s="16">
        <v>55</v>
      </c>
      <c r="J92" s="16">
        <v>30</v>
      </c>
      <c r="K92" s="16">
        <v>10</v>
      </c>
      <c r="L92" s="16">
        <v>2</v>
      </c>
      <c r="M92" s="81">
        <v>4.125</v>
      </c>
      <c r="N92" s="72">
        <v>4</v>
      </c>
      <c r="O92" s="64">
        <v>2530</v>
      </c>
      <c r="P92" s="65">
        <f>Table224578910112345678910111213[[#This Row],[PEMBULATAN]]*O92</f>
        <v>10120</v>
      </c>
    </row>
    <row r="93" spans="1:16" ht="26.25" customHeight="1" x14ac:dyDescent="0.2">
      <c r="A93" s="14"/>
      <c r="B93" s="75"/>
      <c r="C93" s="73" t="s">
        <v>1747</v>
      </c>
      <c r="D93" s="78" t="s">
        <v>289</v>
      </c>
      <c r="E93" s="13">
        <v>44447</v>
      </c>
      <c r="F93" s="76" t="s">
        <v>1362</v>
      </c>
      <c r="G93" s="13">
        <v>44447</v>
      </c>
      <c r="H93" s="77" t="s">
        <v>1363</v>
      </c>
      <c r="I93" s="16">
        <v>77</v>
      </c>
      <c r="J93" s="16">
        <v>63</v>
      </c>
      <c r="K93" s="16">
        <v>20</v>
      </c>
      <c r="L93" s="16">
        <v>10</v>
      </c>
      <c r="M93" s="81">
        <v>24.254999999999999</v>
      </c>
      <c r="N93" s="72">
        <v>24</v>
      </c>
      <c r="O93" s="64">
        <v>2530</v>
      </c>
      <c r="P93" s="65">
        <f>Table224578910112345678910111213[[#This Row],[PEMBULATAN]]*O93</f>
        <v>60720</v>
      </c>
    </row>
    <row r="94" spans="1:16" ht="26.25" customHeight="1" x14ac:dyDescent="0.2">
      <c r="A94" s="14"/>
      <c r="B94" s="75"/>
      <c r="C94" s="73" t="s">
        <v>1748</v>
      </c>
      <c r="D94" s="78" t="s">
        <v>289</v>
      </c>
      <c r="E94" s="13">
        <v>44447</v>
      </c>
      <c r="F94" s="76" t="s">
        <v>1362</v>
      </c>
      <c r="G94" s="13">
        <v>44447</v>
      </c>
      <c r="H94" s="77" t="s">
        <v>1363</v>
      </c>
      <c r="I94" s="16">
        <v>48</v>
      </c>
      <c r="J94" s="16">
        <v>42</v>
      </c>
      <c r="K94" s="16">
        <v>15</v>
      </c>
      <c r="L94" s="16">
        <v>3</v>
      </c>
      <c r="M94" s="81">
        <v>7.56</v>
      </c>
      <c r="N94" s="72">
        <v>8</v>
      </c>
      <c r="O94" s="64">
        <v>2530</v>
      </c>
      <c r="P94" s="65">
        <f>Table224578910112345678910111213[[#This Row],[PEMBULATAN]]*O94</f>
        <v>20240</v>
      </c>
    </row>
    <row r="95" spans="1:16" ht="26.25" customHeight="1" x14ac:dyDescent="0.2">
      <c r="A95" s="14"/>
      <c r="B95" s="75"/>
      <c r="C95" s="73" t="s">
        <v>1749</v>
      </c>
      <c r="D95" s="78" t="s">
        <v>289</v>
      </c>
      <c r="E95" s="13">
        <v>44447</v>
      </c>
      <c r="F95" s="76" t="s">
        <v>1362</v>
      </c>
      <c r="G95" s="13">
        <v>44447</v>
      </c>
      <c r="H95" s="77" t="s">
        <v>1363</v>
      </c>
      <c r="I95" s="16">
        <v>51</v>
      </c>
      <c r="J95" s="16">
        <v>38</v>
      </c>
      <c r="K95" s="16">
        <v>19</v>
      </c>
      <c r="L95" s="16">
        <v>2</v>
      </c>
      <c r="M95" s="81">
        <v>9.2055000000000007</v>
      </c>
      <c r="N95" s="72">
        <v>9</v>
      </c>
      <c r="O95" s="64">
        <v>2530</v>
      </c>
      <c r="P95" s="65">
        <f>Table224578910112345678910111213[[#This Row],[PEMBULATAN]]*O95</f>
        <v>22770</v>
      </c>
    </row>
    <row r="96" spans="1:16" ht="26.25" customHeight="1" x14ac:dyDescent="0.2">
      <c r="A96" s="14"/>
      <c r="B96" s="75"/>
      <c r="C96" s="73" t="s">
        <v>1750</v>
      </c>
      <c r="D96" s="78" t="s">
        <v>289</v>
      </c>
      <c r="E96" s="13">
        <v>44447</v>
      </c>
      <c r="F96" s="76" t="s">
        <v>1362</v>
      </c>
      <c r="G96" s="13">
        <v>44447</v>
      </c>
      <c r="H96" s="77" t="s">
        <v>1363</v>
      </c>
      <c r="I96" s="16">
        <v>50</v>
      </c>
      <c r="J96" s="16">
        <v>32</v>
      </c>
      <c r="K96" s="16">
        <v>35</v>
      </c>
      <c r="L96" s="16">
        <v>8</v>
      </c>
      <c r="M96" s="81">
        <v>14</v>
      </c>
      <c r="N96" s="72">
        <v>14</v>
      </c>
      <c r="O96" s="64">
        <v>2530</v>
      </c>
      <c r="P96" s="65">
        <f>Table224578910112345678910111213[[#This Row],[PEMBULATAN]]*O96</f>
        <v>35420</v>
      </c>
    </row>
    <row r="97" spans="1:16" ht="26.25" customHeight="1" x14ac:dyDescent="0.2">
      <c r="A97" s="14"/>
      <c r="B97" s="75"/>
      <c r="C97" s="73" t="s">
        <v>1751</v>
      </c>
      <c r="D97" s="78" t="s">
        <v>289</v>
      </c>
      <c r="E97" s="13">
        <v>44447</v>
      </c>
      <c r="F97" s="76" t="s">
        <v>1362</v>
      </c>
      <c r="G97" s="13">
        <v>44447</v>
      </c>
      <c r="H97" s="77" t="s">
        <v>1363</v>
      </c>
      <c r="I97" s="16">
        <v>35</v>
      </c>
      <c r="J97" s="16">
        <v>25</v>
      </c>
      <c r="K97" s="16">
        <v>31</v>
      </c>
      <c r="L97" s="16">
        <v>3</v>
      </c>
      <c r="M97" s="81">
        <v>6.78125</v>
      </c>
      <c r="N97" s="72">
        <v>7</v>
      </c>
      <c r="O97" s="64">
        <v>2530</v>
      </c>
      <c r="P97" s="65">
        <f>Table224578910112345678910111213[[#This Row],[PEMBULATAN]]*O97</f>
        <v>17710</v>
      </c>
    </row>
    <row r="98" spans="1:16" ht="26.25" customHeight="1" x14ac:dyDescent="0.2">
      <c r="A98" s="14"/>
      <c r="B98" s="75"/>
      <c r="C98" s="73" t="s">
        <v>1752</v>
      </c>
      <c r="D98" s="78" t="s">
        <v>289</v>
      </c>
      <c r="E98" s="13">
        <v>44447</v>
      </c>
      <c r="F98" s="76" t="s">
        <v>1362</v>
      </c>
      <c r="G98" s="13">
        <v>44447</v>
      </c>
      <c r="H98" s="77" t="s">
        <v>1363</v>
      </c>
      <c r="I98" s="16">
        <v>100</v>
      </c>
      <c r="J98" s="16">
        <v>70</v>
      </c>
      <c r="K98" s="16">
        <v>29</v>
      </c>
      <c r="L98" s="16">
        <v>17</v>
      </c>
      <c r="M98" s="81">
        <v>50.75</v>
      </c>
      <c r="N98" s="72">
        <v>51</v>
      </c>
      <c r="O98" s="64">
        <v>2530</v>
      </c>
      <c r="P98" s="65">
        <f>Table224578910112345678910111213[[#This Row],[PEMBULATAN]]*O98</f>
        <v>129030</v>
      </c>
    </row>
    <row r="99" spans="1:16" ht="26.25" customHeight="1" x14ac:dyDescent="0.2">
      <c r="A99" s="14"/>
      <c r="B99" s="75"/>
      <c r="C99" s="73" t="s">
        <v>1753</v>
      </c>
      <c r="D99" s="78" t="s">
        <v>289</v>
      </c>
      <c r="E99" s="13">
        <v>44447</v>
      </c>
      <c r="F99" s="76" t="s">
        <v>1362</v>
      </c>
      <c r="G99" s="13">
        <v>44447</v>
      </c>
      <c r="H99" s="77" t="s">
        <v>1363</v>
      </c>
      <c r="I99" s="16">
        <v>97</v>
      </c>
      <c r="J99" s="16">
        <v>58</v>
      </c>
      <c r="K99" s="16">
        <v>30</v>
      </c>
      <c r="L99" s="16">
        <v>36</v>
      </c>
      <c r="M99" s="81">
        <v>42.195</v>
      </c>
      <c r="N99" s="72">
        <v>42</v>
      </c>
      <c r="O99" s="64">
        <v>2530</v>
      </c>
      <c r="P99" s="65">
        <f>Table224578910112345678910111213[[#This Row],[PEMBULATAN]]*O99</f>
        <v>106260</v>
      </c>
    </row>
    <row r="100" spans="1:16" ht="26.25" customHeight="1" x14ac:dyDescent="0.2">
      <c r="A100" s="14"/>
      <c r="B100" s="75"/>
      <c r="C100" s="73" t="s">
        <v>1754</v>
      </c>
      <c r="D100" s="78" t="s">
        <v>289</v>
      </c>
      <c r="E100" s="13">
        <v>44447</v>
      </c>
      <c r="F100" s="76" t="s">
        <v>1362</v>
      </c>
      <c r="G100" s="13">
        <v>44447</v>
      </c>
      <c r="H100" s="77" t="s">
        <v>1363</v>
      </c>
      <c r="I100" s="16">
        <v>75</v>
      </c>
      <c r="J100" s="16">
        <v>54</v>
      </c>
      <c r="K100" s="16">
        <v>30</v>
      </c>
      <c r="L100" s="16">
        <v>9</v>
      </c>
      <c r="M100" s="81">
        <v>30.375</v>
      </c>
      <c r="N100" s="72">
        <v>31</v>
      </c>
      <c r="O100" s="64">
        <v>2530</v>
      </c>
      <c r="P100" s="65">
        <f>Table224578910112345678910111213[[#This Row],[PEMBULATAN]]*O100</f>
        <v>78430</v>
      </c>
    </row>
    <row r="101" spans="1:16" ht="26.25" customHeight="1" x14ac:dyDescent="0.2">
      <c r="A101" s="14"/>
      <c r="B101" s="75"/>
      <c r="C101" s="73" t="s">
        <v>1755</v>
      </c>
      <c r="D101" s="78" t="s">
        <v>289</v>
      </c>
      <c r="E101" s="13">
        <v>44447</v>
      </c>
      <c r="F101" s="76" t="s">
        <v>1362</v>
      </c>
      <c r="G101" s="13">
        <v>44447</v>
      </c>
      <c r="H101" s="77" t="s">
        <v>1363</v>
      </c>
      <c r="I101" s="16">
        <v>68</v>
      </c>
      <c r="J101" s="16">
        <v>60</v>
      </c>
      <c r="K101" s="16">
        <v>20</v>
      </c>
      <c r="L101" s="16">
        <v>8</v>
      </c>
      <c r="M101" s="81">
        <v>20.399999999999999</v>
      </c>
      <c r="N101" s="72">
        <v>21</v>
      </c>
      <c r="O101" s="64">
        <v>2530</v>
      </c>
      <c r="P101" s="65">
        <f>Table224578910112345678910111213[[#This Row],[PEMBULATAN]]*O101</f>
        <v>53130</v>
      </c>
    </row>
    <row r="102" spans="1:16" ht="26.25" customHeight="1" x14ac:dyDescent="0.2">
      <c r="A102" s="14"/>
      <c r="B102" s="75"/>
      <c r="C102" s="73" t="s">
        <v>1756</v>
      </c>
      <c r="D102" s="78" t="s">
        <v>289</v>
      </c>
      <c r="E102" s="13">
        <v>44447</v>
      </c>
      <c r="F102" s="76" t="s">
        <v>1362</v>
      </c>
      <c r="G102" s="13">
        <v>44447</v>
      </c>
      <c r="H102" s="77" t="s">
        <v>1363</v>
      </c>
      <c r="I102" s="16">
        <v>46</v>
      </c>
      <c r="J102" s="16">
        <v>40</v>
      </c>
      <c r="K102" s="16">
        <v>12</v>
      </c>
      <c r="L102" s="16">
        <v>5</v>
      </c>
      <c r="M102" s="81">
        <v>5.52</v>
      </c>
      <c r="N102" s="72">
        <v>6</v>
      </c>
      <c r="O102" s="64">
        <v>2530</v>
      </c>
      <c r="P102" s="65">
        <f>Table224578910112345678910111213[[#This Row],[PEMBULATAN]]*O102</f>
        <v>15180</v>
      </c>
    </row>
    <row r="103" spans="1:16" ht="26.25" customHeight="1" x14ac:dyDescent="0.2">
      <c r="A103" s="14"/>
      <c r="B103" s="75"/>
      <c r="C103" s="73" t="s">
        <v>1757</v>
      </c>
      <c r="D103" s="78" t="s">
        <v>289</v>
      </c>
      <c r="E103" s="13">
        <v>44447</v>
      </c>
      <c r="F103" s="76" t="s">
        <v>1362</v>
      </c>
      <c r="G103" s="13">
        <v>44447</v>
      </c>
      <c r="H103" s="77" t="s">
        <v>1363</v>
      </c>
      <c r="I103" s="16">
        <v>70</v>
      </c>
      <c r="J103" s="16">
        <v>45</v>
      </c>
      <c r="K103" s="16">
        <v>16</v>
      </c>
      <c r="L103" s="16">
        <v>9</v>
      </c>
      <c r="M103" s="81">
        <v>12.6</v>
      </c>
      <c r="N103" s="72">
        <v>13</v>
      </c>
      <c r="O103" s="64">
        <v>2530</v>
      </c>
      <c r="P103" s="65">
        <f>Table224578910112345678910111213[[#This Row],[PEMBULATAN]]*O103</f>
        <v>32890</v>
      </c>
    </row>
    <row r="104" spans="1:16" ht="26.25" customHeight="1" x14ac:dyDescent="0.2">
      <c r="A104" s="14"/>
      <c r="B104" s="75"/>
      <c r="C104" s="73" t="s">
        <v>1758</v>
      </c>
      <c r="D104" s="78" t="s">
        <v>289</v>
      </c>
      <c r="E104" s="13">
        <v>44447</v>
      </c>
      <c r="F104" s="76" t="s">
        <v>1362</v>
      </c>
      <c r="G104" s="13">
        <v>44447</v>
      </c>
      <c r="H104" s="77" t="s">
        <v>1363</v>
      </c>
      <c r="I104" s="16">
        <v>70</v>
      </c>
      <c r="J104" s="16">
        <v>66</v>
      </c>
      <c r="K104" s="16">
        <v>25</v>
      </c>
      <c r="L104" s="16">
        <v>14</v>
      </c>
      <c r="M104" s="81">
        <v>28.875</v>
      </c>
      <c r="N104" s="72">
        <v>29</v>
      </c>
      <c r="O104" s="64">
        <v>2530</v>
      </c>
      <c r="P104" s="65">
        <f>Table224578910112345678910111213[[#This Row],[PEMBULATAN]]*O104</f>
        <v>73370</v>
      </c>
    </row>
    <row r="105" spans="1:16" ht="26.25" customHeight="1" x14ac:dyDescent="0.2">
      <c r="A105" s="14"/>
      <c r="B105" s="75"/>
      <c r="C105" s="73" t="s">
        <v>1759</v>
      </c>
      <c r="D105" s="78" t="s">
        <v>289</v>
      </c>
      <c r="E105" s="13">
        <v>44447</v>
      </c>
      <c r="F105" s="76" t="s">
        <v>1362</v>
      </c>
      <c r="G105" s="13">
        <v>44447</v>
      </c>
      <c r="H105" s="77" t="s">
        <v>1363</v>
      </c>
      <c r="I105" s="16">
        <v>60</v>
      </c>
      <c r="J105" s="16">
        <v>35</v>
      </c>
      <c r="K105" s="16">
        <v>29</v>
      </c>
      <c r="L105" s="16">
        <v>3</v>
      </c>
      <c r="M105" s="81">
        <v>15.225</v>
      </c>
      <c r="N105" s="72">
        <v>15</v>
      </c>
      <c r="O105" s="64">
        <v>2530</v>
      </c>
      <c r="P105" s="65">
        <f>Table224578910112345678910111213[[#This Row],[PEMBULATAN]]*O105</f>
        <v>37950</v>
      </c>
    </row>
    <row r="106" spans="1:16" ht="26.25" customHeight="1" x14ac:dyDescent="0.2">
      <c r="A106" s="14"/>
      <c r="B106" s="75"/>
      <c r="C106" s="73" t="s">
        <v>1760</v>
      </c>
      <c r="D106" s="78" t="s">
        <v>289</v>
      </c>
      <c r="E106" s="13">
        <v>44447</v>
      </c>
      <c r="F106" s="76" t="s">
        <v>1362</v>
      </c>
      <c r="G106" s="13">
        <v>44447</v>
      </c>
      <c r="H106" s="77" t="s">
        <v>1363</v>
      </c>
      <c r="I106" s="16">
        <v>90</v>
      </c>
      <c r="J106" s="16">
        <v>39</v>
      </c>
      <c r="K106" s="16">
        <v>10</v>
      </c>
      <c r="L106" s="16">
        <v>2</v>
      </c>
      <c r="M106" s="81">
        <v>8.7750000000000004</v>
      </c>
      <c r="N106" s="72">
        <v>9</v>
      </c>
      <c r="O106" s="64">
        <v>2530</v>
      </c>
      <c r="P106" s="65">
        <f>Table224578910112345678910111213[[#This Row],[PEMBULATAN]]*O106</f>
        <v>22770</v>
      </c>
    </row>
    <row r="107" spans="1:16" ht="26.25" customHeight="1" x14ac:dyDescent="0.2">
      <c r="A107" s="14"/>
      <c r="B107" s="75"/>
      <c r="C107" s="73" t="s">
        <v>1761</v>
      </c>
      <c r="D107" s="78" t="s">
        <v>289</v>
      </c>
      <c r="E107" s="13">
        <v>44447</v>
      </c>
      <c r="F107" s="76" t="s">
        <v>1362</v>
      </c>
      <c r="G107" s="13">
        <v>44447</v>
      </c>
      <c r="H107" s="77" t="s">
        <v>1363</v>
      </c>
      <c r="I107" s="16">
        <v>76</v>
      </c>
      <c r="J107" s="16">
        <v>55</v>
      </c>
      <c r="K107" s="16">
        <v>20</v>
      </c>
      <c r="L107" s="16">
        <v>10</v>
      </c>
      <c r="M107" s="81">
        <v>20.9</v>
      </c>
      <c r="N107" s="72">
        <v>21</v>
      </c>
      <c r="O107" s="64">
        <v>2530</v>
      </c>
      <c r="P107" s="65">
        <f>Table224578910112345678910111213[[#This Row],[PEMBULATAN]]*O107</f>
        <v>53130</v>
      </c>
    </row>
    <row r="108" spans="1:16" ht="26.25" customHeight="1" x14ac:dyDescent="0.2">
      <c r="A108" s="14"/>
      <c r="B108" s="75"/>
      <c r="C108" s="73" t="s">
        <v>1762</v>
      </c>
      <c r="D108" s="78" t="s">
        <v>289</v>
      </c>
      <c r="E108" s="13">
        <v>44447</v>
      </c>
      <c r="F108" s="76" t="s">
        <v>1362</v>
      </c>
      <c r="G108" s="13">
        <v>44447</v>
      </c>
      <c r="H108" s="77" t="s">
        <v>1363</v>
      </c>
      <c r="I108" s="16">
        <v>76</v>
      </c>
      <c r="J108" s="16">
        <v>60</v>
      </c>
      <c r="K108" s="16">
        <v>29</v>
      </c>
      <c r="L108" s="16">
        <v>21</v>
      </c>
      <c r="M108" s="81">
        <v>33.06</v>
      </c>
      <c r="N108" s="72">
        <v>33</v>
      </c>
      <c r="O108" s="64">
        <v>2530</v>
      </c>
      <c r="P108" s="65">
        <f>Table224578910112345678910111213[[#This Row],[PEMBULATAN]]*O108</f>
        <v>83490</v>
      </c>
    </row>
    <row r="109" spans="1:16" ht="26.25" customHeight="1" x14ac:dyDescent="0.2">
      <c r="A109" s="14"/>
      <c r="B109" s="75"/>
      <c r="C109" s="73" t="s">
        <v>1763</v>
      </c>
      <c r="D109" s="78" t="s">
        <v>289</v>
      </c>
      <c r="E109" s="13">
        <v>44447</v>
      </c>
      <c r="F109" s="76" t="s">
        <v>1362</v>
      </c>
      <c r="G109" s="13">
        <v>44447</v>
      </c>
      <c r="H109" s="77" t="s">
        <v>1363</v>
      </c>
      <c r="I109" s="16">
        <v>78</v>
      </c>
      <c r="J109" s="16">
        <v>70</v>
      </c>
      <c r="K109" s="16">
        <v>15</v>
      </c>
      <c r="L109" s="16">
        <v>6</v>
      </c>
      <c r="M109" s="81">
        <v>20.475000000000001</v>
      </c>
      <c r="N109" s="72">
        <v>21</v>
      </c>
      <c r="O109" s="64">
        <v>2530</v>
      </c>
      <c r="P109" s="65">
        <f>Table224578910112345678910111213[[#This Row],[PEMBULATAN]]*O109</f>
        <v>53130</v>
      </c>
    </row>
    <row r="110" spans="1:16" ht="26.25" customHeight="1" x14ac:dyDescent="0.2">
      <c r="A110" s="14"/>
      <c r="B110" s="75"/>
      <c r="C110" s="73" t="s">
        <v>1764</v>
      </c>
      <c r="D110" s="78" t="s">
        <v>289</v>
      </c>
      <c r="E110" s="13">
        <v>44447</v>
      </c>
      <c r="F110" s="76" t="s">
        <v>1362</v>
      </c>
      <c r="G110" s="13">
        <v>44447</v>
      </c>
      <c r="H110" s="77" t="s">
        <v>1363</v>
      </c>
      <c r="I110" s="16">
        <v>87</v>
      </c>
      <c r="J110" s="16">
        <v>50</v>
      </c>
      <c r="K110" s="16">
        <v>40</v>
      </c>
      <c r="L110" s="16">
        <v>3</v>
      </c>
      <c r="M110" s="81">
        <v>43.5</v>
      </c>
      <c r="N110" s="72">
        <v>44</v>
      </c>
      <c r="O110" s="64">
        <v>2530</v>
      </c>
      <c r="P110" s="65">
        <f>Table224578910112345678910111213[[#This Row],[PEMBULATAN]]*O110</f>
        <v>111320</v>
      </c>
    </row>
    <row r="111" spans="1:16" ht="26.25" customHeight="1" x14ac:dyDescent="0.2">
      <c r="A111" s="14"/>
      <c r="B111" s="75"/>
      <c r="C111" s="73" t="s">
        <v>1765</v>
      </c>
      <c r="D111" s="78" t="s">
        <v>289</v>
      </c>
      <c r="E111" s="13">
        <v>44447</v>
      </c>
      <c r="F111" s="76" t="s">
        <v>1362</v>
      </c>
      <c r="G111" s="13">
        <v>44447</v>
      </c>
      <c r="H111" s="77" t="s">
        <v>1363</v>
      </c>
      <c r="I111" s="16">
        <v>70</v>
      </c>
      <c r="J111" s="16">
        <v>60</v>
      </c>
      <c r="K111" s="16">
        <v>18</v>
      </c>
      <c r="L111" s="16">
        <v>11</v>
      </c>
      <c r="M111" s="81">
        <v>18.899999999999999</v>
      </c>
      <c r="N111" s="72">
        <v>19</v>
      </c>
      <c r="O111" s="64">
        <v>2530</v>
      </c>
      <c r="P111" s="65">
        <f>Table224578910112345678910111213[[#This Row],[PEMBULATAN]]*O111</f>
        <v>48070</v>
      </c>
    </row>
    <row r="112" spans="1:16" ht="26.25" customHeight="1" x14ac:dyDescent="0.2">
      <c r="A112" s="14"/>
      <c r="B112" s="75"/>
      <c r="C112" s="73" t="s">
        <v>1766</v>
      </c>
      <c r="D112" s="78" t="s">
        <v>289</v>
      </c>
      <c r="E112" s="13">
        <v>44447</v>
      </c>
      <c r="F112" s="76" t="s">
        <v>1362</v>
      </c>
      <c r="G112" s="13">
        <v>44447</v>
      </c>
      <c r="H112" s="77" t="s">
        <v>1363</v>
      </c>
      <c r="I112" s="16">
        <v>70</v>
      </c>
      <c r="J112" s="16">
        <v>50</v>
      </c>
      <c r="K112" s="16">
        <v>20</v>
      </c>
      <c r="L112" s="16">
        <v>6</v>
      </c>
      <c r="M112" s="81">
        <v>17.5</v>
      </c>
      <c r="N112" s="72">
        <v>18</v>
      </c>
      <c r="O112" s="64">
        <v>2530</v>
      </c>
      <c r="P112" s="65">
        <f>Table224578910112345678910111213[[#This Row],[PEMBULATAN]]*O112</f>
        <v>45540</v>
      </c>
    </row>
    <row r="113" spans="1:16" ht="26.25" customHeight="1" x14ac:dyDescent="0.2">
      <c r="A113" s="14"/>
      <c r="B113" s="75"/>
      <c r="C113" s="73" t="s">
        <v>1767</v>
      </c>
      <c r="D113" s="78" t="s">
        <v>289</v>
      </c>
      <c r="E113" s="13">
        <v>44447</v>
      </c>
      <c r="F113" s="76" t="s">
        <v>1362</v>
      </c>
      <c r="G113" s="13">
        <v>44447</v>
      </c>
      <c r="H113" s="77" t="s">
        <v>1363</v>
      </c>
      <c r="I113" s="16">
        <v>67</v>
      </c>
      <c r="J113" s="16">
        <v>60</v>
      </c>
      <c r="K113" s="16">
        <v>28</v>
      </c>
      <c r="L113" s="16">
        <v>13</v>
      </c>
      <c r="M113" s="81">
        <v>28.14</v>
      </c>
      <c r="N113" s="72">
        <v>28</v>
      </c>
      <c r="O113" s="64">
        <v>2530</v>
      </c>
      <c r="P113" s="65">
        <f>Table224578910112345678910111213[[#This Row],[PEMBULATAN]]*O113</f>
        <v>70840</v>
      </c>
    </row>
    <row r="114" spans="1:16" ht="26.25" customHeight="1" x14ac:dyDescent="0.2">
      <c r="A114" s="14"/>
      <c r="B114" s="75"/>
      <c r="C114" s="73" t="s">
        <v>1768</v>
      </c>
      <c r="D114" s="78" t="s">
        <v>289</v>
      </c>
      <c r="E114" s="13">
        <v>44447</v>
      </c>
      <c r="F114" s="76" t="s">
        <v>1362</v>
      </c>
      <c r="G114" s="13">
        <v>44447</v>
      </c>
      <c r="H114" s="77" t="s">
        <v>1363</v>
      </c>
      <c r="I114" s="16">
        <v>90</v>
      </c>
      <c r="J114" s="16">
        <v>60</v>
      </c>
      <c r="K114" s="16">
        <v>27</v>
      </c>
      <c r="L114" s="16">
        <v>22</v>
      </c>
      <c r="M114" s="81">
        <v>36.450000000000003</v>
      </c>
      <c r="N114" s="72">
        <v>37</v>
      </c>
      <c r="O114" s="64">
        <v>2530</v>
      </c>
      <c r="P114" s="65">
        <f>Table224578910112345678910111213[[#This Row],[PEMBULATAN]]*O114</f>
        <v>93610</v>
      </c>
    </row>
    <row r="115" spans="1:16" ht="26.25" customHeight="1" x14ac:dyDescent="0.2">
      <c r="A115" s="14"/>
      <c r="B115" s="75"/>
      <c r="C115" s="73" t="s">
        <v>1769</v>
      </c>
      <c r="D115" s="78" t="s">
        <v>289</v>
      </c>
      <c r="E115" s="13">
        <v>44447</v>
      </c>
      <c r="F115" s="76" t="s">
        <v>1362</v>
      </c>
      <c r="G115" s="13">
        <v>44447</v>
      </c>
      <c r="H115" s="77" t="s">
        <v>1363</v>
      </c>
      <c r="I115" s="16">
        <v>85</v>
      </c>
      <c r="J115" s="16">
        <v>45</v>
      </c>
      <c r="K115" s="16">
        <v>20</v>
      </c>
      <c r="L115" s="16">
        <v>7</v>
      </c>
      <c r="M115" s="81">
        <v>19.125</v>
      </c>
      <c r="N115" s="72">
        <v>19</v>
      </c>
      <c r="O115" s="64">
        <v>2530</v>
      </c>
      <c r="P115" s="65">
        <f>Table224578910112345678910111213[[#This Row],[PEMBULATAN]]*O115</f>
        <v>48070</v>
      </c>
    </row>
    <row r="116" spans="1:16" ht="26.25" customHeight="1" x14ac:dyDescent="0.2">
      <c r="A116" s="14"/>
      <c r="B116" s="75"/>
      <c r="C116" s="73" t="s">
        <v>1770</v>
      </c>
      <c r="D116" s="78" t="s">
        <v>289</v>
      </c>
      <c r="E116" s="13">
        <v>44447</v>
      </c>
      <c r="F116" s="76" t="s">
        <v>1362</v>
      </c>
      <c r="G116" s="13">
        <v>44447</v>
      </c>
      <c r="H116" s="77" t="s">
        <v>1363</v>
      </c>
      <c r="I116" s="16">
        <v>75</v>
      </c>
      <c r="J116" s="16">
        <v>67</v>
      </c>
      <c r="K116" s="16">
        <v>25</v>
      </c>
      <c r="L116" s="16">
        <v>19</v>
      </c>
      <c r="M116" s="81">
        <v>31.40625</v>
      </c>
      <c r="N116" s="72">
        <v>32</v>
      </c>
      <c r="O116" s="64">
        <v>2530</v>
      </c>
      <c r="P116" s="65">
        <f>Table224578910112345678910111213[[#This Row],[PEMBULATAN]]*O116</f>
        <v>80960</v>
      </c>
    </row>
    <row r="117" spans="1:16" ht="26.25" customHeight="1" x14ac:dyDescent="0.2">
      <c r="A117" s="14"/>
      <c r="B117" s="75"/>
      <c r="C117" s="73" t="s">
        <v>1771</v>
      </c>
      <c r="D117" s="78" t="s">
        <v>289</v>
      </c>
      <c r="E117" s="13">
        <v>44447</v>
      </c>
      <c r="F117" s="76" t="s">
        <v>1362</v>
      </c>
      <c r="G117" s="13">
        <v>44447</v>
      </c>
      <c r="H117" s="77" t="s">
        <v>1363</v>
      </c>
      <c r="I117" s="16">
        <v>55</v>
      </c>
      <c r="J117" s="16">
        <v>50</v>
      </c>
      <c r="K117" s="16">
        <v>10</v>
      </c>
      <c r="L117" s="16">
        <v>4</v>
      </c>
      <c r="M117" s="81">
        <v>6.875</v>
      </c>
      <c r="N117" s="72">
        <v>7</v>
      </c>
      <c r="O117" s="64">
        <v>2530</v>
      </c>
      <c r="P117" s="65">
        <f>Table224578910112345678910111213[[#This Row],[PEMBULATAN]]*O117</f>
        <v>17710</v>
      </c>
    </row>
    <row r="118" spans="1:16" ht="26.25" customHeight="1" x14ac:dyDescent="0.2">
      <c r="A118" s="14"/>
      <c r="B118" s="75"/>
      <c r="C118" s="73" t="s">
        <v>1772</v>
      </c>
      <c r="D118" s="78" t="s">
        <v>289</v>
      </c>
      <c r="E118" s="13">
        <v>44447</v>
      </c>
      <c r="F118" s="76" t="s">
        <v>1362</v>
      </c>
      <c r="G118" s="13">
        <v>44447</v>
      </c>
      <c r="H118" s="77" t="s">
        <v>1363</v>
      </c>
      <c r="I118" s="16">
        <v>50</v>
      </c>
      <c r="J118" s="16">
        <v>57</v>
      </c>
      <c r="K118" s="16">
        <v>15</v>
      </c>
      <c r="L118" s="16">
        <v>7</v>
      </c>
      <c r="M118" s="81">
        <v>10.6875</v>
      </c>
      <c r="N118" s="72">
        <v>11</v>
      </c>
      <c r="O118" s="64">
        <v>2530</v>
      </c>
      <c r="P118" s="65">
        <f>Table224578910112345678910111213[[#This Row],[PEMBULATAN]]*O118</f>
        <v>27830</v>
      </c>
    </row>
    <row r="119" spans="1:16" ht="26.25" customHeight="1" x14ac:dyDescent="0.2">
      <c r="A119" s="14"/>
      <c r="B119" s="75"/>
      <c r="C119" s="73" t="s">
        <v>1773</v>
      </c>
      <c r="D119" s="78" t="s">
        <v>289</v>
      </c>
      <c r="E119" s="13">
        <v>44447</v>
      </c>
      <c r="F119" s="76" t="s">
        <v>1362</v>
      </c>
      <c r="G119" s="13">
        <v>44447</v>
      </c>
      <c r="H119" s="77" t="s">
        <v>1363</v>
      </c>
      <c r="I119" s="16">
        <v>87</v>
      </c>
      <c r="J119" s="16">
        <v>60</v>
      </c>
      <c r="K119" s="16">
        <v>30</v>
      </c>
      <c r="L119" s="16">
        <v>33</v>
      </c>
      <c r="M119" s="81">
        <v>39.15</v>
      </c>
      <c r="N119" s="72">
        <v>39</v>
      </c>
      <c r="O119" s="64">
        <v>2530</v>
      </c>
      <c r="P119" s="65">
        <f>Table224578910112345678910111213[[#This Row],[PEMBULATAN]]*O119</f>
        <v>98670</v>
      </c>
    </row>
    <row r="120" spans="1:16" ht="26.25" customHeight="1" x14ac:dyDescent="0.2">
      <c r="A120" s="14"/>
      <c r="B120" s="75"/>
      <c r="C120" s="73" t="s">
        <v>1774</v>
      </c>
      <c r="D120" s="78" t="s">
        <v>289</v>
      </c>
      <c r="E120" s="13">
        <v>44447</v>
      </c>
      <c r="F120" s="76" t="s">
        <v>1362</v>
      </c>
      <c r="G120" s="13">
        <v>44447</v>
      </c>
      <c r="H120" s="77" t="s">
        <v>1363</v>
      </c>
      <c r="I120" s="16">
        <v>76</v>
      </c>
      <c r="J120" s="16">
        <v>66</v>
      </c>
      <c r="K120" s="16">
        <v>20</v>
      </c>
      <c r="L120" s="16">
        <v>13</v>
      </c>
      <c r="M120" s="81">
        <v>25.08</v>
      </c>
      <c r="N120" s="72">
        <v>25</v>
      </c>
      <c r="O120" s="64">
        <v>2530</v>
      </c>
      <c r="P120" s="65">
        <f>Table224578910112345678910111213[[#This Row],[PEMBULATAN]]*O120</f>
        <v>63250</v>
      </c>
    </row>
    <row r="121" spans="1:16" ht="26.25" customHeight="1" x14ac:dyDescent="0.2">
      <c r="A121" s="14"/>
      <c r="B121" s="75"/>
      <c r="C121" s="73" t="s">
        <v>1775</v>
      </c>
      <c r="D121" s="78" t="s">
        <v>289</v>
      </c>
      <c r="E121" s="13">
        <v>44447</v>
      </c>
      <c r="F121" s="76" t="s">
        <v>1362</v>
      </c>
      <c r="G121" s="13">
        <v>44447</v>
      </c>
      <c r="H121" s="77" t="s">
        <v>1363</v>
      </c>
      <c r="I121" s="16">
        <v>60</v>
      </c>
      <c r="J121" s="16">
        <v>62</v>
      </c>
      <c r="K121" s="16">
        <v>25</v>
      </c>
      <c r="L121" s="16">
        <v>14</v>
      </c>
      <c r="M121" s="81">
        <v>23.25</v>
      </c>
      <c r="N121" s="72">
        <v>23</v>
      </c>
      <c r="O121" s="64">
        <v>2530</v>
      </c>
      <c r="P121" s="65">
        <f>Table224578910112345678910111213[[#This Row],[PEMBULATAN]]*O121</f>
        <v>58190</v>
      </c>
    </row>
    <row r="122" spans="1:16" ht="26.25" customHeight="1" x14ac:dyDescent="0.2">
      <c r="A122" s="14"/>
      <c r="B122" s="75"/>
      <c r="C122" s="73" t="s">
        <v>1776</v>
      </c>
      <c r="D122" s="78" t="s">
        <v>289</v>
      </c>
      <c r="E122" s="13">
        <v>44447</v>
      </c>
      <c r="F122" s="76" t="s">
        <v>1362</v>
      </c>
      <c r="G122" s="13">
        <v>44447</v>
      </c>
      <c r="H122" s="77" t="s">
        <v>1363</v>
      </c>
      <c r="I122" s="16">
        <v>60</v>
      </c>
      <c r="J122" s="16">
        <v>50</v>
      </c>
      <c r="K122" s="16">
        <v>30</v>
      </c>
      <c r="L122" s="16">
        <v>7</v>
      </c>
      <c r="M122" s="81">
        <v>22.5</v>
      </c>
      <c r="N122" s="72">
        <v>23</v>
      </c>
      <c r="O122" s="64">
        <v>2530</v>
      </c>
      <c r="P122" s="65">
        <f>Table224578910112345678910111213[[#This Row],[PEMBULATAN]]*O122</f>
        <v>58190</v>
      </c>
    </row>
    <row r="123" spans="1:16" ht="26.25" customHeight="1" x14ac:dyDescent="0.2">
      <c r="A123" s="14"/>
      <c r="B123" s="75"/>
      <c r="C123" s="73" t="s">
        <v>1777</v>
      </c>
      <c r="D123" s="78" t="s">
        <v>289</v>
      </c>
      <c r="E123" s="13">
        <v>44447</v>
      </c>
      <c r="F123" s="76" t="s">
        <v>1362</v>
      </c>
      <c r="G123" s="13">
        <v>44447</v>
      </c>
      <c r="H123" s="77" t="s">
        <v>1363</v>
      </c>
      <c r="I123" s="16">
        <v>50</v>
      </c>
      <c r="J123" s="16">
        <v>45</v>
      </c>
      <c r="K123" s="16">
        <v>13</v>
      </c>
      <c r="L123" s="16">
        <v>3</v>
      </c>
      <c r="M123" s="81">
        <v>7.3125</v>
      </c>
      <c r="N123" s="72">
        <v>8</v>
      </c>
      <c r="O123" s="64">
        <v>2530</v>
      </c>
      <c r="P123" s="65">
        <f>Table224578910112345678910111213[[#This Row],[PEMBULATAN]]*O123</f>
        <v>20240</v>
      </c>
    </row>
    <row r="124" spans="1:16" ht="26.25" customHeight="1" x14ac:dyDescent="0.2">
      <c r="A124" s="14"/>
      <c r="B124" s="75"/>
      <c r="C124" s="73" t="s">
        <v>1778</v>
      </c>
      <c r="D124" s="78" t="s">
        <v>289</v>
      </c>
      <c r="E124" s="13">
        <v>44447</v>
      </c>
      <c r="F124" s="76" t="s">
        <v>1362</v>
      </c>
      <c r="G124" s="13">
        <v>44447</v>
      </c>
      <c r="H124" s="77" t="s">
        <v>1363</v>
      </c>
      <c r="I124" s="16">
        <v>60</v>
      </c>
      <c r="J124" s="16">
        <v>40</v>
      </c>
      <c r="K124" s="16">
        <v>10</v>
      </c>
      <c r="L124" s="16">
        <v>3</v>
      </c>
      <c r="M124" s="81">
        <v>6</v>
      </c>
      <c r="N124" s="72">
        <v>6</v>
      </c>
      <c r="O124" s="64">
        <v>2530</v>
      </c>
      <c r="P124" s="65">
        <f>Table224578910112345678910111213[[#This Row],[PEMBULATAN]]*O124</f>
        <v>15180</v>
      </c>
    </row>
    <row r="125" spans="1:16" ht="26.25" customHeight="1" x14ac:dyDescent="0.2">
      <c r="A125" s="14"/>
      <c r="B125" s="75"/>
      <c r="C125" s="73" t="s">
        <v>1779</v>
      </c>
      <c r="D125" s="78" t="s">
        <v>289</v>
      </c>
      <c r="E125" s="13">
        <v>44447</v>
      </c>
      <c r="F125" s="76" t="s">
        <v>1362</v>
      </c>
      <c r="G125" s="13">
        <v>44447</v>
      </c>
      <c r="H125" s="77" t="s">
        <v>1363</v>
      </c>
      <c r="I125" s="16">
        <v>82</v>
      </c>
      <c r="J125" s="16">
        <v>60</v>
      </c>
      <c r="K125" s="16">
        <v>25</v>
      </c>
      <c r="L125" s="16">
        <v>18</v>
      </c>
      <c r="M125" s="81">
        <v>30.75</v>
      </c>
      <c r="N125" s="72">
        <v>31</v>
      </c>
      <c r="O125" s="64">
        <v>2530</v>
      </c>
      <c r="P125" s="65">
        <f>Table224578910112345678910111213[[#This Row],[PEMBULATAN]]*O125</f>
        <v>78430</v>
      </c>
    </row>
    <row r="126" spans="1:16" ht="26.25" customHeight="1" x14ac:dyDescent="0.2">
      <c r="A126" s="14"/>
      <c r="B126" s="75"/>
      <c r="C126" s="73" t="s">
        <v>1780</v>
      </c>
      <c r="D126" s="78" t="s">
        <v>289</v>
      </c>
      <c r="E126" s="13">
        <v>44447</v>
      </c>
      <c r="F126" s="76" t="s">
        <v>1362</v>
      </c>
      <c r="G126" s="13">
        <v>44447</v>
      </c>
      <c r="H126" s="77" t="s">
        <v>1363</v>
      </c>
      <c r="I126" s="16">
        <v>87</v>
      </c>
      <c r="J126" s="16">
        <v>46</v>
      </c>
      <c r="K126" s="16">
        <v>30</v>
      </c>
      <c r="L126" s="16">
        <v>14</v>
      </c>
      <c r="M126" s="81">
        <v>30.015000000000001</v>
      </c>
      <c r="N126" s="72">
        <v>30</v>
      </c>
      <c r="O126" s="64">
        <v>2530</v>
      </c>
      <c r="P126" s="65">
        <f>Table224578910112345678910111213[[#This Row],[PEMBULATAN]]*O126</f>
        <v>75900</v>
      </c>
    </row>
    <row r="127" spans="1:16" ht="26.25" customHeight="1" x14ac:dyDescent="0.2">
      <c r="A127" s="14"/>
      <c r="B127" s="75"/>
      <c r="C127" s="73" t="s">
        <v>1781</v>
      </c>
      <c r="D127" s="78" t="s">
        <v>289</v>
      </c>
      <c r="E127" s="13">
        <v>44447</v>
      </c>
      <c r="F127" s="76" t="s">
        <v>1362</v>
      </c>
      <c r="G127" s="13">
        <v>44447</v>
      </c>
      <c r="H127" s="77" t="s">
        <v>1363</v>
      </c>
      <c r="I127" s="16">
        <v>86</v>
      </c>
      <c r="J127" s="16">
        <v>55</v>
      </c>
      <c r="K127" s="16">
        <v>30</v>
      </c>
      <c r="L127" s="16">
        <v>21</v>
      </c>
      <c r="M127" s="81">
        <v>35.475000000000001</v>
      </c>
      <c r="N127" s="72">
        <v>36</v>
      </c>
      <c r="O127" s="64">
        <v>2530</v>
      </c>
      <c r="P127" s="65">
        <f>Table224578910112345678910111213[[#This Row],[PEMBULATAN]]*O127</f>
        <v>91080</v>
      </c>
    </row>
    <row r="128" spans="1:16" ht="26.25" customHeight="1" x14ac:dyDescent="0.2">
      <c r="A128" s="14"/>
      <c r="B128" s="75"/>
      <c r="C128" s="73" t="s">
        <v>1782</v>
      </c>
      <c r="D128" s="78" t="s">
        <v>289</v>
      </c>
      <c r="E128" s="13">
        <v>44447</v>
      </c>
      <c r="F128" s="76" t="s">
        <v>1362</v>
      </c>
      <c r="G128" s="13">
        <v>44447</v>
      </c>
      <c r="H128" s="77" t="s">
        <v>1363</v>
      </c>
      <c r="I128" s="16">
        <v>83</v>
      </c>
      <c r="J128" s="16">
        <v>60</v>
      </c>
      <c r="K128" s="16">
        <v>30</v>
      </c>
      <c r="L128" s="16">
        <v>19</v>
      </c>
      <c r="M128" s="81">
        <v>37.35</v>
      </c>
      <c r="N128" s="72">
        <v>38</v>
      </c>
      <c r="O128" s="64">
        <v>2530</v>
      </c>
      <c r="P128" s="65">
        <f>Table224578910112345678910111213[[#This Row],[PEMBULATAN]]*O128</f>
        <v>96140</v>
      </c>
    </row>
    <row r="129" spans="1:16" ht="26.25" customHeight="1" x14ac:dyDescent="0.2">
      <c r="A129" s="14"/>
      <c r="B129" s="75"/>
      <c r="C129" s="73" t="s">
        <v>1783</v>
      </c>
      <c r="D129" s="78" t="s">
        <v>289</v>
      </c>
      <c r="E129" s="13">
        <v>44447</v>
      </c>
      <c r="F129" s="76" t="s">
        <v>1362</v>
      </c>
      <c r="G129" s="13">
        <v>44447</v>
      </c>
      <c r="H129" s="77" t="s">
        <v>1363</v>
      </c>
      <c r="I129" s="16">
        <v>76</v>
      </c>
      <c r="J129" s="16">
        <v>55</v>
      </c>
      <c r="K129" s="16">
        <v>23</v>
      </c>
      <c r="L129" s="16">
        <v>9</v>
      </c>
      <c r="M129" s="81">
        <v>24.035</v>
      </c>
      <c r="N129" s="72">
        <v>24</v>
      </c>
      <c r="O129" s="64">
        <v>2530</v>
      </c>
      <c r="P129" s="65">
        <f>Table224578910112345678910111213[[#This Row],[PEMBULATAN]]*O129</f>
        <v>60720</v>
      </c>
    </row>
    <row r="130" spans="1:16" ht="26.25" customHeight="1" x14ac:dyDescent="0.2">
      <c r="A130" s="14"/>
      <c r="B130" s="75"/>
      <c r="C130" s="73" t="s">
        <v>1784</v>
      </c>
      <c r="D130" s="78" t="s">
        <v>289</v>
      </c>
      <c r="E130" s="13">
        <v>44447</v>
      </c>
      <c r="F130" s="76" t="s">
        <v>1362</v>
      </c>
      <c r="G130" s="13">
        <v>44447</v>
      </c>
      <c r="H130" s="77" t="s">
        <v>1363</v>
      </c>
      <c r="I130" s="16">
        <v>70</v>
      </c>
      <c r="J130" s="16">
        <v>55</v>
      </c>
      <c r="K130" s="16">
        <v>15</v>
      </c>
      <c r="L130" s="16">
        <v>11</v>
      </c>
      <c r="M130" s="81">
        <v>14.4375</v>
      </c>
      <c r="N130" s="72">
        <v>15</v>
      </c>
      <c r="O130" s="64">
        <v>2530</v>
      </c>
      <c r="P130" s="65">
        <f>Table224578910112345678910111213[[#This Row],[PEMBULATAN]]*O130</f>
        <v>37950</v>
      </c>
    </row>
    <row r="131" spans="1:16" ht="26.25" customHeight="1" x14ac:dyDescent="0.2">
      <c r="A131" s="14"/>
      <c r="B131" s="75"/>
      <c r="C131" s="73" t="s">
        <v>1785</v>
      </c>
      <c r="D131" s="78" t="s">
        <v>289</v>
      </c>
      <c r="E131" s="13">
        <v>44447</v>
      </c>
      <c r="F131" s="76" t="s">
        <v>1362</v>
      </c>
      <c r="G131" s="13">
        <v>44447</v>
      </c>
      <c r="H131" s="77" t="s">
        <v>1363</v>
      </c>
      <c r="I131" s="16">
        <v>50</v>
      </c>
      <c r="J131" s="16">
        <v>40</v>
      </c>
      <c r="K131" s="16">
        <v>15</v>
      </c>
      <c r="L131" s="16">
        <v>5</v>
      </c>
      <c r="M131" s="81">
        <v>7.5</v>
      </c>
      <c r="N131" s="72">
        <v>8</v>
      </c>
      <c r="O131" s="64">
        <v>2530</v>
      </c>
      <c r="P131" s="65">
        <f>Table224578910112345678910111213[[#This Row],[PEMBULATAN]]*O131</f>
        <v>20240</v>
      </c>
    </row>
    <row r="132" spans="1:16" ht="26.25" customHeight="1" x14ac:dyDescent="0.2">
      <c r="A132" s="14"/>
      <c r="B132" s="75"/>
      <c r="C132" s="73" t="s">
        <v>1786</v>
      </c>
      <c r="D132" s="78" t="s">
        <v>289</v>
      </c>
      <c r="E132" s="13">
        <v>44447</v>
      </c>
      <c r="F132" s="76" t="s">
        <v>1362</v>
      </c>
      <c r="G132" s="13">
        <v>44447</v>
      </c>
      <c r="H132" s="77" t="s">
        <v>1363</v>
      </c>
      <c r="I132" s="16">
        <v>45</v>
      </c>
      <c r="J132" s="16">
        <v>32</v>
      </c>
      <c r="K132" s="16">
        <v>12</v>
      </c>
      <c r="L132" s="16">
        <v>6</v>
      </c>
      <c r="M132" s="81">
        <v>4.32</v>
      </c>
      <c r="N132" s="72">
        <v>6</v>
      </c>
      <c r="O132" s="64">
        <v>2530</v>
      </c>
      <c r="P132" s="65">
        <f>Table224578910112345678910111213[[#This Row],[PEMBULATAN]]*O132</f>
        <v>15180</v>
      </c>
    </row>
    <row r="133" spans="1:16" ht="26.25" customHeight="1" x14ac:dyDescent="0.2">
      <c r="A133" s="14"/>
      <c r="B133" s="75"/>
      <c r="C133" s="73" t="s">
        <v>1787</v>
      </c>
      <c r="D133" s="78" t="s">
        <v>289</v>
      </c>
      <c r="E133" s="13">
        <v>44447</v>
      </c>
      <c r="F133" s="76" t="s">
        <v>1362</v>
      </c>
      <c r="G133" s="13">
        <v>44447</v>
      </c>
      <c r="H133" s="77" t="s">
        <v>1363</v>
      </c>
      <c r="I133" s="16">
        <v>85</v>
      </c>
      <c r="J133" s="16">
        <v>60</v>
      </c>
      <c r="K133" s="16">
        <v>30</v>
      </c>
      <c r="L133" s="16">
        <v>17</v>
      </c>
      <c r="M133" s="81">
        <v>38.25</v>
      </c>
      <c r="N133" s="72">
        <v>38</v>
      </c>
      <c r="O133" s="64">
        <v>2530</v>
      </c>
      <c r="P133" s="65">
        <f>Table224578910112345678910111213[[#This Row],[PEMBULATAN]]*O133</f>
        <v>96140</v>
      </c>
    </row>
    <row r="134" spans="1:16" ht="26.25" customHeight="1" x14ac:dyDescent="0.2">
      <c r="A134" s="14"/>
      <c r="B134" s="75"/>
      <c r="C134" s="73" t="s">
        <v>1788</v>
      </c>
      <c r="D134" s="78" t="s">
        <v>289</v>
      </c>
      <c r="E134" s="13">
        <v>44447</v>
      </c>
      <c r="F134" s="76" t="s">
        <v>1362</v>
      </c>
      <c r="G134" s="13">
        <v>44447</v>
      </c>
      <c r="H134" s="77" t="s">
        <v>1363</v>
      </c>
      <c r="I134" s="16">
        <v>75</v>
      </c>
      <c r="J134" s="16">
        <v>52</v>
      </c>
      <c r="K134" s="16">
        <v>20</v>
      </c>
      <c r="L134" s="16">
        <v>11</v>
      </c>
      <c r="M134" s="81">
        <v>19.5</v>
      </c>
      <c r="N134" s="72">
        <v>20</v>
      </c>
      <c r="O134" s="64">
        <v>2530</v>
      </c>
      <c r="P134" s="65">
        <f>Table224578910112345678910111213[[#This Row],[PEMBULATAN]]*O134</f>
        <v>50600</v>
      </c>
    </row>
    <row r="135" spans="1:16" ht="26.25" customHeight="1" x14ac:dyDescent="0.2">
      <c r="A135" s="14"/>
      <c r="B135" s="75"/>
      <c r="C135" s="73" t="s">
        <v>1789</v>
      </c>
      <c r="D135" s="78" t="s">
        <v>289</v>
      </c>
      <c r="E135" s="13">
        <v>44447</v>
      </c>
      <c r="F135" s="76" t="s">
        <v>1362</v>
      </c>
      <c r="G135" s="13">
        <v>44447</v>
      </c>
      <c r="H135" s="77" t="s">
        <v>1363</v>
      </c>
      <c r="I135" s="16">
        <v>90</v>
      </c>
      <c r="J135" s="16">
        <v>53</v>
      </c>
      <c r="K135" s="16">
        <v>35</v>
      </c>
      <c r="L135" s="16">
        <v>26</v>
      </c>
      <c r="M135" s="81">
        <v>41.737499999999997</v>
      </c>
      <c r="N135" s="72">
        <v>42</v>
      </c>
      <c r="O135" s="64">
        <v>2530</v>
      </c>
      <c r="P135" s="65">
        <f>Table224578910112345678910111213[[#This Row],[PEMBULATAN]]*O135</f>
        <v>106260</v>
      </c>
    </row>
    <row r="136" spans="1:16" ht="26.25" customHeight="1" x14ac:dyDescent="0.2">
      <c r="A136" s="14"/>
      <c r="B136" s="75"/>
      <c r="C136" s="73" t="s">
        <v>1790</v>
      </c>
      <c r="D136" s="78" t="s">
        <v>289</v>
      </c>
      <c r="E136" s="13">
        <v>44447</v>
      </c>
      <c r="F136" s="76" t="s">
        <v>1362</v>
      </c>
      <c r="G136" s="13">
        <v>44447</v>
      </c>
      <c r="H136" s="77" t="s">
        <v>1363</v>
      </c>
      <c r="I136" s="16">
        <v>90</v>
      </c>
      <c r="J136" s="16">
        <v>56</v>
      </c>
      <c r="K136" s="16">
        <v>35</v>
      </c>
      <c r="L136" s="16">
        <v>24</v>
      </c>
      <c r="M136" s="81">
        <v>44.1</v>
      </c>
      <c r="N136" s="72">
        <v>44</v>
      </c>
      <c r="O136" s="64">
        <v>2530</v>
      </c>
      <c r="P136" s="65">
        <f>Table224578910112345678910111213[[#This Row],[PEMBULATAN]]*O136</f>
        <v>111320</v>
      </c>
    </row>
    <row r="137" spans="1:16" ht="26.25" customHeight="1" x14ac:dyDescent="0.2">
      <c r="A137" s="14"/>
      <c r="B137" s="75"/>
      <c r="C137" s="73" t="s">
        <v>1791</v>
      </c>
      <c r="D137" s="78" t="s">
        <v>289</v>
      </c>
      <c r="E137" s="13">
        <v>44447</v>
      </c>
      <c r="F137" s="76" t="s">
        <v>1362</v>
      </c>
      <c r="G137" s="13">
        <v>44447</v>
      </c>
      <c r="H137" s="77" t="s">
        <v>1363</v>
      </c>
      <c r="I137" s="16">
        <v>85</v>
      </c>
      <c r="J137" s="16">
        <v>53</v>
      </c>
      <c r="K137" s="16">
        <v>30</v>
      </c>
      <c r="L137" s="16">
        <v>23</v>
      </c>
      <c r="M137" s="81">
        <v>33.787500000000001</v>
      </c>
      <c r="N137" s="72">
        <v>34</v>
      </c>
      <c r="O137" s="64">
        <v>2530</v>
      </c>
      <c r="P137" s="65">
        <f>Table224578910112345678910111213[[#This Row],[PEMBULATAN]]*O137</f>
        <v>86020</v>
      </c>
    </row>
    <row r="138" spans="1:16" ht="26.25" customHeight="1" x14ac:dyDescent="0.2">
      <c r="A138" s="14"/>
      <c r="B138" s="75"/>
      <c r="C138" s="73" t="s">
        <v>1792</v>
      </c>
      <c r="D138" s="78" t="s">
        <v>289</v>
      </c>
      <c r="E138" s="13">
        <v>44447</v>
      </c>
      <c r="F138" s="76" t="s">
        <v>1362</v>
      </c>
      <c r="G138" s="13">
        <v>44447</v>
      </c>
      <c r="H138" s="77" t="s">
        <v>1363</v>
      </c>
      <c r="I138" s="16">
        <v>106</v>
      </c>
      <c r="J138" s="16">
        <v>57</v>
      </c>
      <c r="K138" s="16">
        <v>30</v>
      </c>
      <c r="L138" s="16">
        <v>26</v>
      </c>
      <c r="M138" s="81">
        <v>45.314999999999998</v>
      </c>
      <c r="N138" s="72">
        <v>46</v>
      </c>
      <c r="O138" s="64">
        <v>2530</v>
      </c>
      <c r="P138" s="65">
        <f>Table224578910112345678910111213[[#This Row],[PEMBULATAN]]*O138</f>
        <v>116380</v>
      </c>
    </row>
    <row r="139" spans="1:16" ht="26.25" customHeight="1" x14ac:dyDescent="0.2">
      <c r="A139" s="14"/>
      <c r="B139" s="75"/>
      <c r="C139" s="73" t="s">
        <v>1793</v>
      </c>
      <c r="D139" s="78" t="s">
        <v>289</v>
      </c>
      <c r="E139" s="13">
        <v>44447</v>
      </c>
      <c r="F139" s="76" t="s">
        <v>1362</v>
      </c>
      <c r="G139" s="13">
        <v>44447</v>
      </c>
      <c r="H139" s="77" t="s">
        <v>1363</v>
      </c>
      <c r="I139" s="16">
        <v>84</v>
      </c>
      <c r="J139" s="16">
        <v>52</v>
      </c>
      <c r="K139" s="16">
        <v>36</v>
      </c>
      <c r="L139" s="16">
        <v>22</v>
      </c>
      <c r="M139" s="81">
        <v>39.311999999999998</v>
      </c>
      <c r="N139" s="72">
        <v>40</v>
      </c>
      <c r="O139" s="64">
        <v>2530</v>
      </c>
      <c r="P139" s="65">
        <f>Table224578910112345678910111213[[#This Row],[PEMBULATAN]]*O139</f>
        <v>101200</v>
      </c>
    </row>
    <row r="140" spans="1:16" ht="26.25" customHeight="1" x14ac:dyDescent="0.2">
      <c r="A140" s="14"/>
      <c r="B140" s="75"/>
      <c r="C140" s="73" t="s">
        <v>1794</v>
      </c>
      <c r="D140" s="78" t="s">
        <v>289</v>
      </c>
      <c r="E140" s="13">
        <v>44447</v>
      </c>
      <c r="F140" s="76" t="s">
        <v>1362</v>
      </c>
      <c r="G140" s="13">
        <v>44447</v>
      </c>
      <c r="H140" s="77" t="s">
        <v>1363</v>
      </c>
      <c r="I140" s="16">
        <v>95</v>
      </c>
      <c r="J140" s="16">
        <v>50</v>
      </c>
      <c r="K140" s="16">
        <v>35</v>
      </c>
      <c r="L140" s="16">
        <v>15</v>
      </c>
      <c r="M140" s="81">
        <v>41.5625</v>
      </c>
      <c r="N140" s="72">
        <v>42</v>
      </c>
      <c r="O140" s="64">
        <v>2530</v>
      </c>
      <c r="P140" s="65">
        <f>Table224578910112345678910111213[[#This Row],[PEMBULATAN]]*O140</f>
        <v>106260</v>
      </c>
    </row>
    <row r="141" spans="1:16" ht="26.25" customHeight="1" x14ac:dyDescent="0.2">
      <c r="A141" s="14"/>
      <c r="B141" s="75"/>
      <c r="C141" s="73" t="s">
        <v>1795</v>
      </c>
      <c r="D141" s="78" t="s">
        <v>289</v>
      </c>
      <c r="E141" s="13">
        <v>44447</v>
      </c>
      <c r="F141" s="76" t="s">
        <v>1362</v>
      </c>
      <c r="G141" s="13">
        <v>44447</v>
      </c>
      <c r="H141" s="77" t="s">
        <v>1363</v>
      </c>
      <c r="I141" s="16">
        <v>90</v>
      </c>
      <c r="J141" s="16">
        <v>40</v>
      </c>
      <c r="K141" s="16">
        <v>10</v>
      </c>
      <c r="L141" s="16">
        <v>2</v>
      </c>
      <c r="M141" s="81">
        <v>9</v>
      </c>
      <c r="N141" s="72">
        <v>9</v>
      </c>
      <c r="O141" s="64">
        <v>2530</v>
      </c>
      <c r="P141" s="65">
        <f>Table224578910112345678910111213[[#This Row],[PEMBULATAN]]*O141</f>
        <v>22770</v>
      </c>
    </row>
    <row r="142" spans="1:16" ht="26.25" customHeight="1" x14ac:dyDescent="0.2">
      <c r="A142" s="14"/>
      <c r="B142" s="75"/>
      <c r="C142" s="73" t="s">
        <v>1796</v>
      </c>
      <c r="D142" s="78" t="s">
        <v>289</v>
      </c>
      <c r="E142" s="13">
        <v>44447</v>
      </c>
      <c r="F142" s="76" t="s">
        <v>1362</v>
      </c>
      <c r="G142" s="13">
        <v>44447</v>
      </c>
      <c r="H142" s="77" t="s">
        <v>1363</v>
      </c>
      <c r="I142" s="16">
        <v>100</v>
      </c>
      <c r="J142" s="16">
        <v>35</v>
      </c>
      <c r="K142" s="16">
        <v>7</v>
      </c>
      <c r="L142" s="16">
        <v>4</v>
      </c>
      <c r="M142" s="81">
        <v>6.125</v>
      </c>
      <c r="N142" s="72">
        <v>6</v>
      </c>
      <c r="O142" s="64">
        <v>2530</v>
      </c>
      <c r="P142" s="65">
        <f>Table224578910112345678910111213[[#This Row],[PEMBULATAN]]*O142</f>
        <v>15180</v>
      </c>
    </row>
    <row r="143" spans="1:16" ht="26.25" customHeight="1" x14ac:dyDescent="0.2">
      <c r="A143" s="14"/>
      <c r="B143" s="75"/>
      <c r="C143" s="73" t="s">
        <v>1797</v>
      </c>
      <c r="D143" s="78" t="s">
        <v>289</v>
      </c>
      <c r="E143" s="13">
        <v>44447</v>
      </c>
      <c r="F143" s="76" t="s">
        <v>1362</v>
      </c>
      <c r="G143" s="13">
        <v>44447</v>
      </c>
      <c r="H143" s="77" t="s">
        <v>1363</v>
      </c>
      <c r="I143" s="16">
        <v>54</v>
      </c>
      <c r="J143" s="16">
        <v>28</v>
      </c>
      <c r="K143" s="16">
        <v>25</v>
      </c>
      <c r="L143" s="16">
        <v>5</v>
      </c>
      <c r="M143" s="81">
        <v>9.4499999999999993</v>
      </c>
      <c r="N143" s="72">
        <v>10</v>
      </c>
      <c r="O143" s="64">
        <v>2530</v>
      </c>
      <c r="P143" s="65">
        <f>Table224578910112345678910111213[[#This Row],[PEMBULATAN]]*O143</f>
        <v>25300</v>
      </c>
    </row>
    <row r="144" spans="1:16" ht="26.25" customHeight="1" x14ac:dyDescent="0.2">
      <c r="A144" s="14"/>
      <c r="B144" s="75"/>
      <c r="C144" s="73" t="s">
        <v>1798</v>
      </c>
      <c r="D144" s="78" t="s">
        <v>289</v>
      </c>
      <c r="E144" s="13">
        <v>44447</v>
      </c>
      <c r="F144" s="76" t="s">
        <v>1362</v>
      </c>
      <c r="G144" s="13">
        <v>44447</v>
      </c>
      <c r="H144" s="77" t="s">
        <v>1363</v>
      </c>
      <c r="I144" s="16">
        <v>81</v>
      </c>
      <c r="J144" s="16">
        <v>54</v>
      </c>
      <c r="K144" s="16">
        <v>30</v>
      </c>
      <c r="L144" s="16">
        <v>5</v>
      </c>
      <c r="M144" s="81">
        <v>32.805</v>
      </c>
      <c r="N144" s="72">
        <v>33</v>
      </c>
      <c r="O144" s="64">
        <v>2530</v>
      </c>
      <c r="P144" s="65">
        <f>Table224578910112345678910111213[[#This Row],[PEMBULATAN]]*O144</f>
        <v>83490</v>
      </c>
    </row>
    <row r="145" spans="1:16" ht="26.25" customHeight="1" x14ac:dyDescent="0.2">
      <c r="A145" s="14"/>
      <c r="B145" s="75"/>
      <c r="C145" s="73" t="s">
        <v>1799</v>
      </c>
      <c r="D145" s="78" t="s">
        <v>289</v>
      </c>
      <c r="E145" s="13">
        <v>44447</v>
      </c>
      <c r="F145" s="76" t="s">
        <v>1362</v>
      </c>
      <c r="G145" s="13">
        <v>44447</v>
      </c>
      <c r="H145" s="77" t="s">
        <v>1363</v>
      </c>
      <c r="I145" s="16">
        <v>55</v>
      </c>
      <c r="J145" s="16">
        <v>40</v>
      </c>
      <c r="K145" s="16">
        <v>37</v>
      </c>
      <c r="L145" s="16">
        <v>6</v>
      </c>
      <c r="M145" s="81">
        <v>20.350000000000001</v>
      </c>
      <c r="N145" s="72">
        <v>21</v>
      </c>
      <c r="O145" s="64">
        <v>2530</v>
      </c>
      <c r="P145" s="65">
        <f>Table224578910112345678910111213[[#This Row],[PEMBULATAN]]*O145</f>
        <v>53130</v>
      </c>
    </row>
    <row r="146" spans="1:16" ht="26.25" customHeight="1" x14ac:dyDescent="0.2">
      <c r="A146" s="14"/>
      <c r="B146" s="75"/>
      <c r="C146" s="73" t="s">
        <v>1800</v>
      </c>
      <c r="D146" s="78" t="s">
        <v>289</v>
      </c>
      <c r="E146" s="13">
        <v>44447</v>
      </c>
      <c r="F146" s="76" t="s">
        <v>1362</v>
      </c>
      <c r="G146" s="13">
        <v>44447</v>
      </c>
      <c r="H146" s="77" t="s">
        <v>1363</v>
      </c>
      <c r="I146" s="16">
        <v>94</v>
      </c>
      <c r="J146" s="16">
        <v>51</v>
      </c>
      <c r="K146" s="16">
        <v>31</v>
      </c>
      <c r="L146" s="16">
        <v>11</v>
      </c>
      <c r="M146" s="81">
        <v>37.153500000000001</v>
      </c>
      <c r="N146" s="72">
        <v>37</v>
      </c>
      <c r="O146" s="64">
        <v>2530</v>
      </c>
      <c r="P146" s="65">
        <f>Table224578910112345678910111213[[#This Row],[PEMBULATAN]]*O146</f>
        <v>93610</v>
      </c>
    </row>
    <row r="147" spans="1:16" ht="26.25" customHeight="1" x14ac:dyDescent="0.2">
      <c r="A147" s="14"/>
      <c r="B147" s="75"/>
      <c r="C147" s="73" t="s">
        <v>1801</v>
      </c>
      <c r="D147" s="78" t="s">
        <v>289</v>
      </c>
      <c r="E147" s="13">
        <v>44447</v>
      </c>
      <c r="F147" s="76" t="s">
        <v>1362</v>
      </c>
      <c r="G147" s="13">
        <v>44447</v>
      </c>
      <c r="H147" s="77" t="s">
        <v>1363</v>
      </c>
      <c r="I147" s="16">
        <v>55</v>
      </c>
      <c r="J147" s="16">
        <v>47</v>
      </c>
      <c r="K147" s="16">
        <v>35</v>
      </c>
      <c r="L147" s="16">
        <v>5</v>
      </c>
      <c r="M147" s="81">
        <v>22.618749999999999</v>
      </c>
      <c r="N147" s="72">
        <v>23</v>
      </c>
      <c r="O147" s="64">
        <v>2530</v>
      </c>
      <c r="P147" s="65">
        <f>Table224578910112345678910111213[[#This Row],[PEMBULATAN]]*O147</f>
        <v>58190</v>
      </c>
    </row>
    <row r="148" spans="1:16" ht="26.25" customHeight="1" x14ac:dyDescent="0.2">
      <c r="A148" s="14"/>
      <c r="B148" s="75"/>
      <c r="C148" s="73" t="s">
        <v>1802</v>
      </c>
      <c r="D148" s="78" t="s">
        <v>289</v>
      </c>
      <c r="E148" s="13">
        <v>44447</v>
      </c>
      <c r="F148" s="76" t="s">
        <v>1362</v>
      </c>
      <c r="G148" s="13">
        <v>44447</v>
      </c>
      <c r="H148" s="77" t="s">
        <v>1363</v>
      </c>
      <c r="I148" s="16">
        <v>100</v>
      </c>
      <c r="J148" s="16">
        <v>55</v>
      </c>
      <c r="K148" s="16">
        <v>22</v>
      </c>
      <c r="L148" s="16">
        <v>15</v>
      </c>
      <c r="M148" s="81">
        <v>30.25</v>
      </c>
      <c r="N148" s="72">
        <v>30</v>
      </c>
      <c r="O148" s="64">
        <v>2530</v>
      </c>
      <c r="P148" s="65">
        <f>Table224578910112345678910111213[[#This Row],[PEMBULATAN]]*O148</f>
        <v>75900</v>
      </c>
    </row>
    <row r="149" spans="1:16" ht="26.25" customHeight="1" x14ac:dyDescent="0.2">
      <c r="A149" s="14"/>
      <c r="B149" s="75"/>
      <c r="C149" s="73" t="s">
        <v>1803</v>
      </c>
      <c r="D149" s="78" t="s">
        <v>289</v>
      </c>
      <c r="E149" s="13">
        <v>44447</v>
      </c>
      <c r="F149" s="76" t="s">
        <v>1362</v>
      </c>
      <c r="G149" s="13">
        <v>44447</v>
      </c>
      <c r="H149" s="77" t="s">
        <v>1363</v>
      </c>
      <c r="I149" s="16">
        <v>60</v>
      </c>
      <c r="J149" s="16">
        <v>15</v>
      </c>
      <c r="K149" s="16">
        <v>10</v>
      </c>
      <c r="L149" s="16">
        <v>7</v>
      </c>
      <c r="M149" s="81">
        <v>2.25</v>
      </c>
      <c r="N149" s="72">
        <v>7</v>
      </c>
      <c r="O149" s="64">
        <v>2530</v>
      </c>
      <c r="P149" s="65">
        <f>Table224578910112345678910111213[[#This Row],[PEMBULATAN]]*O149</f>
        <v>17710</v>
      </c>
    </row>
    <row r="150" spans="1:16" ht="26.25" customHeight="1" x14ac:dyDescent="0.2">
      <c r="A150" s="14"/>
      <c r="B150" s="75"/>
      <c r="C150" s="73" t="s">
        <v>1804</v>
      </c>
      <c r="D150" s="78" t="s">
        <v>289</v>
      </c>
      <c r="E150" s="13">
        <v>44447</v>
      </c>
      <c r="F150" s="76" t="s">
        <v>1362</v>
      </c>
      <c r="G150" s="13">
        <v>44447</v>
      </c>
      <c r="H150" s="77" t="s">
        <v>1363</v>
      </c>
      <c r="I150" s="16">
        <v>60</v>
      </c>
      <c r="J150" s="16">
        <v>15</v>
      </c>
      <c r="K150" s="16">
        <v>10</v>
      </c>
      <c r="L150" s="16">
        <v>7</v>
      </c>
      <c r="M150" s="81">
        <v>2.25</v>
      </c>
      <c r="N150" s="72">
        <v>7</v>
      </c>
      <c r="O150" s="64">
        <v>2530</v>
      </c>
      <c r="P150" s="65">
        <f>Table224578910112345678910111213[[#This Row],[PEMBULATAN]]*O150</f>
        <v>17710</v>
      </c>
    </row>
    <row r="151" spans="1:16" ht="26.25" customHeight="1" x14ac:dyDescent="0.2">
      <c r="A151" s="14"/>
      <c r="B151" s="75"/>
      <c r="C151" s="73" t="s">
        <v>1805</v>
      </c>
      <c r="D151" s="78" t="s">
        <v>289</v>
      </c>
      <c r="E151" s="13">
        <v>44447</v>
      </c>
      <c r="F151" s="76" t="s">
        <v>1362</v>
      </c>
      <c r="G151" s="13">
        <v>44447</v>
      </c>
      <c r="H151" s="77" t="s">
        <v>1363</v>
      </c>
      <c r="I151" s="16">
        <v>30</v>
      </c>
      <c r="J151" s="16">
        <v>30</v>
      </c>
      <c r="K151" s="16">
        <v>30</v>
      </c>
      <c r="L151" s="16">
        <v>3</v>
      </c>
      <c r="M151" s="81">
        <v>6.75</v>
      </c>
      <c r="N151" s="72">
        <v>7</v>
      </c>
      <c r="O151" s="64">
        <v>2530</v>
      </c>
      <c r="P151" s="65">
        <f>Table224578910112345678910111213[[#This Row],[PEMBULATAN]]*O151</f>
        <v>17710</v>
      </c>
    </row>
    <row r="152" spans="1:16" ht="26.25" customHeight="1" x14ac:dyDescent="0.2">
      <c r="A152" s="14"/>
      <c r="B152" s="75"/>
      <c r="C152" s="73" t="s">
        <v>1806</v>
      </c>
      <c r="D152" s="78" t="s">
        <v>289</v>
      </c>
      <c r="E152" s="13">
        <v>44447</v>
      </c>
      <c r="F152" s="76" t="s">
        <v>1362</v>
      </c>
      <c r="G152" s="13">
        <v>44447</v>
      </c>
      <c r="H152" s="77" t="s">
        <v>1363</v>
      </c>
      <c r="I152" s="16">
        <v>93</v>
      </c>
      <c r="J152" s="16">
        <v>58</v>
      </c>
      <c r="K152" s="16">
        <v>30</v>
      </c>
      <c r="L152" s="16">
        <v>28</v>
      </c>
      <c r="M152" s="81">
        <v>40.454999999999998</v>
      </c>
      <c r="N152" s="72">
        <v>41</v>
      </c>
      <c r="O152" s="64">
        <v>2530</v>
      </c>
      <c r="P152" s="65">
        <f>Table224578910112345678910111213[[#This Row],[PEMBULATAN]]*O152</f>
        <v>103730</v>
      </c>
    </row>
    <row r="153" spans="1:16" ht="26.25" customHeight="1" x14ac:dyDescent="0.2">
      <c r="A153" s="14"/>
      <c r="B153" s="75"/>
      <c r="C153" s="73" t="s">
        <v>1807</v>
      </c>
      <c r="D153" s="78" t="s">
        <v>289</v>
      </c>
      <c r="E153" s="13">
        <v>44447</v>
      </c>
      <c r="F153" s="76" t="s">
        <v>1362</v>
      </c>
      <c r="G153" s="13">
        <v>44447</v>
      </c>
      <c r="H153" s="77" t="s">
        <v>1363</v>
      </c>
      <c r="I153" s="16">
        <v>55</v>
      </c>
      <c r="J153" s="16">
        <v>40</v>
      </c>
      <c r="K153" s="16">
        <v>18</v>
      </c>
      <c r="L153" s="16">
        <v>5</v>
      </c>
      <c r="M153" s="81">
        <v>9.9</v>
      </c>
      <c r="N153" s="72">
        <v>10</v>
      </c>
      <c r="O153" s="64">
        <v>2530</v>
      </c>
      <c r="P153" s="65">
        <f>Table224578910112345678910111213[[#This Row],[PEMBULATAN]]*O153</f>
        <v>25300</v>
      </c>
    </row>
    <row r="154" spans="1:16" ht="26.25" customHeight="1" x14ac:dyDescent="0.2">
      <c r="A154" s="14"/>
      <c r="B154" s="75"/>
      <c r="C154" s="73" t="s">
        <v>1808</v>
      </c>
      <c r="D154" s="78" t="s">
        <v>289</v>
      </c>
      <c r="E154" s="13">
        <v>44447</v>
      </c>
      <c r="F154" s="76" t="s">
        <v>1362</v>
      </c>
      <c r="G154" s="13">
        <v>44447</v>
      </c>
      <c r="H154" s="77" t="s">
        <v>1363</v>
      </c>
      <c r="I154" s="16">
        <v>85</v>
      </c>
      <c r="J154" s="16">
        <v>60</v>
      </c>
      <c r="K154" s="16">
        <v>28</v>
      </c>
      <c r="L154" s="16">
        <v>13</v>
      </c>
      <c r="M154" s="81">
        <v>35.700000000000003</v>
      </c>
      <c r="N154" s="72">
        <v>36</v>
      </c>
      <c r="O154" s="64">
        <v>2530</v>
      </c>
      <c r="P154" s="65">
        <f>Table224578910112345678910111213[[#This Row],[PEMBULATAN]]*O154</f>
        <v>91080</v>
      </c>
    </row>
    <row r="155" spans="1:16" ht="26.25" customHeight="1" x14ac:dyDescent="0.2">
      <c r="A155" s="14"/>
      <c r="B155" s="75"/>
      <c r="C155" s="73" t="s">
        <v>1809</v>
      </c>
      <c r="D155" s="78" t="s">
        <v>289</v>
      </c>
      <c r="E155" s="13">
        <v>44447</v>
      </c>
      <c r="F155" s="76" t="s">
        <v>1362</v>
      </c>
      <c r="G155" s="13">
        <v>44447</v>
      </c>
      <c r="H155" s="77" t="s">
        <v>1363</v>
      </c>
      <c r="I155" s="16">
        <v>75</v>
      </c>
      <c r="J155" s="16">
        <v>55</v>
      </c>
      <c r="K155" s="16">
        <v>26</v>
      </c>
      <c r="L155" s="16">
        <v>20</v>
      </c>
      <c r="M155" s="81">
        <v>26.8125</v>
      </c>
      <c r="N155" s="72">
        <v>27</v>
      </c>
      <c r="O155" s="64">
        <v>2530</v>
      </c>
      <c r="P155" s="65">
        <f>Table224578910112345678910111213[[#This Row],[PEMBULATAN]]*O155</f>
        <v>68310</v>
      </c>
    </row>
    <row r="156" spans="1:16" ht="26.25" customHeight="1" x14ac:dyDescent="0.2">
      <c r="A156" s="14"/>
      <c r="B156" s="75"/>
      <c r="C156" s="73" t="s">
        <v>1810</v>
      </c>
      <c r="D156" s="78" t="s">
        <v>289</v>
      </c>
      <c r="E156" s="13">
        <v>44447</v>
      </c>
      <c r="F156" s="76" t="s">
        <v>1362</v>
      </c>
      <c r="G156" s="13">
        <v>44447</v>
      </c>
      <c r="H156" s="77" t="s">
        <v>1363</v>
      </c>
      <c r="I156" s="16">
        <v>47</v>
      </c>
      <c r="J156" s="16">
        <v>47</v>
      </c>
      <c r="K156" s="16">
        <v>16</v>
      </c>
      <c r="L156" s="16">
        <v>3</v>
      </c>
      <c r="M156" s="81">
        <v>8.8360000000000003</v>
      </c>
      <c r="N156" s="72">
        <v>9</v>
      </c>
      <c r="O156" s="64">
        <v>2530</v>
      </c>
      <c r="P156" s="65">
        <f>Table224578910112345678910111213[[#This Row],[PEMBULATAN]]*O156</f>
        <v>22770</v>
      </c>
    </row>
    <row r="157" spans="1:16" ht="26.25" customHeight="1" x14ac:dyDescent="0.2">
      <c r="A157" s="14"/>
      <c r="B157" s="75"/>
      <c r="C157" s="73" t="s">
        <v>1811</v>
      </c>
      <c r="D157" s="78" t="s">
        <v>289</v>
      </c>
      <c r="E157" s="13">
        <v>44447</v>
      </c>
      <c r="F157" s="76" t="s">
        <v>1362</v>
      </c>
      <c r="G157" s="13">
        <v>44447</v>
      </c>
      <c r="H157" s="77" t="s">
        <v>1363</v>
      </c>
      <c r="I157" s="16">
        <v>65</v>
      </c>
      <c r="J157" s="16">
        <v>40</v>
      </c>
      <c r="K157" s="16">
        <v>25</v>
      </c>
      <c r="L157" s="16">
        <v>3</v>
      </c>
      <c r="M157" s="81">
        <v>16.25</v>
      </c>
      <c r="N157" s="72">
        <v>16</v>
      </c>
      <c r="O157" s="64">
        <v>2530</v>
      </c>
      <c r="P157" s="65">
        <f>Table224578910112345678910111213[[#This Row],[PEMBULATAN]]*O157</f>
        <v>40480</v>
      </c>
    </row>
    <row r="158" spans="1:16" ht="26.25" customHeight="1" x14ac:dyDescent="0.2">
      <c r="A158" s="14"/>
      <c r="B158" s="75"/>
      <c r="C158" s="73" t="s">
        <v>1812</v>
      </c>
      <c r="D158" s="78" t="s">
        <v>289</v>
      </c>
      <c r="E158" s="13">
        <v>44447</v>
      </c>
      <c r="F158" s="76" t="s">
        <v>1362</v>
      </c>
      <c r="G158" s="13">
        <v>44447</v>
      </c>
      <c r="H158" s="77" t="s">
        <v>1363</v>
      </c>
      <c r="I158" s="16">
        <v>43</v>
      </c>
      <c r="J158" s="16">
        <v>35</v>
      </c>
      <c r="K158" s="16">
        <v>32</v>
      </c>
      <c r="L158" s="16">
        <v>7</v>
      </c>
      <c r="M158" s="81">
        <v>12.04</v>
      </c>
      <c r="N158" s="72">
        <v>12</v>
      </c>
      <c r="O158" s="64">
        <v>2530</v>
      </c>
      <c r="P158" s="65">
        <f>Table224578910112345678910111213[[#This Row],[PEMBULATAN]]*O158</f>
        <v>30360</v>
      </c>
    </row>
    <row r="159" spans="1:16" ht="26.25" customHeight="1" x14ac:dyDescent="0.2">
      <c r="A159" s="14"/>
      <c r="B159" s="75"/>
      <c r="C159" s="73" t="s">
        <v>1813</v>
      </c>
      <c r="D159" s="78" t="s">
        <v>289</v>
      </c>
      <c r="E159" s="13">
        <v>44447</v>
      </c>
      <c r="F159" s="76" t="s">
        <v>1362</v>
      </c>
      <c r="G159" s="13">
        <v>44447</v>
      </c>
      <c r="H159" s="77" t="s">
        <v>1363</v>
      </c>
      <c r="I159" s="16">
        <v>91</v>
      </c>
      <c r="J159" s="16">
        <v>57</v>
      </c>
      <c r="K159" s="16">
        <v>40</v>
      </c>
      <c r="L159" s="16">
        <v>14</v>
      </c>
      <c r="M159" s="81">
        <v>51.87</v>
      </c>
      <c r="N159" s="72">
        <v>52</v>
      </c>
      <c r="O159" s="64">
        <v>2530</v>
      </c>
      <c r="P159" s="65">
        <f>Table224578910112345678910111213[[#This Row],[PEMBULATAN]]*O159</f>
        <v>131560</v>
      </c>
    </row>
    <row r="160" spans="1:16" ht="26.25" customHeight="1" x14ac:dyDescent="0.2">
      <c r="A160" s="14"/>
      <c r="B160" s="75"/>
      <c r="C160" s="73" t="s">
        <v>1814</v>
      </c>
      <c r="D160" s="78" t="s">
        <v>289</v>
      </c>
      <c r="E160" s="13">
        <v>44447</v>
      </c>
      <c r="F160" s="76" t="s">
        <v>1362</v>
      </c>
      <c r="G160" s="13">
        <v>44447</v>
      </c>
      <c r="H160" s="77" t="s">
        <v>1363</v>
      </c>
      <c r="I160" s="16">
        <v>50</v>
      </c>
      <c r="J160" s="16">
        <v>30</v>
      </c>
      <c r="K160" s="16">
        <v>23</v>
      </c>
      <c r="L160" s="16">
        <v>7</v>
      </c>
      <c r="M160" s="81">
        <v>8.625</v>
      </c>
      <c r="N160" s="72">
        <v>9</v>
      </c>
      <c r="O160" s="64">
        <v>2530</v>
      </c>
      <c r="P160" s="65">
        <f>Table224578910112345678910111213[[#This Row],[PEMBULATAN]]*O160</f>
        <v>22770</v>
      </c>
    </row>
    <row r="161" spans="1:16" ht="26.25" customHeight="1" x14ac:dyDescent="0.2">
      <c r="A161" s="14"/>
      <c r="B161" s="75"/>
      <c r="C161" s="73" t="s">
        <v>1815</v>
      </c>
      <c r="D161" s="78" t="s">
        <v>289</v>
      </c>
      <c r="E161" s="13">
        <v>44447</v>
      </c>
      <c r="F161" s="76" t="s">
        <v>1362</v>
      </c>
      <c r="G161" s="13">
        <v>44447</v>
      </c>
      <c r="H161" s="77" t="s">
        <v>1363</v>
      </c>
      <c r="I161" s="16">
        <v>95</v>
      </c>
      <c r="J161" s="16">
        <v>32</v>
      </c>
      <c r="K161" s="16">
        <v>27</v>
      </c>
      <c r="L161" s="16">
        <v>1</v>
      </c>
      <c r="M161" s="81">
        <v>20.52</v>
      </c>
      <c r="N161" s="72">
        <v>21</v>
      </c>
      <c r="O161" s="64">
        <v>2530</v>
      </c>
      <c r="P161" s="65">
        <f>Table224578910112345678910111213[[#This Row],[PEMBULATAN]]*O161</f>
        <v>53130</v>
      </c>
    </row>
    <row r="162" spans="1:16" ht="26.25" customHeight="1" x14ac:dyDescent="0.2">
      <c r="A162" s="14"/>
      <c r="B162" s="75"/>
      <c r="C162" s="73" t="s">
        <v>1816</v>
      </c>
      <c r="D162" s="78" t="s">
        <v>289</v>
      </c>
      <c r="E162" s="13">
        <v>44447</v>
      </c>
      <c r="F162" s="76" t="s">
        <v>1362</v>
      </c>
      <c r="G162" s="13">
        <v>44447</v>
      </c>
      <c r="H162" s="77" t="s">
        <v>1363</v>
      </c>
      <c r="I162" s="16">
        <v>58</v>
      </c>
      <c r="J162" s="16">
        <v>31</v>
      </c>
      <c r="K162" s="16">
        <v>42</v>
      </c>
      <c r="L162" s="16">
        <v>9</v>
      </c>
      <c r="M162" s="81">
        <v>18.879000000000001</v>
      </c>
      <c r="N162" s="72">
        <v>19</v>
      </c>
      <c r="O162" s="64">
        <v>2530</v>
      </c>
      <c r="P162" s="65">
        <f>Table224578910112345678910111213[[#This Row],[PEMBULATAN]]*O162</f>
        <v>48070</v>
      </c>
    </row>
    <row r="163" spans="1:16" ht="26.25" customHeight="1" x14ac:dyDescent="0.2">
      <c r="A163" s="14"/>
      <c r="B163" s="75"/>
      <c r="C163" s="73" t="s">
        <v>1817</v>
      </c>
      <c r="D163" s="78" t="s">
        <v>289</v>
      </c>
      <c r="E163" s="13">
        <v>44447</v>
      </c>
      <c r="F163" s="76" t="s">
        <v>1362</v>
      </c>
      <c r="G163" s="13">
        <v>44447</v>
      </c>
      <c r="H163" s="77" t="s">
        <v>1363</v>
      </c>
      <c r="I163" s="16">
        <v>86</v>
      </c>
      <c r="J163" s="16">
        <v>59</v>
      </c>
      <c r="K163" s="16">
        <v>36</v>
      </c>
      <c r="L163" s="16">
        <v>26</v>
      </c>
      <c r="M163" s="81">
        <v>45.665999999999997</v>
      </c>
      <c r="N163" s="72">
        <v>46</v>
      </c>
      <c r="O163" s="64">
        <v>2530</v>
      </c>
      <c r="P163" s="65">
        <f>Table224578910112345678910111213[[#This Row],[PEMBULATAN]]*O163</f>
        <v>116380</v>
      </c>
    </row>
    <row r="164" spans="1:16" ht="26.25" customHeight="1" x14ac:dyDescent="0.2">
      <c r="A164" s="14"/>
      <c r="B164" s="75"/>
      <c r="C164" s="73" t="s">
        <v>1818</v>
      </c>
      <c r="D164" s="78" t="s">
        <v>289</v>
      </c>
      <c r="E164" s="13">
        <v>44447</v>
      </c>
      <c r="F164" s="76" t="s">
        <v>1362</v>
      </c>
      <c r="G164" s="13">
        <v>44447</v>
      </c>
      <c r="H164" s="77" t="s">
        <v>1363</v>
      </c>
      <c r="I164" s="16">
        <v>76</v>
      </c>
      <c r="J164" s="16">
        <v>50</v>
      </c>
      <c r="K164" s="16">
        <v>30</v>
      </c>
      <c r="L164" s="16">
        <v>8</v>
      </c>
      <c r="M164" s="81">
        <v>28.5</v>
      </c>
      <c r="N164" s="72">
        <v>29</v>
      </c>
      <c r="O164" s="64">
        <v>2530</v>
      </c>
      <c r="P164" s="65">
        <f>Table224578910112345678910111213[[#This Row],[PEMBULATAN]]*O164</f>
        <v>73370</v>
      </c>
    </row>
    <row r="165" spans="1:16" ht="26.25" customHeight="1" x14ac:dyDescent="0.2">
      <c r="A165" s="14"/>
      <c r="B165" s="75"/>
      <c r="C165" s="73" t="s">
        <v>1819</v>
      </c>
      <c r="D165" s="78" t="s">
        <v>289</v>
      </c>
      <c r="E165" s="13">
        <v>44447</v>
      </c>
      <c r="F165" s="76" t="s">
        <v>1362</v>
      </c>
      <c r="G165" s="13">
        <v>44447</v>
      </c>
      <c r="H165" s="77" t="s">
        <v>1363</v>
      </c>
      <c r="I165" s="16">
        <v>94</v>
      </c>
      <c r="J165" s="16">
        <v>50</v>
      </c>
      <c r="K165" s="16">
        <v>28</v>
      </c>
      <c r="L165" s="16">
        <v>16</v>
      </c>
      <c r="M165" s="81">
        <v>32.9</v>
      </c>
      <c r="N165" s="72">
        <v>33</v>
      </c>
      <c r="O165" s="64">
        <v>2530</v>
      </c>
      <c r="P165" s="65">
        <f>Table224578910112345678910111213[[#This Row],[PEMBULATAN]]*O165</f>
        <v>83490</v>
      </c>
    </row>
    <row r="166" spans="1:16" ht="26.25" customHeight="1" x14ac:dyDescent="0.2">
      <c r="A166" s="14"/>
      <c r="B166" s="75"/>
      <c r="C166" s="73" t="s">
        <v>1820</v>
      </c>
      <c r="D166" s="78" t="s">
        <v>289</v>
      </c>
      <c r="E166" s="13">
        <v>44447</v>
      </c>
      <c r="F166" s="76" t="s">
        <v>1362</v>
      </c>
      <c r="G166" s="13">
        <v>44447</v>
      </c>
      <c r="H166" s="77" t="s">
        <v>1363</v>
      </c>
      <c r="I166" s="16">
        <v>90</v>
      </c>
      <c r="J166" s="16">
        <v>55</v>
      </c>
      <c r="K166" s="16">
        <v>36</v>
      </c>
      <c r="L166" s="16">
        <v>13</v>
      </c>
      <c r="M166" s="81">
        <v>44.55</v>
      </c>
      <c r="N166" s="72">
        <v>45</v>
      </c>
      <c r="O166" s="64">
        <v>2530</v>
      </c>
      <c r="P166" s="65">
        <f>Table224578910112345678910111213[[#This Row],[PEMBULATAN]]*O166</f>
        <v>113850</v>
      </c>
    </row>
    <row r="167" spans="1:16" ht="26.25" customHeight="1" x14ac:dyDescent="0.2">
      <c r="A167" s="14"/>
      <c r="B167" s="75"/>
      <c r="C167" s="73" t="s">
        <v>1821</v>
      </c>
      <c r="D167" s="78" t="s">
        <v>289</v>
      </c>
      <c r="E167" s="13">
        <v>44447</v>
      </c>
      <c r="F167" s="76" t="s">
        <v>1362</v>
      </c>
      <c r="G167" s="13">
        <v>44447</v>
      </c>
      <c r="H167" s="77" t="s">
        <v>1363</v>
      </c>
      <c r="I167" s="16">
        <v>66</v>
      </c>
      <c r="J167" s="16">
        <v>58</v>
      </c>
      <c r="K167" s="16">
        <v>25</v>
      </c>
      <c r="L167" s="16">
        <v>9</v>
      </c>
      <c r="M167" s="81">
        <v>23.925000000000001</v>
      </c>
      <c r="N167" s="72">
        <v>24</v>
      </c>
      <c r="O167" s="64">
        <v>2530</v>
      </c>
      <c r="P167" s="65">
        <f>Table224578910112345678910111213[[#This Row],[PEMBULATAN]]*O167</f>
        <v>60720</v>
      </c>
    </row>
    <row r="168" spans="1:16" ht="26.25" customHeight="1" x14ac:dyDescent="0.2">
      <c r="A168" s="14"/>
      <c r="B168" s="75"/>
      <c r="C168" s="73" t="s">
        <v>1822</v>
      </c>
      <c r="D168" s="78" t="s">
        <v>289</v>
      </c>
      <c r="E168" s="13">
        <v>44447</v>
      </c>
      <c r="F168" s="76" t="s">
        <v>1362</v>
      </c>
      <c r="G168" s="13">
        <v>44447</v>
      </c>
      <c r="H168" s="77" t="s">
        <v>1363</v>
      </c>
      <c r="I168" s="16">
        <v>98</v>
      </c>
      <c r="J168" s="16">
        <v>55</v>
      </c>
      <c r="K168" s="16">
        <v>35</v>
      </c>
      <c r="L168" s="16">
        <v>18</v>
      </c>
      <c r="M168" s="81">
        <v>47.162500000000001</v>
      </c>
      <c r="N168" s="72">
        <v>47</v>
      </c>
      <c r="O168" s="64">
        <v>2530</v>
      </c>
      <c r="P168" s="65">
        <f>Table224578910112345678910111213[[#This Row],[PEMBULATAN]]*O168</f>
        <v>118910</v>
      </c>
    </row>
    <row r="169" spans="1:16" ht="26.25" customHeight="1" x14ac:dyDescent="0.2">
      <c r="A169" s="14"/>
      <c r="B169" s="75"/>
      <c r="C169" s="73" t="s">
        <v>1823</v>
      </c>
      <c r="D169" s="78" t="s">
        <v>289</v>
      </c>
      <c r="E169" s="13">
        <v>44447</v>
      </c>
      <c r="F169" s="76" t="s">
        <v>1362</v>
      </c>
      <c r="G169" s="13">
        <v>44447</v>
      </c>
      <c r="H169" s="77" t="s">
        <v>1363</v>
      </c>
      <c r="I169" s="16">
        <v>75</v>
      </c>
      <c r="J169" s="16">
        <v>60</v>
      </c>
      <c r="K169" s="16">
        <v>30</v>
      </c>
      <c r="L169" s="16">
        <v>25</v>
      </c>
      <c r="M169" s="81">
        <v>33.75</v>
      </c>
      <c r="N169" s="72">
        <v>34</v>
      </c>
      <c r="O169" s="64">
        <v>2530</v>
      </c>
      <c r="P169" s="65">
        <f>Table224578910112345678910111213[[#This Row],[PEMBULATAN]]*O169</f>
        <v>86020</v>
      </c>
    </row>
    <row r="170" spans="1:16" ht="26.25" customHeight="1" x14ac:dyDescent="0.2">
      <c r="A170" s="14"/>
      <c r="B170" s="75"/>
      <c r="C170" s="73" t="s">
        <v>1824</v>
      </c>
      <c r="D170" s="78" t="s">
        <v>289</v>
      </c>
      <c r="E170" s="13">
        <v>44447</v>
      </c>
      <c r="F170" s="76" t="s">
        <v>1362</v>
      </c>
      <c r="G170" s="13">
        <v>44447</v>
      </c>
      <c r="H170" s="77" t="s">
        <v>1363</v>
      </c>
      <c r="I170" s="16">
        <v>37</v>
      </c>
      <c r="J170" s="16">
        <v>34</v>
      </c>
      <c r="K170" s="16">
        <v>20</v>
      </c>
      <c r="L170" s="16">
        <v>3</v>
      </c>
      <c r="M170" s="81">
        <v>6.29</v>
      </c>
      <c r="N170" s="72">
        <v>6</v>
      </c>
      <c r="O170" s="64">
        <v>2530</v>
      </c>
      <c r="P170" s="65">
        <f>Table224578910112345678910111213[[#This Row],[PEMBULATAN]]*O170</f>
        <v>15180</v>
      </c>
    </row>
    <row r="171" spans="1:16" ht="26.25" customHeight="1" x14ac:dyDescent="0.2">
      <c r="A171" s="14"/>
      <c r="B171" s="75"/>
      <c r="C171" s="73" t="s">
        <v>1825</v>
      </c>
      <c r="D171" s="78" t="s">
        <v>289</v>
      </c>
      <c r="E171" s="13">
        <v>44447</v>
      </c>
      <c r="F171" s="76" t="s">
        <v>1362</v>
      </c>
      <c r="G171" s="13">
        <v>44447</v>
      </c>
      <c r="H171" s="77" t="s">
        <v>1363</v>
      </c>
      <c r="I171" s="16">
        <v>95</v>
      </c>
      <c r="J171" s="16">
        <v>55</v>
      </c>
      <c r="K171" s="16">
        <v>35</v>
      </c>
      <c r="L171" s="16">
        <v>28</v>
      </c>
      <c r="M171" s="81">
        <v>45.71875</v>
      </c>
      <c r="N171" s="72">
        <v>46</v>
      </c>
      <c r="O171" s="64">
        <v>2530</v>
      </c>
      <c r="P171" s="65">
        <f>Table224578910112345678910111213[[#This Row],[PEMBULATAN]]*O171</f>
        <v>116380</v>
      </c>
    </row>
    <row r="172" spans="1:16" ht="26.25" customHeight="1" x14ac:dyDescent="0.2">
      <c r="A172" s="14"/>
      <c r="B172" s="75"/>
      <c r="C172" s="73" t="s">
        <v>1826</v>
      </c>
      <c r="D172" s="78" t="s">
        <v>289</v>
      </c>
      <c r="E172" s="13">
        <v>44447</v>
      </c>
      <c r="F172" s="76" t="s">
        <v>1362</v>
      </c>
      <c r="G172" s="13">
        <v>44447</v>
      </c>
      <c r="H172" s="77" t="s">
        <v>1363</v>
      </c>
      <c r="I172" s="16">
        <v>78</v>
      </c>
      <c r="J172" s="16">
        <v>58</v>
      </c>
      <c r="K172" s="16">
        <v>30</v>
      </c>
      <c r="L172" s="16">
        <v>21</v>
      </c>
      <c r="M172" s="81">
        <v>33.93</v>
      </c>
      <c r="N172" s="72">
        <v>34</v>
      </c>
      <c r="O172" s="64">
        <v>2530</v>
      </c>
      <c r="P172" s="65">
        <f>Table224578910112345678910111213[[#This Row],[PEMBULATAN]]*O172</f>
        <v>86020</v>
      </c>
    </row>
    <row r="173" spans="1:16" ht="26.25" customHeight="1" x14ac:dyDescent="0.2">
      <c r="A173" s="14"/>
      <c r="B173" s="75"/>
      <c r="C173" s="73" t="s">
        <v>1827</v>
      </c>
      <c r="D173" s="78" t="s">
        <v>289</v>
      </c>
      <c r="E173" s="13">
        <v>44447</v>
      </c>
      <c r="F173" s="76" t="s">
        <v>1362</v>
      </c>
      <c r="G173" s="13">
        <v>44447</v>
      </c>
      <c r="H173" s="77" t="s">
        <v>1363</v>
      </c>
      <c r="I173" s="16">
        <v>75</v>
      </c>
      <c r="J173" s="16">
        <v>55</v>
      </c>
      <c r="K173" s="16">
        <v>15</v>
      </c>
      <c r="L173" s="16">
        <v>10</v>
      </c>
      <c r="M173" s="81">
        <v>15.46875</v>
      </c>
      <c r="N173" s="72">
        <v>16</v>
      </c>
      <c r="O173" s="64">
        <v>2530</v>
      </c>
      <c r="P173" s="65">
        <f>Table224578910112345678910111213[[#This Row],[PEMBULATAN]]*O173</f>
        <v>40480</v>
      </c>
    </row>
    <row r="174" spans="1:16" ht="26.25" customHeight="1" x14ac:dyDescent="0.2">
      <c r="A174" s="14"/>
      <c r="B174" s="75"/>
      <c r="C174" s="73" t="s">
        <v>1828</v>
      </c>
      <c r="D174" s="78" t="s">
        <v>289</v>
      </c>
      <c r="E174" s="13">
        <v>44447</v>
      </c>
      <c r="F174" s="76" t="s">
        <v>1362</v>
      </c>
      <c r="G174" s="13">
        <v>44447</v>
      </c>
      <c r="H174" s="77" t="s">
        <v>1363</v>
      </c>
      <c r="I174" s="16">
        <v>55</v>
      </c>
      <c r="J174" s="16">
        <v>30</v>
      </c>
      <c r="K174" s="16">
        <v>10</v>
      </c>
      <c r="L174" s="16">
        <v>3</v>
      </c>
      <c r="M174" s="81">
        <v>4.125</v>
      </c>
      <c r="N174" s="72">
        <v>4</v>
      </c>
      <c r="O174" s="64">
        <v>2530</v>
      </c>
      <c r="P174" s="65">
        <f>Table224578910112345678910111213[[#This Row],[PEMBULATAN]]*O174</f>
        <v>10120</v>
      </c>
    </row>
    <row r="175" spans="1:16" ht="26.25" customHeight="1" x14ac:dyDescent="0.2">
      <c r="A175" s="14"/>
      <c r="B175" s="75"/>
      <c r="C175" s="73" t="s">
        <v>1829</v>
      </c>
      <c r="D175" s="78" t="s">
        <v>289</v>
      </c>
      <c r="E175" s="13">
        <v>44447</v>
      </c>
      <c r="F175" s="76" t="s">
        <v>1362</v>
      </c>
      <c r="G175" s="13">
        <v>44447</v>
      </c>
      <c r="H175" s="77" t="s">
        <v>1363</v>
      </c>
      <c r="I175" s="16">
        <v>55</v>
      </c>
      <c r="J175" s="16">
        <v>58</v>
      </c>
      <c r="K175" s="16">
        <v>15</v>
      </c>
      <c r="L175" s="16">
        <v>6</v>
      </c>
      <c r="M175" s="81">
        <v>11.9625</v>
      </c>
      <c r="N175" s="72">
        <v>12</v>
      </c>
      <c r="O175" s="64">
        <v>2530</v>
      </c>
      <c r="P175" s="65">
        <f>Table224578910112345678910111213[[#This Row],[PEMBULATAN]]*O175</f>
        <v>30360</v>
      </c>
    </row>
    <row r="176" spans="1:16" ht="26.25" customHeight="1" x14ac:dyDescent="0.2">
      <c r="A176" s="14"/>
      <c r="B176" s="75"/>
      <c r="C176" s="73" t="s">
        <v>1830</v>
      </c>
      <c r="D176" s="78" t="s">
        <v>289</v>
      </c>
      <c r="E176" s="13">
        <v>44447</v>
      </c>
      <c r="F176" s="76" t="s">
        <v>1362</v>
      </c>
      <c r="G176" s="13">
        <v>44447</v>
      </c>
      <c r="H176" s="77" t="s">
        <v>1363</v>
      </c>
      <c r="I176" s="16">
        <v>76</v>
      </c>
      <c r="J176" s="16">
        <v>65</v>
      </c>
      <c r="K176" s="16">
        <v>12</v>
      </c>
      <c r="L176" s="16">
        <v>7</v>
      </c>
      <c r="M176" s="81">
        <v>14.82</v>
      </c>
      <c r="N176" s="72">
        <v>15</v>
      </c>
      <c r="O176" s="64">
        <v>2530</v>
      </c>
      <c r="P176" s="65">
        <f>Table224578910112345678910111213[[#This Row],[PEMBULATAN]]*O176</f>
        <v>37950</v>
      </c>
    </row>
    <row r="177" spans="1:16" ht="26.25" customHeight="1" x14ac:dyDescent="0.2">
      <c r="A177" s="14"/>
      <c r="B177" s="75"/>
      <c r="C177" s="73" t="s">
        <v>1831</v>
      </c>
      <c r="D177" s="78" t="s">
        <v>289</v>
      </c>
      <c r="E177" s="13">
        <v>44447</v>
      </c>
      <c r="F177" s="76" t="s">
        <v>1362</v>
      </c>
      <c r="G177" s="13">
        <v>44447</v>
      </c>
      <c r="H177" s="77" t="s">
        <v>1363</v>
      </c>
      <c r="I177" s="16">
        <v>78</v>
      </c>
      <c r="J177" s="16">
        <v>60</v>
      </c>
      <c r="K177" s="16">
        <v>20</v>
      </c>
      <c r="L177" s="16">
        <v>12</v>
      </c>
      <c r="M177" s="81">
        <v>23.4</v>
      </c>
      <c r="N177" s="72">
        <v>24</v>
      </c>
      <c r="O177" s="64">
        <v>2530</v>
      </c>
      <c r="P177" s="65">
        <f>Table224578910112345678910111213[[#This Row],[PEMBULATAN]]*O177</f>
        <v>60720</v>
      </c>
    </row>
    <row r="178" spans="1:16" ht="26.25" customHeight="1" x14ac:dyDescent="0.2">
      <c r="A178" s="14"/>
      <c r="B178" s="75"/>
      <c r="C178" s="73" t="s">
        <v>1832</v>
      </c>
      <c r="D178" s="78" t="s">
        <v>289</v>
      </c>
      <c r="E178" s="13">
        <v>44447</v>
      </c>
      <c r="F178" s="76" t="s">
        <v>1362</v>
      </c>
      <c r="G178" s="13">
        <v>44447</v>
      </c>
      <c r="H178" s="77" t="s">
        <v>1363</v>
      </c>
      <c r="I178" s="16">
        <v>80</v>
      </c>
      <c r="J178" s="16">
        <v>60</v>
      </c>
      <c r="K178" s="16">
        <v>20</v>
      </c>
      <c r="L178" s="16">
        <v>15</v>
      </c>
      <c r="M178" s="81">
        <v>24</v>
      </c>
      <c r="N178" s="72">
        <v>24</v>
      </c>
      <c r="O178" s="64">
        <v>2530</v>
      </c>
      <c r="P178" s="65">
        <f>Table224578910112345678910111213[[#This Row],[PEMBULATAN]]*O178</f>
        <v>60720</v>
      </c>
    </row>
    <row r="179" spans="1:16" ht="26.25" customHeight="1" x14ac:dyDescent="0.2">
      <c r="A179" s="14"/>
      <c r="B179" s="75"/>
      <c r="C179" s="73" t="s">
        <v>1833</v>
      </c>
      <c r="D179" s="78" t="s">
        <v>289</v>
      </c>
      <c r="E179" s="13">
        <v>44447</v>
      </c>
      <c r="F179" s="76" t="s">
        <v>1362</v>
      </c>
      <c r="G179" s="13">
        <v>44447</v>
      </c>
      <c r="H179" s="77" t="s">
        <v>1363</v>
      </c>
      <c r="I179" s="16">
        <v>90</v>
      </c>
      <c r="J179" s="16">
        <v>48</v>
      </c>
      <c r="K179" s="16">
        <v>25</v>
      </c>
      <c r="L179" s="16">
        <v>12</v>
      </c>
      <c r="M179" s="81">
        <v>27</v>
      </c>
      <c r="N179" s="72">
        <v>27</v>
      </c>
      <c r="O179" s="64">
        <v>2530</v>
      </c>
      <c r="P179" s="65">
        <f>Table224578910112345678910111213[[#This Row],[PEMBULATAN]]*O179</f>
        <v>68310</v>
      </c>
    </row>
    <row r="180" spans="1:16" ht="26.25" customHeight="1" x14ac:dyDescent="0.2">
      <c r="A180" s="14"/>
      <c r="B180" s="75"/>
      <c r="C180" s="73" t="s">
        <v>1834</v>
      </c>
      <c r="D180" s="78" t="s">
        <v>289</v>
      </c>
      <c r="E180" s="13">
        <v>44447</v>
      </c>
      <c r="F180" s="76" t="s">
        <v>1362</v>
      </c>
      <c r="G180" s="13">
        <v>44447</v>
      </c>
      <c r="H180" s="77" t="s">
        <v>1363</v>
      </c>
      <c r="I180" s="16">
        <v>55</v>
      </c>
      <c r="J180" s="16">
        <v>36</v>
      </c>
      <c r="K180" s="16">
        <v>15</v>
      </c>
      <c r="L180" s="16">
        <v>4</v>
      </c>
      <c r="M180" s="81">
        <v>7.4249999999999998</v>
      </c>
      <c r="N180" s="72">
        <v>8</v>
      </c>
      <c r="O180" s="64">
        <v>2530</v>
      </c>
      <c r="P180" s="65">
        <f>Table224578910112345678910111213[[#This Row],[PEMBULATAN]]*O180</f>
        <v>20240</v>
      </c>
    </row>
    <row r="181" spans="1:16" ht="26.25" customHeight="1" x14ac:dyDescent="0.2">
      <c r="A181" s="14"/>
      <c r="B181" s="75"/>
      <c r="C181" s="73" t="s">
        <v>1835</v>
      </c>
      <c r="D181" s="78" t="s">
        <v>289</v>
      </c>
      <c r="E181" s="13">
        <v>44447</v>
      </c>
      <c r="F181" s="76" t="s">
        <v>1362</v>
      </c>
      <c r="G181" s="13">
        <v>44447</v>
      </c>
      <c r="H181" s="77" t="s">
        <v>1363</v>
      </c>
      <c r="I181" s="16">
        <v>50</v>
      </c>
      <c r="J181" s="16">
        <v>40</v>
      </c>
      <c r="K181" s="16">
        <v>20</v>
      </c>
      <c r="L181" s="16">
        <v>7</v>
      </c>
      <c r="M181" s="81">
        <v>10</v>
      </c>
      <c r="N181" s="72">
        <v>10</v>
      </c>
      <c r="O181" s="64">
        <v>2530</v>
      </c>
      <c r="P181" s="65">
        <f>Table224578910112345678910111213[[#This Row],[PEMBULATAN]]*O181</f>
        <v>25300</v>
      </c>
    </row>
    <row r="182" spans="1:16" ht="26.25" customHeight="1" x14ac:dyDescent="0.2">
      <c r="A182" s="14"/>
      <c r="B182" s="75"/>
      <c r="C182" s="73" t="s">
        <v>1836</v>
      </c>
      <c r="D182" s="78" t="s">
        <v>289</v>
      </c>
      <c r="E182" s="13">
        <v>44447</v>
      </c>
      <c r="F182" s="76" t="s">
        <v>1362</v>
      </c>
      <c r="G182" s="13">
        <v>44447</v>
      </c>
      <c r="H182" s="77" t="s">
        <v>1363</v>
      </c>
      <c r="I182" s="16">
        <v>85</v>
      </c>
      <c r="J182" s="16">
        <v>60</v>
      </c>
      <c r="K182" s="16">
        <v>15</v>
      </c>
      <c r="L182" s="16">
        <v>6</v>
      </c>
      <c r="M182" s="81">
        <v>19.125</v>
      </c>
      <c r="N182" s="72">
        <v>19</v>
      </c>
      <c r="O182" s="64">
        <v>2530</v>
      </c>
      <c r="P182" s="65">
        <f>Table224578910112345678910111213[[#This Row],[PEMBULATAN]]*O182</f>
        <v>48070</v>
      </c>
    </row>
    <row r="183" spans="1:16" ht="26.25" customHeight="1" x14ac:dyDescent="0.2">
      <c r="A183" s="14"/>
      <c r="B183" s="75"/>
      <c r="C183" s="73" t="s">
        <v>1837</v>
      </c>
      <c r="D183" s="78" t="s">
        <v>289</v>
      </c>
      <c r="E183" s="13">
        <v>44447</v>
      </c>
      <c r="F183" s="76" t="s">
        <v>1362</v>
      </c>
      <c r="G183" s="13">
        <v>44447</v>
      </c>
      <c r="H183" s="77" t="s">
        <v>1363</v>
      </c>
      <c r="I183" s="16">
        <v>55</v>
      </c>
      <c r="J183" s="16">
        <v>35</v>
      </c>
      <c r="K183" s="16">
        <v>15</v>
      </c>
      <c r="L183" s="16">
        <v>5</v>
      </c>
      <c r="M183" s="81">
        <v>7.21875</v>
      </c>
      <c r="N183" s="72">
        <v>7</v>
      </c>
      <c r="O183" s="64">
        <v>2530</v>
      </c>
      <c r="P183" s="65">
        <f>Table224578910112345678910111213[[#This Row],[PEMBULATAN]]*O183</f>
        <v>17710</v>
      </c>
    </row>
    <row r="184" spans="1:16" ht="26.25" customHeight="1" x14ac:dyDescent="0.2">
      <c r="A184" s="14"/>
      <c r="B184" s="75"/>
      <c r="C184" s="73" t="s">
        <v>1838</v>
      </c>
      <c r="D184" s="78" t="s">
        <v>289</v>
      </c>
      <c r="E184" s="13">
        <v>44447</v>
      </c>
      <c r="F184" s="76" t="s">
        <v>1362</v>
      </c>
      <c r="G184" s="13">
        <v>44447</v>
      </c>
      <c r="H184" s="77" t="s">
        <v>1363</v>
      </c>
      <c r="I184" s="16">
        <v>91</v>
      </c>
      <c r="J184" s="16">
        <v>40</v>
      </c>
      <c r="K184" s="16">
        <v>10</v>
      </c>
      <c r="L184" s="16">
        <v>2</v>
      </c>
      <c r="M184" s="81">
        <v>9.1</v>
      </c>
      <c r="N184" s="72">
        <v>9</v>
      </c>
      <c r="O184" s="64">
        <v>2530</v>
      </c>
      <c r="P184" s="65">
        <f>Table224578910112345678910111213[[#This Row],[PEMBULATAN]]*O184</f>
        <v>22770</v>
      </c>
    </row>
    <row r="185" spans="1:16" ht="26.25" customHeight="1" x14ac:dyDescent="0.2">
      <c r="A185" s="14"/>
      <c r="B185" s="75"/>
      <c r="C185" s="73" t="s">
        <v>1839</v>
      </c>
      <c r="D185" s="78" t="s">
        <v>289</v>
      </c>
      <c r="E185" s="13">
        <v>44447</v>
      </c>
      <c r="F185" s="76" t="s">
        <v>1362</v>
      </c>
      <c r="G185" s="13">
        <v>44447</v>
      </c>
      <c r="H185" s="77" t="s">
        <v>1363</v>
      </c>
      <c r="I185" s="16">
        <v>48</v>
      </c>
      <c r="J185" s="16">
        <v>40</v>
      </c>
      <c r="K185" s="16">
        <v>33</v>
      </c>
      <c r="L185" s="16">
        <v>1</v>
      </c>
      <c r="M185" s="81">
        <v>15.84</v>
      </c>
      <c r="N185" s="72">
        <v>16</v>
      </c>
      <c r="O185" s="64">
        <v>2530</v>
      </c>
      <c r="P185" s="65">
        <f>Table224578910112345678910111213[[#This Row],[PEMBULATAN]]*O185</f>
        <v>40480</v>
      </c>
    </row>
    <row r="186" spans="1:16" ht="26.25" customHeight="1" x14ac:dyDescent="0.2">
      <c r="A186" s="14"/>
      <c r="B186" s="75"/>
      <c r="C186" s="73" t="s">
        <v>1840</v>
      </c>
      <c r="D186" s="78" t="s">
        <v>289</v>
      </c>
      <c r="E186" s="13">
        <v>44447</v>
      </c>
      <c r="F186" s="76" t="s">
        <v>1362</v>
      </c>
      <c r="G186" s="13">
        <v>44447</v>
      </c>
      <c r="H186" s="77" t="s">
        <v>1363</v>
      </c>
      <c r="I186" s="16">
        <v>50</v>
      </c>
      <c r="J186" s="16">
        <v>40</v>
      </c>
      <c r="K186" s="16">
        <v>34</v>
      </c>
      <c r="L186" s="16">
        <v>1</v>
      </c>
      <c r="M186" s="81">
        <v>17</v>
      </c>
      <c r="N186" s="72">
        <v>17</v>
      </c>
      <c r="O186" s="64">
        <v>2530</v>
      </c>
      <c r="P186" s="65">
        <f>Table224578910112345678910111213[[#This Row],[PEMBULATAN]]*O186</f>
        <v>43010</v>
      </c>
    </row>
    <row r="187" spans="1:16" ht="26.25" customHeight="1" x14ac:dyDescent="0.2">
      <c r="A187" s="14"/>
      <c r="B187" s="75"/>
      <c r="C187" s="73" t="s">
        <v>1841</v>
      </c>
      <c r="D187" s="78" t="s">
        <v>289</v>
      </c>
      <c r="E187" s="13">
        <v>44447</v>
      </c>
      <c r="F187" s="76" t="s">
        <v>1362</v>
      </c>
      <c r="G187" s="13">
        <v>44447</v>
      </c>
      <c r="H187" s="77" t="s">
        <v>1363</v>
      </c>
      <c r="I187" s="16">
        <v>70</v>
      </c>
      <c r="J187" s="16">
        <v>33</v>
      </c>
      <c r="K187" s="16">
        <v>26</v>
      </c>
      <c r="L187" s="16">
        <v>5</v>
      </c>
      <c r="M187" s="81">
        <v>15.015000000000001</v>
      </c>
      <c r="N187" s="72">
        <v>15</v>
      </c>
      <c r="O187" s="64">
        <v>2530</v>
      </c>
      <c r="P187" s="65">
        <f>Table224578910112345678910111213[[#This Row],[PEMBULATAN]]*O187</f>
        <v>37950</v>
      </c>
    </row>
    <row r="188" spans="1:16" ht="26.25" customHeight="1" x14ac:dyDescent="0.2">
      <c r="A188" s="14"/>
      <c r="B188" s="75"/>
      <c r="C188" s="73" t="s">
        <v>1842</v>
      </c>
      <c r="D188" s="78" t="s">
        <v>289</v>
      </c>
      <c r="E188" s="13">
        <v>44447</v>
      </c>
      <c r="F188" s="76" t="s">
        <v>1362</v>
      </c>
      <c r="G188" s="13">
        <v>44447</v>
      </c>
      <c r="H188" s="77" t="s">
        <v>1363</v>
      </c>
      <c r="I188" s="16">
        <v>95</v>
      </c>
      <c r="J188" s="16">
        <v>40</v>
      </c>
      <c r="K188" s="16">
        <v>15</v>
      </c>
      <c r="L188" s="16">
        <v>6</v>
      </c>
      <c r="M188" s="81">
        <v>14.25</v>
      </c>
      <c r="N188" s="72">
        <v>14</v>
      </c>
      <c r="O188" s="64">
        <v>2530</v>
      </c>
      <c r="P188" s="65">
        <f>Table224578910112345678910111213[[#This Row],[PEMBULATAN]]*O188</f>
        <v>35420</v>
      </c>
    </row>
    <row r="189" spans="1:16" ht="26.25" customHeight="1" x14ac:dyDescent="0.2">
      <c r="A189" s="14"/>
      <c r="B189" s="75"/>
      <c r="C189" s="73" t="s">
        <v>1843</v>
      </c>
      <c r="D189" s="78" t="s">
        <v>289</v>
      </c>
      <c r="E189" s="13">
        <v>44447</v>
      </c>
      <c r="F189" s="76" t="s">
        <v>1362</v>
      </c>
      <c r="G189" s="13">
        <v>44447</v>
      </c>
      <c r="H189" s="77" t="s">
        <v>1363</v>
      </c>
      <c r="I189" s="16">
        <v>70</v>
      </c>
      <c r="J189" s="16">
        <v>70</v>
      </c>
      <c r="K189" s="16">
        <v>20</v>
      </c>
      <c r="L189" s="16">
        <v>12</v>
      </c>
      <c r="M189" s="81">
        <v>24.5</v>
      </c>
      <c r="N189" s="72">
        <v>25</v>
      </c>
      <c r="O189" s="64">
        <v>2530</v>
      </c>
      <c r="P189" s="65">
        <f>Table224578910112345678910111213[[#This Row],[PEMBULATAN]]*O189</f>
        <v>63250</v>
      </c>
    </row>
    <row r="190" spans="1:16" ht="26.25" customHeight="1" x14ac:dyDescent="0.2">
      <c r="A190" s="14"/>
      <c r="B190" s="75"/>
      <c r="C190" s="73" t="s">
        <v>1844</v>
      </c>
      <c r="D190" s="78" t="s">
        <v>289</v>
      </c>
      <c r="E190" s="13">
        <v>44447</v>
      </c>
      <c r="F190" s="76" t="s">
        <v>1362</v>
      </c>
      <c r="G190" s="13">
        <v>44447</v>
      </c>
      <c r="H190" s="77" t="s">
        <v>1363</v>
      </c>
      <c r="I190" s="16">
        <v>83</v>
      </c>
      <c r="J190" s="16">
        <v>50</v>
      </c>
      <c r="K190" s="16">
        <v>35</v>
      </c>
      <c r="L190" s="16">
        <v>25</v>
      </c>
      <c r="M190" s="81">
        <v>36.3125</v>
      </c>
      <c r="N190" s="72">
        <v>37</v>
      </c>
      <c r="O190" s="64">
        <v>2530</v>
      </c>
      <c r="P190" s="65">
        <f>Table224578910112345678910111213[[#This Row],[PEMBULATAN]]*O190</f>
        <v>93610</v>
      </c>
    </row>
    <row r="191" spans="1:16" ht="26.25" customHeight="1" x14ac:dyDescent="0.2">
      <c r="A191" s="14"/>
      <c r="B191" s="75"/>
      <c r="C191" s="73" t="s">
        <v>1845</v>
      </c>
      <c r="D191" s="78" t="s">
        <v>289</v>
      </c>
      <c r="E191" s="13">
        <v>44447</v>
      </c>
      <c r="F191" s="76" t="s">
        <v>1362</v>
      </c>
      <c r="G191" s="13">
        <v>44447</v>
      </c>
      <c r="H191" s="77" t="s">
        <v>1363</v>
      </c>
      <c r="I191" s="16">
        <v>80</v>
      </c>
      <c r="J191" s="16">
        <v>55</v>
      </c>
      <c r="K191" s="16">
        <v>20</v>
      </c>
      <c r="L191" s="16">
        <v>13</v>
      </c>
      <c r="M191" s="81">
        <v>22</v>
      </c>
      <c r="N191" s="72">
        <v>22</v>
      </c>
      <c r="O191" s="64">
        <v>2530</v>
      </c>
      <c r="P191" s="65">
        <f>Table224578910112345678910111213[[#This Row],[PEMBULATAN]]*O191</f>
        <v>55660</v>
      </c>
    </row>
    <row r="192" spans="1:16" ht="26.25" customHeight="1" x14ac:dyDescent="0.2">
      <c r="A192" s="14"/>
      <c r="B192" s="75"/>
      <c r="C192" s="73" t="s">
        <v>1846</v>
      </c>
      <c r="D192" s="78" t="s">
        <v>289</v>
      </c>
      <c r="E192" s="13">
        <v>44447</v>
      </c>
      <c r="F192" s="76" t="s">
        <v>1362</v>
      </c>
      <c r="G192" s="13">
        <v>44447</v>
      </c>
      <c r="H192" s="77" t="s">
        <v>1363</v>
      </c>
      <c r="I192" s="16">
        <v>95</v>
      </c>
      <c r="J192" s="16">
        <v>55</v>
      </c>
      <c r="K192" s="16">
        <v>20</v>
      </c>
      <c r="L192" s="16">
        <v>9</v>
      </c>
      <c r="M192" s="81">
        <v>26.125</v>
      </c>
      <c r="N192" s="72">
        <v>26</v>
      </c>
      <c r="O192" s="64">
        <v>2530</v>
      </c>
      <c r="P192" s="65">
        <f>Table224578910112345678910111213[[#This Row],[PEMBULATAN]]*O192</f>
        <v>65780</v>
      </c>
    </row>
    <row r="193" spans="1:16" ht="26.25" customHeight="1" x14ac:dyDescent="0.2">
      <c r="A193" s="14"/>
      <c r="B193" s="75"/>
      <c r="C193" s="73" t="s">
        <v>1847</v>
      </c>
      <c r="D193" s="78" t="s">
        <v>289</v>
      </c>
      <c r="E193" s="13">
        <v>44447</v>
      </c>
      <c r="F193" s="76" t="s">
        <v>1362</v>
      </c>
      <c r="G193" s="13">
        <v>44447</v>
      </c>
      <c r="H193" s="77" t="s">
        <v>1363</v>
      </c>
      <c r="I193" s="16">
        <v>75</v>
      </c>
      <c r="J193" s="16">
        <v>50</v>
      </c>
      <c r="K193" s="16">
        <v>20</v>
      </c>
      <c r="L193" s="16">
        <v>16</v>
      </c>
      <c r="M193" s="81">
        <v>18.75</v>
      </c>
      <c r="N193" s="72">
        <v>19</v>
      </c>
      <c r="O193" s="64">
        <v>2530</v>
      </c>
      <c r="P193" s="65">
        <f>Table224578910112345678910111213[[#This Row],[PEMBULATAN]]*O193</f>
        <v>48070</v>
      </c>
    </row>
    <row r="194" spans="1:16" ht="26.25" customHeight="1" x14ac:dyDescent="0.2">
      <c r="A194" s="14"/>
      <c r="B194" s="75"/>
      <c r="C194" s="73" t="s">
        <v>1848</v>
      </c>
      <c r="D194" s="78" t="s">
        <v>289</v>
      </c>
      <c r="E194" s="13">
        <v>44447</v>
      </c>
      <c r="F194" s="76" t="s">
        <v>1362</v>
      </c>
      <c r="G194" s="13">
        <v>44447</v>
      </c>
      <c r="H194" s="77" t="s">
        <v>1363</v>
      </c>
      <c r="I194" s="16">
        <v>108</v>
      </c>
      <c r="J194" s="16">
        <v>60</v>
      </c>
      <c r="K194" s="16">
        <v>20</v>
      </c>
      <c r="L194" s="16">
        <v>5</v>
      </c>
      <c r="M194" s="81">
        <v>32.4</v>
      </c>
      <c r="N194" s="72">
        <v>33</v>
      </c>
      <c r="O194" s="64">
        <v>2530</v>
      </c>
      <c r="P194" s="65">
        <f>Table224578910112345678910111213[[#This Row],[PEMBULATAN]]*O194</f>
        <v>83490</v>
      </c>
    </row>
    <row r="195" spans="1:16" ht="26.25" customHeight="1" x14ac:dyDescent="0.2">
      <c r="A195" s="14"/>
      <c r="B195" s="75"/>
      <c r="C195" s="73" t="s">
        <v>1849</v>
      </c>
      <c r="D195" s="78" t="s">
        <v>289</v>
      </c>
      <c r="E195" s="13">
        <v>44447</v>
      </c>
      <c r="F195" s="76" t="s">
        <v>1362</v>
      </c>
      <c r="G195" s="13">
        <v>44447</v>
      </c>
      <c r="H195" s="77" t="s">
        <v>1363</v>
      </c>
      <c r="I195" s="16">
        <v>85</v>
      </c>
      <c r="J195" s="16">
        <v>49</v>
      </c>
      <c r="K195" s="16">
        <v>35</v>
      </c>
      <c r="L195" s="16">
        <v>22</v>
      </c>
      <c r="M195" s="81">
        <v>36.443750000000001</v>
      </c>
      <c r="N195" s="72">
        <v>37</v>
      </c>
      <c r="O195" s="64">
        <v>2530</v>
      </c>
      <c r="P195" s="65">
        <f>Table224578910112345678910111213[[#This Row],[PEMBULATAN]]*O195</f>
        <v>93610</v>
      </c>
    </row>
    <row r="196" spans="1:16" ht="26.25" customHeight="1" x14ac:dyDescent="0.2">
      <c r="A196" s="14"/>
      <c r="B196" s="75"/>
      <c r="C196" s="73" t="s">
        <v>1850</v>
      </c>
      <c r="D196" s="78" t="s">
        <v>289</v>
      </c>
      <c r="E196" s="13">
        <v>44447</v>
      </c>
      <c r="F196" s="76" t="s">
        <v>1362</v>
      </c>
      <c r="G196" s="13">
        <v>44447</v>
      </c>
      <c r="H196" s="77" t="s">
        <v>1363</v>
      </c>
      <c r="I196" s="16">
        <v>94</v>
      </c>
      <c r="J196" s="16">
        <v>55</v>
      </c>
      <c r="K196" s="16">
        <v>20</v>
      </c>
      <c r="L196" s="16">
        <v>10</v>
      </c>
      <c r="M196" s="81">
        <v>25.85</v>
      </c>
      <c r="N196" s="72">
        <v>26</v>
      </c>
      <c r="O196" s="64">
        <v>2530</v>
      </c>
      <c r="P196" s="65">
        <f>Table224578910112345678910111213[[#This Row],[PEMBULATAN]]*O196</f>
        <v>65780</v>
      </c>
    </row>
    <row r="197" spans="1:16" ht="26.25" customHeight="1" x14ac:dyDescent="0.2">
      <c r="A197" s="14"/>
      <c r="B197" s="75"/>
      <c r="C197" s="73" t="s">
        <v>1851</v>
      </c>
      <c r="D197" s="78" t="s">
        <v>289</v>
      </c>
      <c r="E197" s="13">
        <v>44447</v>
      </c>
      <c r="F197" s="76" t="s">
        <v>1362</v>
      </c>
      <c r="G197" s="13">
        <v>44447</v>
      </c>
      <c r="H197" s="77" t="s">
        <v>1363</v>
      </c>
      <c r="I197" s="16">
        <v>90</v>
      </c>
      <c r="J197" s="16">
        <v>56</v>
      </c>
      <c r="K197" s="16">
        <v>26</v>
      </c>
      <c r="L197" s="16">
        <v>27</v>
      </c>
      <c r="M197" s="81">
        <v>32.76</v>
      </c>
      <c r="N197" s="72">
        <v>33</v>
      </c>
      <c r="O197" s="64">
        <v>2530</v>
      </c>
      <c r="P197" s="65">
        <f>Table224578910112345678910111213[[#This Row],[PEMBULATAN]]*O197</f>
        <v>83490</v>
      </c>
    </row>
    <row r="198" spans="1:16" ht="26.25" customHeight="1" x14ac:dyDescent="0.2">
      <c r="A198" s="14"/>
      <c r="B198" s="75"/>
      <c r="C198" s="73" t="s">
        <v>1852</v>
      </c>
      <c r="D198" s="78" t="s">
        <v>289</v>
      </c>
      <c r="E198" s="13">
        <v>44447</v>
      </c>
      <c r="F198" s="76" t="s">
        <v>1362</v>
      </c>
      <c r="G198" s="13">
        <v>44447</v>
      </c>
      <c r="H198" s="77" t="s">
        <v>1363</v>
      </c>
      <c r="I198" s="16">
        <v>89</v>
      </c>
      <c r="J198" s="16">
        <v>49</v>
      </c>
      <c r="K198" s="16">
        <v>15</v>
      </c>
      <c r="L198" s="16">
        <v>15</v>
      </c>
      <c r="M198" s="81">
        <v>16.353750000000002</v>
      </c>
      <c r="N198" s="72">
        <v>17</v>
      </c>
      <c r="O198" s="64">
        <v>2530</v>
      </c>
      <c r="P198" s="65">
        <f>Table224578910112345678910111213[[#This Row],[PEMBULATAN]]*O198</f>
        <v>43010</v>
      </c>
    </row>
    <row r="199" spans="1:16" ht="26.25" customHeight="1" x14ac:dyDescent="0.2">
      <c r="A199" s="14"/>
      <c r="B199" s="75"/>
      <c r="C199" s="73" t="s">
        <v>1853</v>
      </c>
      <c r="D199" s="78" t="s">
        <v>289</v>
      </c>
      <c r="E199" s="13">
        <v>44447</v>
      </c>
      <c r="F199" s="76" t="s">
        <v>1362</v>
      </c>
      <c r="G199" s="13">
        <v>44447</v>
      </c>
      <c r="H199" s="77" t="s">
        <v>1363</v>
      </c>
      <c r="I199" s="16">
        <v>80</v>
      </c>
      <c r="J199" s="16">
        <v>64</v>
      </c>
      <c r="K199" s="16">
        <v>15</v>
      </c>
      <c r="L199" s="16">
        <v>11</v>
      </c>
      <c r="M199" s="81">
        <v>19.2</v>
      </c>
      <c r="N199" s="72">
        <v>19</v>
      </c>
      <c r="O199" s="64">
        <v>2530</v>
      </c>
      <c r="P199" s="65">
        <f>Table224578910112345678910111213[[#This Row],[PEMBULATAN]]*O199</f>
        <v>48070</v>
      </c>
    </row>
    <row r="200" spans="1:16" ht="26.25" customHeight="1" x14ac:dyDescent="0.2">
      <c r="A200" s="14"/>
      <c r="B200" s="75"/>
      <c r="C200" s="73" t="s">
        <v>1854</v>
      </c>
      <c r="D200" s="78" t="s">
        <v>289</v>
      </c>
      <c r="E200" s="13">
        <v>44447</v>
      </c>
      <c r="F200" s="76" t="s">
        <v>1362</v>
      </c>
      <c r="G200" s="13">
        <v>44447</v>
      </c>
      <c r="H200" s="77" t="s">
        <v>1363</v>
      </c>
      <c r="I200" s="16">
        <v>80</v>
      </c>
      <c r="J200" s="16">
        <v>55</v>
      </c>
      <c r="K200" s="16">
        <v>30</v>
      </c>
      <c r="L200" s="16">
        <v>15</v>
      </c>
      <c r="M200" s="81">
        <v>33</v>
      </c>
      <c r="N200" s="72">
        <v>33</v>
      </c>
      <c r="O200" s="64">
        <v>2530</v>
      </c>
      <c r="P200" s="65">
        <f>Table224578910112345678910111213[[#This Row],[PEMBULATAN]]*O200</f>
        <v>83490</v>
      </c>
    </row>
    <row r="201" spans="1:16" ht="26.25" customHeight="1" x14ac:dyDescent="0.2">
      <c r="A201" s="14"/>
      <c r="B201" s="75"/>
      <c r="C201" s="73" t="s">
        <v>1855</v>
      </c>
      <c r="D201" s="78" t="s">
        <v>289</v>
      </c>
      <c r="E201" s="13">
        <v>44447</v>
      </c>
      <c r="F201" s="76" t="s">
        <v>1362</v>
      </c>
      <c r="G201" s="13">
        <v>44447</v>
      </c>
      <c r="H201" s="77" t="s">
        <v>1363</v>
      </c>
      <c r="I201" s="16">
        <v>73</v>
      </c>
      <c r="J201" s="16">
        <v>35</v>
      </c>
      <c r="K201" s="16">
        <v>73</v>
      </c>
      <c r="L201" s="16">
        <v>33</v>
      </c>
      <c r="M201" s="81">
        <v>46.628749999999997</v>
      </c>
      <c r="N201" s="72">
        <v>47</v>
      </c>
      <c r="O201" s="64">
        <v>2530</v>
      </c>
      <c r="P201" s="65">
        <f>Table224578910112345678910111213[[#This Row],[PEMBULATAN]]*O201</f>
        <v>118910</v>
      </c>
    </row>
    <row r="202" spans="1:16" ht="26.25" customHeight="1" x14ac:dyDescent="0.2">
      <c r="A202" s="14"/>
      <c r="B202" s="97"/>
      <c r="C202" s="73" t="s">
        <v>1856</v>
      </c>
      <c r="D202" s="78" t="s">
        <v>289</v>
      </c>
      <c r="E202" s="13">
        <v>44447</v>
      </c>
      <c r="F202" s="76" t="s">
        <v>1362</v>
      </c>
      <c r="G202" s="13">
        <v>44447</v>
      </c>
      <c r="H202" s="77" t="s">
        <v>1363</v>
      </c>
      <c r="I202" s="16">
        <v>86</v>
      </c>
      <c r="J202" s="16">
        <v>50</v>
      </c>
      <c r="K202" s="16">
        <v>36</v>
      </c>
      <c r="L202" s="16">
        <v>17</v>
      </c>
      <c r="M202" s="81">
        <v>38.700000000000003</v>
      </c>
      <c r="N202" s="72">
        <v>39</v>
      </c>
      <c r="O202" s="64">
        <v>2530</v>
      </c>
      <c r="P202" s="65">
        <f>Table224578910112345678910111213[[#This Row],[PEMBULATAN]]*O202</f>
        <v>98670</v>
      </c>
    </row>
    <row r="203" spans="1:16" ht="26.25" customHeight="1" x14ac:dyDescent="0.2">
      <c r="A203" s="14"/>
      <c r="B203" s="75" t="s">
        <v>1857</v>
      </c>
      <c r="C203" s="73" t="s">
        <v>1858</v>
      </c>
      <c r="D203" s="78" t="s">
        <v>289</v>
      </c>
      <c r="E203" s="13">
        <v>44447</v>
      </c>
      <c r="F203" s="76" t="s">
        <v>1362</v>
      </c>
      <c r="G203" s="13">
        <v>44447</v>
      </c>
      <c r="H203" s="77" t="s">
        <v>1363</v>
      </c>
      <c r="I203" s="16">
        <v>54</v>
      </c>
      <c r="J203" s="16">
        <v>53</v>
      </c>
      <c r="K203" s="16">
        <v>7</v>
      </c>
      <c r="L203" s="16">
        <v>3</v>
      </c>
      <c r="M203" s="81">
        <v>5.0084999999999997</v>
      </c>
      <c r="N203" s="72">
        <v>5</v>
      </c>
      <c r="O203" s="64">
        <v>2530</v>
      </c>
      <c r="P203" s="65">
        <f>Table224578910112345678910111213[[#This Row],[PEMBULATAN]]*O203</f>
        <v>12650</v>
      </c>
    </row>
    <row r="204" spans="1:16" ht="26.25" customHeight="1" x14ac:dyDescent="0.2">
      <c r="A204" s="14"/>
      <c r="B204" s="75"/>
      <c r="C204" s="73" t="s">
        <v>1859</v>
      </c>
      <c r="D204" s="78" t="s">
        <v>289</v>
      </c>
      <c r="E204" s="13">
        <v>44447</v>
      </c>
      <c r="F204" s="76" t="s">
        <v>1362</v>
      </c>
      <c r="G204" s="13">
        <v>44447</v>
      </c>
      <c r="H204" s="77" t="s">
        <v>1363</v>
      </c>
      <c r="I204" s="16">
        <v>42</v>
      </c>
      <c r="J204" s="16">
        <v>50</v>
      </c>
      <c r="K204" s="16">
        <v>23</v>
      </c>
      <c r="L204" s="16">
        <v>13</v>
      </c>
      <c r="M204" s="81">
        <v>12.074999999999999</v>
      </c>
      <c r="N204" s="72">
        <v>13</v>
      </c>
      <c r="O204" s="64">
        <v>2530</v>
      </c>
      <c r="P204" s="65">
        <f>Table224578910112345678910111213[[#This Row],[PEMBULATAN]]*O204</f>
        <v>32890</v>
      </c>
    </row>
    <row r="205" spans="1:16" ht="26.25" customHeight="1" x14ac:dyDescent="0.2">
      <c r="A205" s="14"/>
      <c r="B205" s="75"/>
      <c r="C205" s="73" t="s">
        <v>1860</v>
      </c>
      <c r="D205" s="78" t="s">
        <v>289</v>
      </c>
      <c r="E205" s="13">
        <v>44447</v>
      </c>
      <c r="F205" s="76" t="s">
        <v>1362</v>
      </c>
      <c r="G205" s="13">
        <v>44447</v>
      </c>
      <c r="H205" s="77" t="s">
        <v>1363</v>
      </c>
      <c r="I205" s="16">
        <v>41</v>
      </c>
      <c r="J205" s="16">
        <v>48</v>
      </c>
      <c r="K205" s="16">
        <v>29</v>
      </c>
      <c r="L205" s="16">
        <v>9</v>
      </c>
      <c r="M205" s="81">
        <v>14.268000000000001</v>
      </c>
      <c r="N205" s="72">
        <v>14</v>
      </c>
      <c r="O205" s="64">
        <v>2530</v>
      </c>
      <c r="P205" s="65">
        <f>Table224578910112345678910111213[[#This Row],[PEMBULATAN]]*O205</f>
        <v>35420</v>
      </c>
    </row>
    <row r="206" spans="1:16" ht="26.25" customHeight="1" x14ac:dyDescent="0.2">
      <c r="A206" s="14"/>
      <c r="B206" s="75"/>
      <c r="C206" s="73" t="s">
        <v>1861</v>
      </c>
      <c r="D206" s="78" t="s">
        <v>289</v>
      </c>
      <c r="E206" s="13">
        <v>44447</v>
      </c>
      <c r="F206" s="76" t="s">
        <v>1362</v>
      </c>
      <c r="G206" s="13">
        <v>44447</v>
      </c>
      <c r="H206" s="77" t="s">
        <v>1363</v>
      </c>
      <c r="I206" s="16">
        <v>52</v>
      </c>
      <c r="J206" s="16">
        <v>34</v>
      </c>
      <c r="K206" s="16">
        <v>36</v>
      </c>
      <c r="L206" s="16">
        <v>10</v>
      </c>
      <c r="M206" s="81">
        <v>15.912000000000001</v>
      </c>
      <c r="N206" s="72">
        <v>16</v>
      </c>
      <c r="O206" s="64">
        <v>2530</v>
      </c>
      <c r="P206" s="65">
        <f>Table224578910112345678910111213[[#This Row],[PEMBULATAN]]*O206</f>
        <v>40480</v>
      </c>
    </row>
    <row r="207" spans="1:16" ht="26.25" customHeight="1" x14ac:dyDescent="0.2">
      <c r="A207" s="14"/>
      <c r="B207" s="75"/>
      <c r="C207" s="73" t="s">
        <v>1862</v>
      </c>
      <c r="D207" s="78" t="s">
        <v>289</v>
      </c>
      <c r="E207" s="13">
        <v>44447</v>
      </c>
      <c r="F207" s="76" t="s">
        <v>1362</v>
      </c>
      <c r="G207" s="13">
        <v>44447</v>
      </c>
      <c r="H207" s="77" t="s">
        <v>1363</v>
      </c>
      <c r="I207" s="16">
        <v>55</v>
      </c>
      <c r="J207" s="16">
        <v>39</v>
      </c>
      <c r="K207" s="16">
        <v>51</v>
      </c>
      <c r="L207" s="16">
        <v>27</v>
      </c>
      <c r="M207" s="81">
        <v>27.348749999999999</v>
      </c>
      <c r="N207" s="72">
        <v>28</v>
      </c>
      <c r="O207" s="64">
        <v>2530</v>
      </c>
      <c r="P207" s="65">
        <f>Table224578910112345678910111213[[#This Row],[PEMBULATAN]]*O207</f>
        <v>70840</v>
      </c>
    </row>
    <row r="208" spans="1:16" ht="26.25" customHeight="1" x14ac:dyDescent="0.2">
      <c r="A208" s="14"/>
      <c r="B208" s="75"/>
      <c r="C208" s="73" t="s">
        <v>1863</v>
      </c>
      <c r="D208" s="78" t="s">
        <v>289</v>
      </c>
      <c r="E208" s="13">
        <v>44447</v>
      </c>
      <c r="F208" s="76" t="s">
        <v>1362</v>
      </c>
      <c r="G208" s="13">
        <v>44447</v>
      </c>
      <c r="H208" s="77" t="s">
        <v>1363</v>
      </c>
      <c r="I208" s="16">
        <v>88</v>
      </c>
      <c r="J208" s="16">
        <v>41</v>
      </c>
      <c r="K208" s="16">
        <v>17</v>
      </c>
      <c r="L208" s="16">
        <v>3</v>
      </c>
      <c r="M208" s="81">
        <v>15.334</v>
      </c>
      <c r="N208" s="72">
        <v>16</v>
      </c>
      <c r="O208" s="64">
        <v>2530</v>
      </c>
      <c r="P208" s="65">
        <f>Table224578910112345678910111213[[#This Row],[PEMBULATAN]]*O208</f>
        <v>40480</v>
      </c>
    </row>
    <row r="209" spans="1:16" ht="26.25" customHeight="1" x14ac:dyDescent="0.2">
      <c r="A209" s="14"/>
      <c r="B209" s="75"/>
      <c r="C209" s="73" t="s">
        <v>1864</v>
      </c>
      <c r="D209" s="78" t="s">
        <v>289</v>
      </c>
      <c r="E209" s="13">
        <v>44447</v>
      </c>
      <c r="F209" s="76" t="s">
        <v>1362</v>
      </c>
      <c r="G209" s="13">
        <v>44447</v>
      </c>
      <c r="H209" s="77" t="s">
        <v>1363</v>
      </c>
      <c r="I209" s="16">
        <v>25</v>
      </c>
      <c r="J209" s="16">
        <v>25</v>
      </c>
      <c r="K209" s="16">
        <v>12</v>
      </c>
      <c r="L209" s="16">
        <v>2</v>
      </c>
      <c r="M209" s="81">
        <v>1.875</v>
      </c>
      <c r="N209" s="72">
        <v>2</v>
      </c>
      <c r="O209" s="64">
        <v>2530</v>
      </c>
      <c r="P209" s="65">
        <f>Table224578910112345678910111213[[#This Row],[PEMBULATAN]]*O209</f>
        <v>5060</v>
      </c>
    </row>
    <row r="210" spans="1:16" ht="26.25" customHeight="1" x14ac:dyDescent="0.2">
      <c r="A210" s="14"/>
      <c r="B210" s="75"/>
      <c r="C210" s="73" t="s">
        <v>1865</v>
      </c>
      <c r="D210" s="78" t="s">
        <v>289</v>
      </c>
      <c r="E210" s="13">
        <v>44447</v>
      </c>
      <c r="F210" s="76" t="s">
        <v>1362</v>
      </c>
      <c r="G210" s="13">
        <v>44447</v>
      </c>
      <c r="H210" s="77" t="s">
        <v>1363</v>
      </c>
      <c r="I210" s="16">
        <v>25</v>
      </c>
      <c r="J210" s="16">
        <v>25</v>
      </c>
      <c r="K210" s="16">
        <v>12</v>
      </c>
      <c r="L210" s="16">
        <v>1</v>
      </c>
      <c r="M210" s="81">
        <v>1.875</v>
      </c>
      <c r="N210" s="72">
        <v>2</v>
      </c>
      <c r="O210" s="64">
        <v>2530</v>
      </c>
      <c r="P210" s="65">
        <f>Table224578910112345678910111213[[#This Row],[PEMBULATAN]]*O210</f>
        <v>5060</v>
      </c>
    </row>
    <row r="211" spans="1:16" ht="26.25" customHeight="1" x14ac:dyDescent="0.2">
      <c r="A211" s="14"/>
      <c r="B211" s="75"/>
      <c r="C211" s="73" t="s">
        <v>1866</v>
      </c>
      <c r="D211" s="78" t="s">
        <v>289</v>
      </c>
      <c r="E211" s="13">
        <v>44447</v>
      </c>
      <c r="F211" s="76" t="s">
        <v>1362</v>
      </c>
      <c r="G211" s="13">
        <v>44447</v>
      </c>
      <c r="H211" s="77" t="s">
        <v>1363</v>
      </c>
      <c r="I211" s="16">
        <v>38</v>
      </c>
      <c r="J211" s="16">
        <v>52</v>
      </c>
      <c r="K211" s="16">
        <v>16</v>
      </c>
      <c r="L211" s="16">
        <v>8</v>
      </c>
      <c r="M211" s="81">
        <v>7.9039999999999999</v>
      </c>
      <c r="N211" s="72">
        <v>8</v>
      </c>
      <c r="O211" s="64">
        <v>2530</v>
      </c>
      <c r="P211" s="65">
        <f>Table224578910112345678910111213[[#This Row],[PEMBULATAN]]*O211</f>
        <v>20240</v>
      </c>
    </row>
    <row r="212" spans="1:16" ht="26.25" customHeight="1" x14ac:dyDescent="0.2">
      <c r="A212" s="14"/>
      <c r="B212" s="75"/>
      <c r="C212" s="73" t="s">
        <v>1867</v>
      </c>
      <c r="D212" s="78" t="s">
        <v>289</v>
      </c>
      <c r="E212" s="13">
        <v>44447</v>
      </c>
      <c r="F212" s="76" t="s">
        <v>1362</v>
      </c>
      <c r="G212" s="13">
        <v>44447</v>
      </c>
      <c r="H212" s="77" t="s">
        <v>1363</v>
      </c>
      <c r="I212" s="16">
        <v>87</v>
      </c>
      <c r="J212" s="16">
        <v>65</v>
      </c>
      <c r="K212" s="16">
        <v>35</v>
      </c>
      <c r="L212" s="16">
        <v>33</v>
      </c>
      <c r="M212" s="81">
        <v>49.481250000000003</v>
      </c>
      <c r="N212" s="72">
        <v>50</v>
      </c>
      <c r="O212" s="64">
        <v>2530</v>
      </c>
      <c r="P212" s="65">
        <f>Table224578910112345678910111213[[#This Row],[PEMBULATAN]]*O212</f>
        <v>126500</v>
      </c>
    </row>
    <row r="213" spans="1:16" ht="26.25" customHeight="1" x14ac:dyDescent="0.2">
      <c r="A213" s="14"/>
      <c r="B213" s="75"/>
      <c r="C213" s="73" t="s">
        <v>1868</v>
      </c>
      <c r="D213" s="78" t="s">
        <v>289</v>
      </c>
      <c r="E213" s="13">
        <v>44447</v>
      </c>
      <c r="F213" s="76" t="s">
        <v>1362</v>
      </c>
      <c r="G213" s="13">
        <v>44447</v>
      </c>
      <c r="H213" s="77" t="s">
        <v>1363</v>
      </c>
      <c r="I213" s="16">
        <v>73</v>
      </c>
      <c r="J213" s="16">
        <v>50</v>
      </c>
      <c r="K213" s="16">
        <v>29</v>
      </c>
      <c r="L213" s="16">
        <v>28</v>
      </c>
      <c r="M213" s="81">
        <v>26.462499999999999</v>
      </c>
      <c r="N213" s="72">
        <v>28</v>
      </c>
      <c r="O213" s="64">
        <v>2530</v>
      </c>
      <c r="P213" s="65">
        <f>Table224578910112345678910111213[[#This Row],[PEMBULATAN]]*O213</f>
        <v>70840</v>
      </c>
    </row>
    <row r="214" spans="1:16" ht="22.5" customHeight="1" x14ac:dyDescent="0.2">
      <c r="A214" s="120" t="s">
        <v>30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2"/>
      <c r="M214" s="79">
        <f>SUBTOTAL(109,Table224578910112345678910111213[KG VOLUME])</f>
        <v>4423.7039999999988</v>
      </c>
      <c r="N214" s="68">
        <f>SUM(N3:N213)</f>
        <v>4510</v>
      </c>
      <c r="O214" s="123">
        <f>SUM(P3:P213)</f>
        <v>11410300</v>
      </c>
      <c r="P214" s="124"/>
    </row>
    <row r="215" spans="1:16" ht="18" customHeight="1" x14ac:dyDescent="0.2">
      <c r="A215" s="86"/>
      <c r="B215" s="56" t="s">
        <v>42</v>
      </c>
      <c r="C215" s="55"/>
      <c r="D215" s="57" t="s">
        <v>43</v>
      </c>
      <c r="E215" s="86"/>
      <c r="F215" s="86"/>
      <c r="G215" s="86"/>
      <c r="H215" s="86"/>
      <c r="I215" s="86"/>
      <c r="J215" s="86"/>
      <c r="K215" s="86"/>
      <c r="L215" s="86"/>
      <c r="M215" s="87"/>
      <c r="N215" s="88" t="s">
        <v>51</v>
      </c>
      <c r="O215" s="89"/>
      <c r="P215" s="89">
        <f>O214*10%</f>
        <v>1141030</v>
      </c>
    </row>
    <row r="216" spans="1:16" ht="18" customHeight="1" thickBot="1" x14ac:dyDescent="0.25">
      <c r="A216" s="86"/>
      <c r="B216" s="56"/>
      <c r="C216" s="55"/>
      <c r="D216" s="57"/>
      <c r="E216" s="86"/>
      <c r="F216" s="86"/>
      <c r="G216" s="86"/>
      <c r="H216" s="86"/>
      <c r="I216" s="86"/>
      <c r="J216" s="86"/>
      <c r="K216" s="86"/>
      <c r="L216" s="86"/>
      <c r="M216" s="87"/>
      <c r="N216" s="90" t="s">
        <v>52</v>
      </c>
      <c r="O216" s="91"/>
      <c r="P216" s="91">
        <f>O214-P215</f>
        <v>10269270</v>
      </c>
    </row>
    <row r="217" spans="1:16" ht="18" customHeight="1" x14ac:dyDescent="0.2">
      <c r="A217" s="11"/>
      <c r="H217" s="63"/>
      <c r="N217" s="62" t="s">
        <v>31</v>
      </c>
      <c r="P217" s="69">
        <f>P216*1%</f>
        <v>102692.7</v>
      </c>
    </row>
    <row r="218" spans="1:16" ht="18" customHeight="1" thickBot="1" x14ac:dyDescent="0.25">
      <c r="A218" s="11"/>
      <c r="H218" s="63"/>
      <c r="N218" s="62" t="s">
        <v>53</v>
      </c>
      <c r="P218" s="71">
        <f>P216*2%</f>
        <v>205385.4</v>
      </c>
    </row>
    <row r="219" spans="1:16" ht="18" customHeight="1" x14ac:dyDescent="0.2">
      <c r="A219" s="11"/>
      <c r="H219" s="63"/>
      <c r="N219" s="66" t="s">
        <v>32</v>
      </c>
      <c r="O219" s="67"/>
      <c r="P219" s="70">
        <f>P216+P217-P218</f>
        <v>10166577.299999999</v>
      </c>
    </row>
    <row r="221" spans="1:16" x14ac:dyDescent="0.2">
      <c r="A221" s="11"/>
      <c r="H221" s="63"/>
      <c r="P221" s="71"/>
    </row>
    <row r="222" spans="1:16" x14ac:dyDescent="0.2">
      <c r="A222" s="11"/>
      <c r="H222" s="63"/>
      <c r="O222" s="58"/>
      <c r="P222" s="71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3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3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3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</sheetData>
  <mergeCells count="2">
    <mergeCell ref="A214:L214"/>
    <mergeCell ref="O214:P214"/>
  </mergeCells>
  <conditionalFormatting sqref="B3:B213">
    <cfRule type="duplicateValues" dxfId="512" priority="4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4"/>
  <sheetViews>
    <sheetView zoomScale="110" zoomScaleNormal="110" workbookViewId="0">
      <pane xSplit="3" ySplit="2" topLeftCell="D231" activePane="bottomRight" state="frozen"/>
      <selection pane="topRight" activeCell="B1" sqref="B1"/>
      <selection pane="bottomLeft" activeCell="A3" sqref="A3"/>
      <selection pane="bottomRight" activeCell="H238" sqref="H23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7132</v>
      </c>
      <c r="B3" s="74" t="s">
        <v>1869</v>
      </c>
      <c r="C3" s="9" t="s">
        <v>1870</v>
      </c>
      <c r="D3" s="76" t="s">
        <v>289</v>
      </c>
      <c r="E3" s="13">
        <v>44448</v>
      </c>
      <c r="F3" s="76" t="s">
        <v>1362</v>
      </c>
      <c r="G3" s="13">
        <v>44449</v>
      </c>
      <c r="H3" s="10" t="s">
        <v>2103</v>
      </c>
      <c r="I3" s="1">
        <v>117</v>
      </c>
      <c r="J3" s="1">
        <v>10</v>
      </c>
      <c r="K3" s="1">
        <v>10</v>
      </c>
      <c r="L3" s="1">
        <v>3</v>
      </c>
      <c r="M3" s="80">
        <v>2.9249999999999998</v>
      </c>
      <c r="N3" s="8">
        <v>3</v>
      </c>
      <c r="O3" s="64">
        <v>2530</v>
      </c>
      <c r="P3" s="65">
        <f>Table22457891011234567891011121314[[#This Row],[PEMBULATAN]]*O3</f>
        <v>7590</v>
      </c>
    </row>
    <row r="4" spans="1:16" ht="26.25" customHeight="1" x14ac:dyDescent="0.2">
      <c r="A4" s="14"/>
      <c r="B4" s="75"/>
      <c r="C4" s="73" t="s">
        <v>1871</v>
      </c>
      <c r="D4" s="78" t="s">
        <v>289</v>
      </c>
      <c r="E4" s="13">
        <v>44448</v>
      </c>
      <c r="F4" s="76" t="s">
        <v>1362</v>
      </c>
      <c r="G4" s="13">
        <v>44449</v>
      </c>
      <c r="H4" s="77" t="s">
        <v>2103</v>
      </c>
      <c r="I4" s="16">
        <v>50</v>
      </c>
      <c r="J4" s="16">
        <v>34</v>
      </c>
      <c r="K4" s="16">
        <v>6</v>
      </c>
      <c r="L4" s="16">
        <v>1</v>
      </c>
      <c r="M4" s="81">
        <v>2.5499999999999998</v>
      </c>
      <c r="N4" s="72">
        <v>3</v>
      </c>
      <c r="O4" s="64">
        <v>2530</v>
      </c>
      <c r="P4" s="65">
        <f>Table22457891011234567891011121314[[#This Row],[PEMBULATAN]]*O4</f>
        <v>7590</v>
      </c>
    </row>
    <row r="5" spans="1:16" ht="26.25" customHeight="1" x14ac:dyDescent="0.2">
      <c r="A5" s="14"/>
      <c r="B5" s="75"/>
      <c r="C5" s="73" t="s">
        <v>1872</v>
      </c>
      <c r="D5" s="78" t="s">
        <v>289</v>
      </c>
      <c r="E5" s="13">
        <v>44448</v>
      </c>
      <c r="F5" s="76" t="s">
        <v>1362</v>
      </c>
      <c r="G5" s="13">
        <v>44449</v>
      </c>
      <c r="H5" s="77" t="s">
        <v>2103</v>
      </c>
      <c r="I5" s="16">
        <v>25</v>
      </c>
      <c r="J5" s="16">
        <v>20</v>
      </c>
      <c r="K5" s="16">
        <v>20</v>
      </c>
      <c r="L5" s="16">
        <v>1</v>
      </c>
      <c r="M5" s="81">
        <v>2.5</v>
      </c>
      <c r="N5" s="72">
        <v>3</v>
      </c>
      <c r="O5" s="64">
        <v>2530</v>
      </c>
      <c r="P5" s="65">
        <f>Table22457891011234567891011121314[[#This Row],[PEMBULATAN]]*O5</f>
        <v>7590</v>
      </c>
    </row>
    <row r="6" spans="1:16" ht="26.25" customHeight="1" x14ac:dyDescent="0.2">
      <c r="A6" s="14"/>
      <c r="B6" s="75"/>
      <c r="C6" s="73" t="s">
        <v>1873</v>
      </c>
      <c r="D6" s="78" t="s">
        <v>289</v>
      </c>
      <c r="E6" s="13">
        <v>44448</v>
      </c>
      <c r="F6" s="76" t="s">
        <v>1362</v>
      </c>
      <c r="G6" s="13">
        <v>44449</v>
      </c>
      <c r="H6" s="77" t="s">
        <v>2103</v>
      </c>
      <c r="I6" s="16">
        <v>60</v>
      </c>
      <c r="J6" s="16">
        <v>33</v>
      </c>
      <c r="K6" s="16">
        <v>20</v>
      </c>
      <c r="L6" s="16">
        <v>2</v>
      </c>
      <c r="M6" s="81">
        <v>9.9</v>
      </c>
      <c r="N6" s="72">
        <v>10</v>
      </c>
      <c r="O6" s="64">
        <v>2530</v>
      </c>
      <c r="P6" s="65">
        <f>Table22457891011234567891011121314[[#This Row],[PEMBULATAN]]*O6</f>
        <v>25300</v>
      </c>
    </row>
    <row r="7" spans="1:16" ht="26.25" customHeight="1" x14ac:dyDescent="0.2">
      <c r="A7" s="14"/>
      <c r="B7" s="75"/>
      <c r="C7" s="73" t="s">
        <v>1874</v>
      </c>
      <c r="D7" s="78" t="s">
        <v>289</v>
      </c>
      <c r="E7" s="13">
        <v>44448</v>
      </c>
      <c r="F7" s="76" t="s">
        <v>1362</v>
      </c>
      <c r="G7" s="13">
        <v>44449</v>
      </c>
      <c r="H7" s="77" t="s">
        <v>2103</v>
      </c>
      <c r="I7" s="16">
        <v>52</v>
      </c>
      <c r="J7" s="16">
        <v>11</v>
      </c>
      <c r="K7" s="16">
        <v>11</v>
      </c>
      <c r="L7" s="16">
        <v>1</v>
      </c>
      <c r="M7" s="81">
        <v>1.573</v>
      </c>
      <c r="N7" s="72">
        <v>2</v>
      </c>
      <c r="O7" s="64">
        <v>2530</v>
      </c>
      <c r="P7" s="65">
        <f>Table22457891011234567891011121314[[#This Row],[PEMBULATAN]]*O7</f>
        <v>5060</v>
      </c>
    </row>
    <row r="8" spans="1:16" ht="26.25" customHeight="1" x14ac:dyDescent="0.2">
      <c r="A8" s="14"/>
      <c r="B8" s="75"/>
      <c r="C8" s="73" t="s">
        <v>1875</v>
      </c>
      <c r="D8" s="78" t="s">
        <v>289</v>
      </c>
      <c r="E8" s="13">
        <v>44448</v>
      </c>
      <c r="F8" s="76" t="s">
        <v>1362</v>
      </c>
      <c r="G8" s="13">
        <v>44449</v>
      </c>
      <c r="H8" s="77" t="s">
        <v>2103</v>
      </c>
      <c r="I8" s="16">
        <v>41</v>
      </c>
      <c r="J8" s="16">
        <v>29</v>
      </c>
      <c r="K8" s="16">
        <v>33</v>
      </c>
      <c r="L8" s="16">
        <v>7</v>
      </c>
      <c r="M8" s="81">
        <v>9.8092500000000005</v>
      </c>
      <c r="N8" s="72">
        <v>10</v>
      </c>
      <c r="O8" s="64">
        <v>2530</v>
      </c>
      <c r="P8" s="65">
        <f>Table22457891011234567891011121314[[#This Row],[PEMBULATAN]]*O8</f>
        <v>25300</v>
      </c>
    </row>
    <row r="9" spans="1:16" ht="26.25" customHeight="1" x14ac:dyDescent="0.2">
      <c r="A9" s="14"/>
      <c r="B9" s="75"/>
      <c r="C9" s="73" t="s">
        <v>1876</v>
      </c>
      <c r="D9" s="78" t="s">
        <v>289</v>
      </c>
      <c r="E9" s="13">
        <v>44448</v>
      </c>
      <c r="F9" s="76" t="s">
        <v>1362</v>
      </c>
      <c r="G9" s="13">
        <v>44449</v>
      </c>
      <c r="H9" s="77" t="s">
        <v>2103</v>
      </c>
      <c r="I9" s="16">
        <v>43</v>
      </c>
      <c r="J9" s="16">
        <v>32</v>
      </c>
      <c r="K9" s="16">
        <v>29</v>
      </c>
      <c r="L9" s="16">
        <v>3</v>
      </c>
      <c r="M9" s="81">
        <v>9.9760000000000009</v>
      </c>
      <c r="N9" s="72">
        <v>10</v>
      </c>
      <c r="O9" s="64">
        <v>2530</v>
      </c>
      <c r="P9" s="65">
        <f>Table22457891011234567891011121314[[#This Row],[PEMBULATAN]]*O9</f>
        <v>25300</v>
      </c>
    </row>
    <row r="10" spans="1:16" ht="26.25" customHeight="1" x14ac:dyDescent="0.2">
      <c r="A10" s="14"/>
      <c r="B10" s="75"/>
      <c r="C10" s="73" t="s">
        <v>1877</v>
      </c>
      <c r="D10" s="78" t="s">
        <v>289</v>
      </c>
      <c r="E10" s="13">
        <v>44448</v>
      </c>
      <c r="F10" s="76" t="s">
        <v>1362</v>
      </c>
      <c r="G10" s="13">
        <v>44449</v>
      </c>
      <c r="H10" s="77" t="s">
        <v>2103</v>
      </c>
      <c r="I10" s="16">
        <v>85</v>
      </c>
      <c r="J10" s="16">
        <v>60</v>
      </c>
      <c r="K10" s="16">
        <v>27</v>
      </c>
      <c r="L10" s="16">
        <v>13</v>
      </c>
      <c r="M10" s="81">
        <v>34.424999999999997</v>
      </c>
      <c r="N10" s="72">
        <v>35</v>
      </c>
      <c r="O10" s="64">
        <v>2530</v>
      </c>
      <c r="P10" s="65">
        <f>Table22457891011234567891011121314[[#This Row],[PEMBULATAN]]*O10</f>
        <v>88550</v>
      </c>
    </row>
    <row r="11" spans="1:16" ht="26.25" customHeight="1" x14ac:dyDescent="0.2">
      <c r="A11" s="14"/>
      <c r="B11" s="75"/>
      <c r="C11" s="73" t="s">
        <v>1878</v>
      </c>
      <c r="D11" s="78" t="s">
        <v>289</v>
      </c>
      <c r="E11" s="13">
        <v>44448</v>
      </c>
      <c r="F11" s="76" t="s">
        <v>1362</v>
      </c>
      <c r="G11" s="13">
        <v>44449</v>
      </c>
      <c r="H11" s="77" t="s">
        <v>2103</v>
      </c>
      <c r="I11" s="16">
        <v>62</v>
      </c>
      <c r="J11" s="16">
        <v>40</v>
      </c>
      <c r="K11" s="16">
        <v>15</v>
      </c>
      <c r="L11" s="16">
        <v>3</v>
      </c>
      <c r="M11" s="81">
        <v>9.3000000000000007</v>
      </c>
      <c r="N11" s="72">
        <v>10</v>
      </c>
      <c r="O11" s="64">
        <v>2530</v>
      </c>
      <c r="P11" s="65">
        <f>Table22457891011234567891011121314[[#This Row],[PEMBULATAN]]*O11</f>
        <v>25300</v>
      </c>
    </row>
    <row r="12" spans="1:16" ht="26.25" customHeight="1" x14ac:dyDescent="0.2">
      <c r="A12" s="14"/>
      <c r="B12" s="75"/>
      <c r="C12" s="73" t="s">
        <v>1879</v>
      </c>
      <c r="D12" s="78" t="s">
        <v>289</v>
      </c>
      <c r="E12" s="13">
        <v>44448</v>
      </c>
      <c r="F12" s="76" t="s">
        <v>1362</v>
      </c>
      <c r="G12" s="13">
        <v>44449</v>
      </c>
      <c r="H12" s="77" t="s">
        <v>2103</v>
      </c>
      <c r="I12" s="16">
        <v>54</v>
      </c>
      <c r="J12" s="16">
        <v>36</v>
      </c>
      <c r="K12" s="16">
        <v>18</v>
      </c>
      <c r="L12" s="16">
        <v>6</v>
      </c>
      <c r="M12" s="81">
        <v>8.7479999999999993</v>
      </c>
      <c r="N12" s="72">
        <v>9</v>
      </c>
      <c r="O12" s="64">
        <v>2530</v>
      </c>
      <c r="P12" s="65">
        <f>Table22457891011234567891011121314[[#This Row],[PEMBULATAN]]*O12</f>
        <v>22770</v>
      </c>
    </row>
    <row r="13" spans="1:16" ht="26.25" customHeight="1" x14ac:dyDescent="0.2">
      <c r="A13" s="14"/>
      <c r="B13" s="75"/>
      <c r="C13" s="73" t="s">
        <v>1880</v>
      </c>
      <c r="D13" s="78" t="s">
        <v>289</v>
      </c>
      <c r="E13" s="13">
        <v>44448</v>
      </c>
      <c r="F13" s="76" t="s">
        <v>1362</v>
      </c>
      <c r="G13" s="13">
        <v>44449</v>
      </c>
      <c r="H13" s="77" t="s">
        <v>2103</v>
      </c>
      <c r="I13" s="16">
        <v>30</v>
      </c>
      <c r="J13" s="16">
        <v>30</v>
      </c>
      <c r="K13" s="16">
        <v>26</v>
      </c>
      <c r="L13" s="16">
        <v>5</v>
      </c>
      <c r="M13" s="81">
        <v>5.85</v>
      </c>
      <c r="N13" s="72">
        <v>6</v>
      </c>
      <c r="O13" s="64">
        <v>2530</v>
      </c>
      <c r="P13" s="65">
        <f>Table22457891011234567891011121314[[#This Row],[PEMBULATAN]]*O13</f>
        <v>15180</v>
      </c>
    </row>
    <row r="14" spans="1:16" ht="26.25" customHeight="1" x14ac:dyDescent="0.2">
      <c r="A14" s="14"/>
      <c r="B14" s="75"/>
      <c r="C14" s="73" t="s">
        <v>1881</v>
      </c>
      <c r="D14" s="78" t="s">
        <v>289</v>
      </c>
      <c r="E14" s="13">
        <v>44448</v>
      </c>
      <c r="F14" s="76" t="s">
        <v>1362</v>
      </c>
      <c r="G14" s="13">
        <v>44449</v>
      </c>
      <c r="H14" s="77" t="s">
        <v>2103</v>
      </c>
      <c r="I14" s="16">
        <v>45</v>
      </c>
      <c r="J14" s="16">
        <v>74</v>
      </c>
      <c r="K14" s="16">
        <v>12</v>
      </c>
      <c r="L14" s="16">
        <v>1</v>
      </c>
      <c r="M14" s="81">
        <v>9.99</v>
      </c>
      <c r="N14" s="72">
        <v>10</v>
      </c>
      <c r="O14" s="64">
        <v>2530</v>
      </c>
      <c r="P14" s="65">
        <f>Table22457891011234567891011121314[[#This Row],[PEMBULATAN]]*O14</f>
        <v>25300</v>
      </c>
    </row>
    <row r="15" spans="1:16" ht="26.25" customHeight="1" x14ac:dyDescent="0.2">
      <c r="A15" s="14"/>
      <c r="B15" s="75"/>
      <c r="C15" s="73" t="s">
        <v>1882</v>
      </c>
      <c r="D15" s="78" t="s">
        <v>289</v>
      </c>
      <c r="E15" s="13">
        <v>44448</v>
      </c>
      <c r="F15" s="76" t="s">
        <v>1362</v>
      </c>
      <c r="G15" s="13">
        <v>44449</v>
      </c>
      <c r="H15" s="77" t="s">
        <v>2103</v>
      </c>
      <c r="I15" s="16">
        <v>60</v>
      </c>
      <c r="J15" s="16">
        <v>40</v>
      </c>
      <c r="K15" s="16">
        <v>23</v>
      </c>
      <c r="L15" s="16">
        <v>12</v>
      </c>
      <c r="M15" s="81">
        <v>13.8</v>
      </c>
      <c r="N15" s="72">
        <v>14</v>
      </c>
      <c r="O15" s="64">
        <v>2530</v>
      </c>
      <c r="P15" s="65">
        <f>Table22457891011234567891011121314[[#This Row],[PEMBULATAN]]*O15</f>
        <v>35420</v>
      </c>
    </row>
    <row r="16" spans="1:16" ht="26.25" customHeight="1" x14ac:dyDescent="0.2">
      <c r="A16" s="14"/>
      <c r="B16" s="75"/>
      <c r="C16" s="73" t="s">
        <v>1883</v>
      </c>
      <c r="D16" s="78" t="s">
        <v>289</v>
      </c>
      <c r="E16" s="13">
        <v>44448</v>
      </c>
      <c r="F16" s="76" t="s">
        <v>1362</v>
      </c>
      <c r="G16" s="13">
        <v>44449</v>
      </c>
      <c r="H16" s="77" t="s">
        <v>2103</v>
      </c>
      <c r="I16" s="16">
        <v>95</v>
      </c>
      <c r="J16" s="16">
        <v>75</v>
      </c>
      <c r="K16" s="16">
        <v>35</v>
      </c>
      <c r="L16" s="16">
        <v>16</v>
      </c>
      <c r="M16" s="81">
        <v>62.34375</v>
      </c>
      <c r="N16" s="72">
        <v>63</v>
      </c>
      <c r="O16" s="64">
        <v>2530</v>
      </c>
      <c r="P16" s="65">
        <f>Table22457891011234567891011121314[[#This Row],[PEMBULATAN]]*O16</f>
        <v>159390</v>
      </c>
    </row>
    <row r="17" spans="1:16" ht="26.25" customHeight="1" x14ac:dyDescent="0.2">
      <c r="A17" s="14"/>
      <c r="B17" s="75"/>
      <c r="C17" s="73" t="s">
        <v>1884</v>
      </c>
      <c r="D17" s="78" t="s">
        <v>289</v>
      </c>
      <c r="E17" s="13">
        <v>44448</v>
      </c>
      <c r="F17" s="76" t="s">
        <v>1362</v>
      </c>
      <c r="G17" s="13">
        <v>44449</v>
      </c>
      <c r="H17" s="77" t="s">
        <v>2103</v>
      </c>
      <c r="I17" s="16">
        <v>80</v>
      </c>
      <c r="J17" s="16">
        <v>57</v>
      </c>
      <c r="K17" s="16">
        <v>28</v>
      </c>
      <c r="L17" s="16">
        <v>9</v>
      </c>
      <c r="M17" s="81">
        <v>31.92</v>
      </c>
      <c r="N17" s="72">
        <v>32</v>
      </c>
      <c r="O17" s="64">
        <v>2530</v>
      </c>
      <c r="P17" s="65">
        <f>Table22457891011234567891011121314[[#This Row],[PEMBULATAN]]*O17</f>
        <v>80960</v>
      </c>
    </row>
    <row r="18" spans="1:16" ht="26.25" customHeight="1" x14ac:dyDescent="0.2">
      <c r="A18" s="14"/>
      <c r="B18" s="75"/>
      <c r="C18" s="73" t="s">
        <v>1885</v>
      </c>
      <c r="D18" s="78" t="s">
        <v>289</v>
      </c>
      <c r="E18" s="13">
        <v>44448</v>
      </c>
      <c r="F18" s="76" t="s">
        <v>1362</v>
      </c>
      <c r="G18" s="13">
        <v>44449</v>
      </c>
      <c r="H18" s="77" t="s">
        <v>2103</v>
      </c>
      <c r="I18" s="16">
        <v>53</v>
      </c>
      <c r="J18" s="16">
        <v>23</v>
      </c>
      <c r="K18" s="16">
        <v>16</v>
      </c>
      <c r="L18" s="16">
        <v>3</v>
      </c>
      <c r="M18" s="81">
        <v>4.8760000000000003</v>
      </c>
      <c r="N18" s="72">
        <v>5</v>
      </c>
      <c r="O18" s="64">
        <v>2530</v>
      </c>
      <c r="P18" s="65">
        <f>Table22457891011234567891011121314[[#This Row],[PEMBULATAN]]*O18</f>
        <v>12650</v>
      </c>
    </row>
    <row r="19" spans="1:16" ht="26.25" customHeight="1" x14ac:dyDescent="0.2">
      <c r="A19" s="14"/>
      <c r="B19" s="75"/>
      <c r="C19" s="73" t="s">
        <v>1886</v>
      </c>
      <c r="D19" s="78" t="s">
        <v>289</v>
      </c>
      <c r="E19" s="13">
        <v>44448</v>
      </c>
      <c r="F19" s="76" t="s">
        <v>1362</v>
      </c>
      <c r="G19" s="13">
        <v>44449</v>
      </c>
      <c r="H19" s="77" t="s">
        <v>2103</v>
      </c>
      <c r="I19" s="16">
        <v>90</v>
      </c>
      <c r="J19" s="16">
        <v>42</v>
      </c>
      <c r="K19" s="16">
        <v>30</v>
      </c>
      <c r="L19" s="16">
        <v>4</v>
      </c>
      <c r="M19" s="81">
        <v>28.35</v>
      </c>
      <c r="N19" s="72">
        <v>29</v>
      </c>
      <c r="O19" s="64">
        <v>2530</v>
      </c>
      <c r="P19" s="65">
        <f>Table22457891011234567891011121314[[#This Row],[PEMBULATAN]]*O19</f>
        <v>73370</v>
      </c>
    </row>
    <row r="20" spans="1:16" ht="26.25" customHeight="1" x14ac:dyDescent="0.2">
      <c r="A20" s="14"/>
      <c r="B20" s="75"/>
      <c r="C20" s="73" t="s">
        <v>1887</v>
      </c>
      <c r="D20" s="78" t="s">
        <v>289</v>
      </c>
      <c r="E20" s="13">
        <v>44448</v>
      </c>
      <c r="F20" s="76" t="s">
        <v>1362</v>
      </c>
      <c r="G20" s="13">
        <v>44449</v>
      </c>
      <c r="H20" s="77" t="s">
        <v>2103</v>
      </c>
      <c r="I20" s="16">
        <v>26</v>
      </c>
      <c r="J20" s="16">
        <v>52</v>
      </c>
      <c r="K20" s="16">
        <v>25</v>
      </c>
      <c r="L20" s="16">
        <v>8</v>
      </c>
      <c r="M20" s="81">
        <v>8.4499999999999993</v>
      </c>
      <c r="N20" s="72">
        <v>9</v>
      </c>
      <c r="O20" s="64">
        <v>2530</v>
      </c>
      <c r="P20" s="65">
        <f>Table22457891011234567891011121314[[#This Row],[PEMBULATAN]]*O20</f>
        <v>22770</v>
      </c>
    </row>
    <row r="21" spans="1:16" ht="26.25" customHeight="1" x14ac:dyDescent="0.2">
      <c r="A21" s="14"/>
      <c r="B21" s="75"/>
      <c r="C21" s="73" t="s">
        <v>1888</v>
      </c>
      <c r="D21" s="78" t="s">
        <v>289</v>
      </c>
      <c r="E21" s="13">
        <v>44448</v>
      </c>
      <c r="F21" s="76" t="s">
        <v>1362</v>
      </c>
      <c r="G21" s="13">
        <v>44449</v>
      </c>
      <c r="H21" s="77" t="s">
        <v>2103</v>
      </c>
      <c r="I21" s="16">
        <v>57</v>
      </c>
      <c r="J21" s="16">
        <v>28</v>
      </c>
      <c r="K21" s="16">
        <v>15</v>
      </c>
      <c r="L21" s="16">
        <v>2</v>
      </c>
      <c r="M21" s="81">
        <v>5.9850000000000003</v>
      </c>
      <c r="N21" s="72">
        <v>6</v>
      </c>
      <c r="O21" s="64">
        <v>2530</v>
      </c>
      <c r="P21" s="65">
        <f>Table22457891011234567891011121314[[#This Row],[PEMBULATAN]]*O21</f>
        <v>15180</v>
      </c>
    </row>
    <row r="22" spans="1:16" ht="26.25" customHeight="1" x14ac:dyDescent="0.2">
      <c r="A22" s="14"/>
      <c r="B22" s="75"/>
      <c r="C22" s="73" t="s">
        <v>1889</v>
      </c>
      <c r="D22" s="78" t="s">
        <v>289</v>
      </c>
      <c r="E22" s="13">
        <v>44448</v>
      </c>
      <c r="F22" s="76" t="s">
        <v>1362</v>
      </c>
      <c r="G22" s="13">
        <v>44449</v>
      </c>
      <c r="H22" s="77" t="s">
        <v>2103</v>
      </c>
      <c r="I22" s="16">
        <v>94</v>
      </c>
      <c r="J22" s="16">
        <v>65</v>
      </c>
      <c r="K22" s="16">
        <v>26</v>
      </c>
      <c r="L22" s="16">
        <v>18</v>
      </c>
      <c r="M22" s="81">
        <v>39.715000000000003</v>
      </c>
      <c r="N22" s="72">
        <v>40</v>
      </c>
      <c r="O22" s="64">
        <v>2530</v>
      </c>
      <c r="P22" s="65">
        <f>Table22457891011234567891011121314[[#This Row],[PEMBULATAN]]*O22</f>
        <v>101200</v>
      </c>
    </row>
    <row r="23" spans="1:16" ht="26.25" customHeight="1" x14ac:dyDescent="0.2">
      <c r="A23" s="14"/>
      <c r="B23" s="75"/>
      <c r="C23" s="73" t="s">
        <v>1890</v>
      </c>
      <c r="D23" s="78" t="s">
        <v>289</v>
      </c>
      <c r="E23" s="13">
        <v>44448</v>
      </c>
      <c r="F23" s="76" t="s">
        <v>1362</v>
      </c>
      <c r="G23" s="13">
        <v>44449</v>
      </c>
      <c r="H23" s="77" t="s">
        <v>2103</v>
      </c>
      <c r="I23" s="16">
        <v>55</v>
      </c>
      <c r="J23" s="16">
        <v>42</v>
      </c>
      <c r="K23" s="16">
        <v>17</v>
      </c>
      <c r="L23" s="16">
        <v>3</v>
      </c>
      <c r="M23" s="81">
        <v>9.8175000000000008</v>
      </c>
      <c r="N23" s="72">
        <v>10</v>
      </c>
      <c r="O23" s="64">
        <v>2530</v>
      </c>
      <c r="P23" s="65">
        <f>Table22457891011234567891011121314[[#This Row],[PEMBULATAN]]*O23</f>
        <v>25300</v>
      </c>
    </row>
    <row r="24" spans="1:16" ht="26.25" customHeight="1" x14ac:dyDescent="0.2">
      <c r="A24" s="14"/>
      <c r="B24" s="75"/>
      <c r="C24" s="73" t="s">
        <v>1891</v>
      </c>
      <c r="D24" s="78" t="s">
        <v>289</v>
      </c>
      <c r="E24" s="13">
        <v>44448</v>
      </c>
      <c r="F24" s="76" t="s">
        <v>1362</v>
      </c>
      <c r="G24" s="13">
        <v>44449</v>
      </c>
      <c r="H24" s="77" t="s">
        <v>2103</v>
      </c>
      <c r="I24" s="16">
        <v>98</v>
      </c>
      <c r="J24" s="16">
        <v>64</v>
      </c>
      <c r="K24" s="16">
        <v>38</v>
      </c>
      <c r="L24" s="16">
        <v>10</v>
      </c>
      <c r="M24" s="81">
        <v>59.584000000000003</v>
      </c>
      <c r="N24" s="72">
        <v>60</v>
      </c>
      <c r="O24" s="64">
        <v>2530</v>
      </c>
      <c r="P24" s="65">
        <f>Table22457891011234567891011121314[[#This Row],[PEMBULATAN]]*O24</f>
        <v>151800</v>
      </c>
    </row>
    <row r="25" spans="1:16" ht="26.25" customHeight="1" x14ac:dyDescent="0.2">
      <c r="A25" s="14"/>
      <c r="B25" s="75"/>
      <c r="C25" s="73" t="s">
        <v>1892</v>
      </c>
      <c r="D25" s="78" t="s">
        <v>289</v>
      </c>
      <c r="E25" s="13">
        <v>44448</v>
      </c>
      <c r="F25" s="76" t="s">
        <v>1362</v>
      </c>
      <c r="G25" s="13">
        <v>44449</v>
      </c>
      <c r="H25" s="77" t="s">
        <v>2103</v>
      </c>
      <c r="I25" s="16">
        <v>60</v>
      </c>
      <c r="J25" s="16">
        <v>27</v>
      </c>
      <c r="K25" s="16">
        <v>32</v>
      </c>
      <c r="L25" s="16">
        <v>3</v>
      </c>
      <c r="M25" s="81">
        <v>12.96</v>
      </c>
      <c r="N25" s="72">
        <v>13</v>
      </c>
      <c r="O25" s="64">
        <v>2530</v>
      </c>
      <c r="P25" s="65">
        <f>Table22457891011234567891011121314[[#This Row],[PEMBULATAN]]*O25</f>
        <v>32890</v>
      </c>
    </row>
    <row r="26" spans="1:16" ht="26.25" customHeight="1" x14ac:dyDescent="0.2">
      <c r="A26" s="14"/>
      <c r="B26" s="75"/>
      <c r="C26" s="73" t="s">
        <v>1893</v>
      </c>
      <c r="D26" s="78" t="s">
        <v>289</v>
      </c>
      <c r="E26" s="13">
        <v>44448</v>
      </c>
      <c r="F26" s="76" t="s">
        <v>1362</v>
      </c>
      <c r="G26" s="13">
        <v>44449</v>
      </c>
      <c r="H26" s="77" t="s">
        <v>2103</v>
      </c>
      <c r="I26" s="16">
        <v>38</v>
      </c>
      <c r="J26" s="16">
        <v>42</v>
      </c>
      <c r="K26" s="16">
        <v>40</v>
      </c>
      <c r="L26" s="16">
        <v>10</v>
      </c>
      <c r="M26" s="81">
        <v>15.96</v>
      </c>
      <c r="N26" s="72">
        <v>16</v>
      </c>
      <c r="O26" s="64">
        <v>2530</v>
      </c>
      <c r="P26" s="65">
        <f>Table22457891011234567891011121314[[#This Row],[PEMBULATAN]]*O26</f>
        <v>40480</v>
      </c>
    </row>
    <row r="27" spans="1:16" ht="26.25" customHeight="1" x14ac:dyDescent="0.2">
      <c r="A27" s="14"/>
      <c r="B27" s="75"/>
      <c r="C27" s="73" t="s">
        <v>1894</v>
      </c>
      <c r="D27" s="78" t="s">
        <v>289</v>
      </c>
      <c r="E27" s="13">
        <v>44448</v>
      </c>
      <c r="F27" s="76" t="s">
        <v>1362</v>
      </c>
      <c r="G27" s="13">
        <v>44449</v>
      </c>
      <c r="H27" s="77" t="s">
        <v>2103</v>
      </c>
      <c r="I27" s="16">
        <v>60</v>
      </c>
      <c r="J27" s="16">
        <v>64</v>
      </c>
      <c r="K27" s="16">
        <v>21</v>
      </c>
      <c r="L27" s="16">
        <v>7</v>
      </c>
      <c r="M27" s="81">
        <v>20.16</v>
      </c>
      <c r="N27" s="72">
        <v>20</v>
      </c>
      <c r="O27" s="64">
        <v>2530</v>
      </c>
      <c r="P27" s="65">
        <f>Table22457891011234567891011121314[[#This Row],[PEMBULATAN]]*O27</f>
        <v>50600</v>
      </c>
    </row>
    <row r="28" spans="1:16" ht="26.25" customHeight="1" x14ac:dyDescent="0.2">
      <c r="A28" s="14"/>
      <c r="B28" s="75"/>
      <c r="C28" s="73" t="s">
        <v>1895</v>
      </c>
      <c r="D28" s="78" t="s">
        <v>289</v>
      </c>
      <c r="E28" s="13">
        <v>44448</v>
      </c>
      <c r="F28" s="76" t="s">
        <v>1362</v>
      </c>
      <c r="G28" s="13">
        <v>44449</v>
      </c>
      <c r="H28" s="77" t="s">
        <v>2103</v>
      </c>
      <c r="I28" s="16">
        <v>70</v>
      </c>
      <c r="J28" s="16">
        <v>56</v>
      </c>
      <c r="K28" s="16">
        <v>20</v>
      </c>
      <c r="L28" s="16">
        <v>10</v>
      </c>
      <c r="M28" s="81">
        <v>19.600000000000001</v>
      </c>
      <c r="N28" s="72">
        <v>20</v>
      </c>
      <c r="O28" s="64">
        <v>2530</v>
      </c>
      <c r="P28" s="65">
        <f>Table22457891011234567891011121314[[#This Row],[PEMBULATAN]]*O28</f>
        <v>50600</v>
      </c>
    </row>
    <row r="29" spans="1:16" ht="26.25" customHeight="1" x14ac:dyDescent="0.2">
      <c r="A29" s="14"/>
      <c r="B29" s="75"/>
      <c r="C29" s="73" t="s">
        <v>1896</v>
      </c>
      <c r="D29" s="78" t="s">
        <v>289</v>
      </c>
      <c r="E29" s="13">
        <v>44448</v>
      </c>
      <c r="F29" s="76" t="s">
        <v>1362</v>
      </c>
      <c r="G29" s="13">
        <v>44449</v>
      </c>
      <c r="H29" s="77" t="s">
        <v>2103</v>
      </c>
      <c r="I29" s="16">
        <v>87</v>
      </c>
      <c r="J29" s="16">
        <v>57</v>
      </c>
      <c r="K29" s="16">
        <v>44</v>
      </c>
      <c r="L29" s="16">
        <v>17</v>
      </c>
      <c r="M29" s="81">
        <v>54.548999999999999</v>
      </c>
      <c r="N29" s="72">
        <v>55</v>
      </c>
      <c r="O29" s="64">
        <v>2530</v>
      </c>
      <c r="P29" s="65">
        <f>Table22457891011234567891011121314[[#This Row],[PEMBULATAN]]*O29</f>
        <v>139150</v>
      </c>
    </row>
    <row r="30" spans="1:16" ht="26.25" customHeight="1" x14ac:dyDescent="0.2">
      <c r="A30" s="14"/>
      <c r="B30" s="75"/>
      <c r="C30" s="73" t="s">
        <v>1897</v>
      </c>
      <c r="D30" s="78" t="s">
        <v>289</v>
      </c>
      <c r="E30" s="13">
        <v>44448</v>
      </c>
      <c r="F30" s="76" t="s">
        <v>1362</v>
      </c>
      <c r="G30" s="13">
        <v>44449</v>
      </c>
      <c r="H30" s="77" t="s">
        <v>2103</v>
      </c>
      <c r="I30" s="16">
        <v>84</v>
      </c>
      <c r="J30" s="16">
        <v>65</v>
      </c>
      <c r="K30" s="16">
        <v>29</v>
      </c>
      <c r="L30" s="16">
        <v>26</v>
      </c>
      <c r="M30" s="81">
        <v>39.585000000000001</v>
      </c>
      <c r="N30" s="72">
        <v>40</v>
      </c>
      <c r="O30" s="64">
        <v>2530</v>
      </c>
      <c r="P30" s="65">
        <f>Table22457891011234567891011121314[[#This Row],[PEMBULATAN]]*O30</f>
        <v>101200</v>
      </c>
    </row>
    <row r="31" spans="1:16" ht="26.25" customHeight="1" x14ac:dyDescent="0.2">
      <c r="A31" s="14"/>
      <c r="B31" s="75"/>
      <c r="C31" s="73" t="s">
        <v>1898</v>
      </c>
      <c r="D31" s="78" t="s">
        <v>289</v>
      </c>
      <c r="E31" s="13">
        <v>44448</v>
      </c>
      <c r="F31" s="76" t="s">
        <v>1362</v>
      </c>
      <c r="G31" s="13">
        <v>44449</v>
      </c>
      <c r="H31" s="77" t="s">
        <v>2103</v>
      </c>
      <c r="I31" s="16">
        <v>70</v>
      </c>
      <c r="J31" s="16">
        <v>37</v>
      </c>
      <c r="K31" s="16">
        <v>34</v>
      </c>
      <c r="L31" s="16">
        <v>5</v>
      </c>
      <c r="M31" s="81">
        <v>22.015000000000001</v>
      </c>
      <c r="N31" s="72">
        <v>22</v>
      </c>
      <c r="O31" s="64">
        <v>2530</v>
      </c>
      <c r="P31" s="65">
        <f>Table22457891011234567891011121314[[#This Row],[PEMBULATAN]]*O31</f>
        <v>55660</v>
      </c>
    </row>
    <row r="32" spans="1:16" ht="26.25" customHeight="1" x14ac:dyDescent="0.2">
      <c r="A32" s="14"/>
      <c r="B32" s="75"/>
      <c r="C32" s="73" t="s">
        <v>1899</v>
      </c>
      <c r="D32" s="78" t="s">
        <v>289</v>
      </c>
      <c r="E32" s="13">
        <v>44448</v>
      </c>
      <c r="F32" s="76" t="s">
        <v>1362</v>
      </c>
      <c r="G32" s="13">
        <v>44449</v>
      </c>
      <c r="H32" s="77" t="s">
        <v>2103</v>
      </c>
      <c r="I32" s="16">
        <v>82</v>
      </c>
      <c r="J32" s="16">
        <v>64</v>
      </c>
      <c r="K32" s="16">
        <v>29</v>
      </c>
      <c r="L32" s="16">
        <v>15</v>
      </c>
      <c r="M32" s="81">
        <v>38.048000000000002</v>
      </c>
      <c r="N32" s="72">
        <v>38</v>
      </c>
      <c r="O32" s="64">
        <v>2530</v>
      </c>
      <c r="P32" s="65">
        <f>Table22457891011234567891011121314[[#This Row],[PEMBULATAN]]*O32</f>
        <v>96140</v>
      </c>
    </row>
    <row r="33" spans="1:16" ht="26.25" customHeight="1" x14ac:dyDescent="0.2">
      <c r="A33" s="14"/>
      <c r="B33" s="75"/>
      <c r="C33" s="73" t="s">
        <v>1900</v>
      </c>
      <c r="D33" s="78" t="s">
        <v>289</v>
      </c>
      <c r="E33" s="13">
        <v>44448</v>
      </c>
      <c r="F33" s="76" t="s">
        <v>1362</v>
      </c>
      <c r="G33" s="13">
        <v>44449</v>
      </c>
      <c r="H33" s="77" t="s">
        <v>2103</v>
      </c>
      <c r="I33" s="16">
        <v>83</v>
      </c>
      <c r="J33" s="16">
        <v>60</v>
      </c>
      <c r="K33" s="16">
        <v>34</v>
      </c>
      <c r="L33" s="16">
        <v>8</v>
      </c>
      <c r="M33" s="81">
        <v>42.33</v>
      </c>
      <c r="N33" s="72">
        <v>43</v>
      </c>
      <c r="O33" s="64">
        <v>2530</v>
      </c>
      <c r="P33" s="65">
        <f>Table22457891011234567891011121314[[#This Row],[PEMBULATAN]]*O33</f>
        <v>108790</v>
      </c>
    </row>
    <row r="34" spans="1:16" ht="26.25" customHeight="1" x14ac:dyDescent="0.2">
      <c r="A34" s="14"/>
      <c r="B34" s="75"/>
      <c r="C34" s="73" t="s">
        <v>1901</v>
      </c>
      <c r="D34" s="78" t="s">
        <v>289</v>
      </c>
      <c r="E34" s="13">
        <v>44448</v>
      </c>
      <c r="F34" s="76" t="s">
        <v>1362</v>
      </c>
      <c r="G34" s="13">
        <v>44449</v>
      </c>
      <c r="H34" s="77" t="s">
        <v>2103</v>
      </c>
      <c r="I34" s="16">
        <v>33</v>
      </c>
      <c r="J34" s="16">
        <v>33</v>
      </c>
      <c r="K34" s="16">
        <v>29</v>
      </c>
      <c r="L34" s="16">
        <v>3</v>
      </c>
      <c r="M34" s="81">
        <v>7.8952499999999999</v>
      </c>
      <c r="N34" s="72">
        <v>8</v>
      </c>
      <c r="O34" s="64">
        <v>2530</v>
      </c>
      <c r="P34" s="65">
        <f>Table22457891011234567891011121314[[#This Row],[PEMBULATAN]]*O34</f>
        <v>20240</v>
      </c>
    </row>
    <row r="35" spans="1:16" ht="26.25" customHeight="1" x14ac:dyDescent="0.2">
      <c r="A35" s="14"/>
      <c r="B35" s="75"/>
      <c r="C35" s="73" t="s">
        <v>1902</v>
      </c>
      <c r="D35" s="78" t="s">
        <v>289</v>
      </c>
      <c r="E35" s="13">
        <v>44448</v>
      </c>
      <c r="F35" s="76" t="s">
        <v>1362</v>
      </c>
      <c r="G35" s="13">
        <v>44449</v>
      </c>
      <c r="H35" s="77" t="s">
        <v>2103</v>
      </c>
      <c r="I35" s="16">
        <v>54</v>
      </c>
      <c r="J35" s="16">
        <v>25</v>
      </c>
      <c r="K35" s="16">
        <v>17</v>
      </c>
      <c r="L35" s="16">
        <v>10</v>
      </c>
      <c r="M35" s="81">
        <v>5.7374999999999998</v>
      </c>
      <c r="N35" s="72">
        <v>10</v>
      </c>
      <c r="O35" s="64">
        <v>2530</v>
      </c>
      <c r="P35" s="65">
        <f>Table22457891011234567891011121314[[#This Row],[PEMBULATAN]]*O35</f>
        <v>25300</v>
      </c>
    </row>
    <row r="36" spans="1:16" ht="26.25" customHeight="1" x14ac:dyDescent="0.2">
      <c r="A36" s="14"/>
      <c r="B36" s="75"/>
      <c r="C36" s="73" t="s">
        <v>1903</v>
      </c>
      <c r="D36" s="78" t="s">
        <v>289</v>
      </c>
      <c r="E36" s="13">
        <v>44448</v>
      </c>
      <c r="F36" s="76" t="s">
        <v>1362</v>
      </c>
      <c r="G36" s="13">
        <v>44449</v>
      </c>
      <c r="H36" s="77" t="s">
        <v>2103</v>
      </c>
      <c r="I36" s="16">
        <v>90</v>
      </c>
      <c r="J36" s="16">
        <v>60</v>
      </c>
      <c r="K36" s="16">
        <v>27</v>
      </c>
      <c r="L36" s="16">
        <v>6</v>
      </c>
      <c r="M36" s="81">
        <v>36.450000000000003</v>
      </c>
      <c r="N36" s="72">
        <v>37</v>
      </c>
      <c r="O36" s="64">
        <v>2530</v>
      </c>
      <c r="P36" s="65">
        <f>Table22457891011234567891011121314[[#This Row],[PEMBULATAN]]*O36</f>
        <v>93610</v>
      </c>
    </row>
    <row r="37" spans="1:16" ht="26.25" customHeight="1" x14ac:dyDescent="0.2">
      <c r="A37" s="14"/>
      <c r="B37" s="75"/>
      <c r="C37" s="73" t="s">
        <v>1904</v>
      </c>
      <c r="D37" s="78" t="s">
        <v>289</v>
      </c>
      <c r="E37" s="13">
        <v>44448</v>
      </c>
      <c r="F37" s="76" t="s">
        <v>1362</v>
      </c>
      <c r="G37" s="13">
        <v>44449</v>
      </c>
      <c r="H37" s="77" t="s">
        <v>2103</v>
      </c>
      <c r="I37" s="16">
        <v>77</v>
      </c>
      <c r="J37" s="16">
        <v>61</v>
      </c>
      <c r="K37" s="16">
        <v>20</v>
      </c>
      <c r="L37" s="16">
        <v>8</v>
      </c>
      <c r="M37" s="81">
        <v>23.484999999999999</v>
      </c>
      <c r="N37" s="72">
        <v>24</v>
      </c>
      <c r="O37" s="64">
        <v>2530</v>
      </c>
      <c r="P37" s="65">
        <f>Table22457891011234567891011121314[[#This Row],[PEMBULATAN]]*O37</f>
        <v>60720</v>
      </c>
    </row>
    <row r="38" spans="1:16" ht="26.25" customHeight="1" x14ac:dyDescent="0.2">
      <c r="A38" s="14"/>
      <c r="B38" s="75"/>
      <c r="C38" s="73" t="s">
        <v>1905</v>
      </c>
      <c r="D38" s="78" t="s">
        <v>289</v>
      </c>
      <c r="E38" s="13">
        <v>44448</v>
      </c>
      <c r="F38" s="76" t="s">
        <v>1362</v>
      </c>
      <c r="G38" s="13">
        <v>44449</v>
      </c>
      <c r="H38" s="77" t="s">
        <v>2103</v>
      </c>
      <c r="I38" s="16">
        <v>32</v>
      </c>
      <c r="J38" s="16">
        <v>12</v>
      </c>
      <c r="K38" s="16">
        <v>40</v>
      </c>
      <c r="L38" s="16">
        <v>4</v>
      </c>
      <c r="M38" s="81">
        <v>3.84</v>
      </c>
      <c r="N38" s="72">
        <v>4</v>
      </c>
      <c r="O38" s="64">
        <v>2530</v>
      </c>
      <c r="P38" s="65">
        <f>Table22457891011234567891011121314[[#This Row],[PEMBULATAN]]*O38</f>
        <v>10120</v>
      </c>
    </row>
    <row r="39" spans="1:16" ht="26.25" customHeight="1" x14ac:dyDescent="0.2">
      <c r="A39" s="14"/>
      <c r="B39" s="75"/>
      <c r="C39" s="73" t="s">
        <v>1906</v>
      </c>
      <c r="D39" s="78" t="s">
        <v>289</v>
      </c>
      <c r="E39" s="13">
        <v>44448</v>
      </c>
      <c r="F39" s="76" t="s">
        <v>1362</v>
      </c>
      <c r="G39" s="13">
        <v>44449</v>
      </c>
      <c r="H39" s="77" t="s">
        <v>2103</v>
      </c>
      <c r="I39" s="16">
        <v>40</v>
      </c>
      <c r="J39" s="16">
        <v>28</v>
      </c>
      <c r="K39" s="16">
        <v>36</v>
      </c>
      <c r="L39" s="16">
        <v>6</v>
      </c>
      <c r="M39" s="81">
        <v>10.08</v>
      </c>
      <c r="N39" s="72">
        <v>10</v>
      </c>
      <c r="O39" s="64">
        <v>2530</v>
      </c>
      <c r="P39" s="65">
        <f>Table22457891011234567891011121314[[#This Row],[PEMBULATAN]]*O39</f>
        <v>25300</v>
      </c>
    </row>
    <row r="40" spans="1:16" ht="26.25" customHeight="1" x14ac:dyDescent="0.2">
      <c r="A40" s="14"/>
      <c r="B40" s="75"/>
      <c r="C40" s="73" t="s">
        <v>1907</v>
      </c>
      <c r="D40" s="78" t="s">
        <v>289</v>
      </c>
      <c r="E40" s="13">
        <v>44448</v>
      </c>
      <c r="F40" s="76" t="s">
        <v>1362</v>
      </c>
      <c r="G40" s="13">
        <v>44449</v>
      </c>
      <c r="H40" s="77" t="s">
        <v>2103</v>
      </c>
      <c r="I40" s="16">
        <v>35</v>
      </c>
      <c r="J40" s="16">
        <v>30</v>
      </c>
      <c r="K40" s="16">
        <v>10</v>
      </c>
      <c r="L40" s="16">
        <v>1</v>
      </c>
      <c r="M40" s="81">
        <v>2.625</v>
      </c>
      <c r="N40" s="72">
        <v>3</v>
      </c>
      <c r="O40" s="64">
        <v>2530</v>
      </c>
      <c r="P40" s="65">
        <f>Table22457891011234567891011121314[[#This Row],[PEMBULATAN]]*O40</f>
        <v>7590</v>
      </c>
    </row>
    <row r="41" spans="1:16" ht="26.25" customHeight="1" x14ac:dyDescent="0.2">
      <c r="A41" s="14"/>
      <c r="B41" s="75"/>
      <c r="C41" s="73" t="s">
        <v>1908</v>
      </c>
      <c r="D41" s="78" t="s">
        <v>289</v>
      </c>
      <c r="E41" s="13">
        <v>44448</v>
      </c>
      <c r="F41" s="76" t="s">
        <v>1362</v>
      </c>
      <c r="G41" s="13">
        <v>44449</v>
      </c>
      <c r="H41" s="77" t="s">
        <v>2103</v>
      </c>
      <c r="I41" s="16">
        <v>50</v>
      </c>
      <c r="J41" s="16">
        <v>30</v>
      </c>
      <c r="K41" s="16">
        <v>20</v>
      </c>
      <c r="L41" s="16">
        <v>1</v>
      </c>
      <c r="M41" s="81">
        <v>7.5</v>
      </c>
      <c r="N41" s="72">
        <v>8</v>
      </c>
      <c r="O41" s="64">
        <v>2530</v>
      </c>
      <c r="P41" s="65">
        <f>Table22457891011234567891011121314[[#This Row],[PEMBULATAN]]*O41</f>
        <v>20240</v>
      </c>
    </row>
    <row r="42" spans="1:16" ht="26.25" customHeight="1" x14ac:dyDescent="0.2">
      <c r="A42" s="14"/>
      <c r="B42" s="75"/>
      <c r="C42" s="73" t="s">
        <v>1909</v>
      </c>
      <c r="D42" s="78" t="s">
        <v>289</v>
      </c>
      <c r="E42" s="13">
        <v>44448</v>
      </c>
      <c r="F42" s="76" t="s">
        <v>1362</v>
      </c>
      <c r="G42" s="13">
        <v>44449</v>
      </c>
      <c r="H42" s="77" t="s">
        <v>2103</v>
      </c>
      <c r="I42" s="16">
        <v>33</v>
      </c>
      <c r="J42" s="16">
        <v>33</v>
      </c>
      <c r="K42" s="16">
        <v>20</v>
      </c>
      <c r="L42" s="16">
        <v>6</v>
      </c>
      <c r="M42" s="81">
        <v>5.4450000000000003</v>
      </c>
      <c r="N42" s="72">
        <v>6</v>
      </c>
      <c r="O42" s="64">
        <v>2530</v>
      </c>
      <c r="P42" s="65">
        <f>Table22457891011234567891011121314[[#This Row],[PEMBULATAN]]*O42</f>
        <v>15180</v>
      </c>
    </row>
    <row r="43" spans="1:16" ht="26.25" customHeight="1" x14ac:dyDescent="0.2">
      <c r="A43" s="14"/>
      <c r="B43" s="75"/>
      <c r="C43" s="73" t="s">
        <v>1910</v>
      </c>
      <c r="D43" s="78" t="s">
        <v>289</v>
      </c>
      <c r="E43" s="13">
        <v>44448</v>
      </c>
      <c r="F43" s="76" t="s">
        <v>1362</v>
      </c>
      <c r="G43" s="13">
        <v>44449</v>
      </c>
      <c r="H43" s="77" t="s">
        <v>2103</v>
      </c>
      <c r="I43" s="16">
        <v>105</v>
      </c>
      <c r="J43" s="16">
        <v>24</v>
      </c>
      <c r="K43" s="16">
        <v>5</v>
      </c>
      <c r="L43" s="16">
        <v>2</v>
      </c>
      <c r="M43" s="81">
        <v>3.15</v>
      </c>
      <c r="N43" s="72">
        <v>3</v>
      </c>
      <c r="O43" s="64">
        <v>2530</v>
      </c>
      <c r="P43" s="65">
        <f>Table22457891011234567891011121314[[#This Row],[PEMBULATAN]]*O43</f>
        <v>7590</v>
      </c>
    </row>
    <row r="44" spans="1:16" ht="26.25" customHeight="1" x14ac:dyDescent="0.2">
      <c r="A44" s="14"/>
      <c r="B44" s="75"/>
      <c r="C44" s="73" t="s">
        <v>1911</v>
      </c>
      <c r="D44" s="78" t="s">
        <v>289</v>
      </c>
      <c r="E44" s="13">
        <v>44448</v>
      </c>
      <c r="F44" s="76" t="s">
        <v>1362</v>
      </c>
      <c r="G44" s="13">
        <v>44449</v>
      </c>
      <c r="H44" s="77" t="s">
        <v>2103</v>
      </c>
      <c r="I44" s="16">
        <v>100</v>
      </c>
      <c r="J44" s="16">
        <v>15</v>
      </c>
      <c r="K44" s="16">
        <v>15</v>
      </c>
      <c r="L44" s="16">
        <v>1</v>
      </c>
      <c r="M44" s="81">
        <v>5.625</v>
      </c>
      <c r="N44" s="72">
        <v>6</v>
      </c>
      <c r="O44" s="64">
        <v>2530</v>
      </c>
      <c r="P44" s="65">
        <f>Table22457891011234567891011121314[[#This Row],[PEMBULATAN]]*O44</f>
        <v>15180</v>
      </c>
    </row>
    <row r="45" spans="1:16" ht="26.25" customHeight="1" x14ac:dyDescent="0.2">
      <c r="A45" s="14"/>
      <c r="B45" s="75"/>
      <c r="C45" s="73" t="s">
        <v>1912</v>
      </c>
      <c r="D45" s="78" t="s">
        <v>289</v>
      </c>
      <c r="E45" s="13">
        <v>44448</v>
      </c>
      <c r="F45" s="76" t="s">
        <v>1362</v>
      </c>
      <c r="G45" s="13">
        <v>44449</v>
      </c>
      <c r="H45" s="77" t="s">
        <v>2103</v>
      </c>
      <c r="I45" s="16">
        <v>40</v>
      </c>
      <c r="J45" s="16">
        <v>48</v>
      </c>
      <c r="K45" s="16">
        <v>14</v>
      </c>
      <c r="L45" s="16">
        <v>2</v>
      </c>
      <c r="M45" s="81">
        <v>6.72</v>
      </c>
      <c r="N45" s="72">
        <v>7</v>
      </c>
      <c r="O45" s="64">
        <v>2530</v>
      </c>
      <c r="P45" s="65">
        <f>Table22457891011234567891011121314[[#This Row],[PEMBULATAN]]*O45</f>
        <v>17710</v>
      </c>
    </row>
    <row r="46" spans="1:16" ht="26.25" customHeight="1" x14ac:dyDescent="0.2">
      <c r="A46" s="14"/>
      <c r="B46" s="75"/>
      <c r="C46" s="73" t="s">
        <v>1913</v>
      </c>
      <c r="D46" s="78" t="s">
        <v>289</v>
      </c>
      <c r="E46" s="13">
        <v>44448</v>
      </c>
      <c r="F46" s="76" t="s">
        <v>1362</v>
      </c>
      <c r="G46" s="13">
        <v>44449</v>
      </c>
      <c r="H46" s="77" t="s">
        <v>2103</v>
      </c>
      <c r="I46" s="16">
        <v>80</v>
      </c>
      <c r="J46" s="16">
        <v>47</v>
      </c>
      <c r="K46" s="16">
        <v>30</v>
      </c>
      <c r="L46" s="16">
        <v>7</v>
      </c>
      <c r="M46" s="81">
        <v>28.2</v>
      </c>
      <c r="N46" s="72">
        <v>28</v>
      </c>
      <c r="O46" s="64">
        <v>2530</v>
      </c>
      <c r="P46" s="65">
        <f>Table22457891011234567891011121314[[#This Row],[PEMBULATAN]]*O46</f>
        <v>70840</v>
      </c>
    </row>
    <row r="47" spans="1:16" ht="26.25" customHeight="1" x14ac:dyDescent="0.2">
      <c r="A47" s="14"/>
      <c r="B47" s="75"/>
      <c r="C47" s="73" t="s">
        <v>1914</v>
      </c>
      <c r="D47" s="78" t="s">
        <v>289</v>
      </c>
      <c r="E47" s="13">
        <v>44448</v>
      </c>
      <c r="F47" s="76" t="s">
        <v>1362</v>
      </c>
      <c r="G47" s="13">
        <v>44449</v>
      </c>
      <c r="H47" s="77" t="s">
        <v>2103</v>
      </c>
      <c r="I47" s="16">
        <v>57</v>
      </c>
      <c r="J47" s="16">
        <v>53</v>
      </c>
      <c r="K47" s="16">
        <v>22</v>
      </c>
      <c r="L47" s="16">
        <v>10</v>
      </c>
      <c r="M47" s="81">
        <v>16.615500000000001</v>
      </c>
      <c r="N47" s="72">
        <v>17</v>
      </c>
      <c r="O47" s="64">
        <v>2530</v>
      </c>
      <c r="P47" s="65">
        <f>Table22457891011234567891011121314[[#This Row],[PEMBULATAN]]*O47</f>
        <v>43010</v>
      </c>
    </row>
    <row r="48" spans="1:16" ht="26.25" customHeight="1" x14ac:dyDescent="0.2">
      <c r="A48" s="14"/>
      <c r="B48" s="75"/>
      <c r="C48" s="73" t="s">
        <v>1915</v>
      </c>
      <c r="D48" s="78" t="s">
        <v>289</v>
      </c>
      <c r="E48" s="13">
        <v>44448</v>
      </c>
      <c r="F48" s="76" t="s">
        <v>1362</v>
      </c>
      <c r="G48" s="13">
        <v>44449</v>
      </c>
      <c r="H48" s="77" t="s">
        <v>2103</v>
      </c>
      <c r="I48" s="16">
        <v>38</v>
      </c>
      <c r="J48" s="16">
        <v>30</v>
      </c>
      <c r="K48" s="16">
        <v>30</v>
      </c>
      <c r="L48" s="16">
        <v>1</v>
      </c>
      <c r="M48" s="81">
        <v>8.5500000000000007</v>
      </c>
      <c r="N48" s="72">
        <v>9</v>
      </c>
      <c r="O48" s="64">
        <v>2530</v>
      </c>
      <c r="P48" s="65">
        <f>Table22457891011234567891011121314[[#This Row],[PEMBULATAN]]*O48</f>
        <v>22770</v>
      </c>
    </row>
    <row r="49" spans="1:16" ht="26.25" customHeight="1" x14ac:dyDescent="0.2">
      <c r="A49" s="14"/>
      <c r="B49" s="75"/>
      <c r="C49" s="73" t="s">
        <v>1916</v>
      </c>
      <c r="D49" s="78" t="s">
        <v>289</v>
      </c>
      <c r="E49" s="13">
        <v>44448</v>
      </c>
      <c r="F49" s="76" t="s">
        <v>1362</v>
      </c>
      <c r="G49" s="13">
        <v>44449</v>
      </c>
      <c r="H49" s="77" t="s">
        <v>2103</v>
      </c>
      <c r="I49" s="16">
        <v>166</v>
      </c>
      <c r="J49" s="16">
        <v>30</v>
      </c>
      <c r="K49" s="16">
        <v>18</v>
      </c>
      <c r="L49" s="16">
        <v>4</v>
      </c>
      <c r="M49" s="81">
        <v>22.41</v>
      </c>
      <c r="N49" s="72">
        <v>23</v>
      </c>
      <c r="O49" s="64">
        <v>2530</v>
      </c>
      <c r="P49" s="65">
        <f>Table22457891011234567891011121314[[#This Row],[PEMBULATAN]]*O49</f>
        <v>58190</v>
      </c>
    </row>
    <row r="50" spans="1:16" ht="26.25" customHeight="1" x14ac:dyDescent="0.2">
      <c r="A50" s="14"/>
      <c r="B50" s="75"/>
      <c r="C50" s="73" t="s">
        <v>1917</v>
      </c>
      <c r="D50" s="78" t="s">
        <v>289</v>
      </c>
      <c r="E50" s="13">
        <v>44448</v>
      </c>
      <c r="F50" s="76" t="s">
        <v>1362</v>
      </c>
      <c r="G50" s="13">
        <v>44449</v>
      </c>
      <c r="H50" s="77" t="s">
        <v>2103</v>
      </c>
      <c r="I50" s="16">
        <v>96</v>
      </c>
      <c r="J50" s="16">
        <v>20</v>
      </c>
      <c r="K50" s="16">
        <v>14</v>
      </c>
      <c r="L50" s="16">
        <v>3</v>
      </c>
      <c r="M50" s="81">
        <v>6.72</v>
      </c>
      <c r="N50" s="72">
        <v>7</v>
      </c>
      <c r="O50" s="64">
        <v>2530</v>
      </c>
      <c r="P50" s="65">
        <f>Table22457891011234567891011121314[[#This Row],[PEMBULATAN]]*O50</f>
        <v>17710</v>
      </c>
    </row>
    <row r="51" spans="1:16" ht="26.25" customHeight="1" x14ac:dyDescent="0.2">
      <c r="A51" s="14"/>
      <c r="B51" s="75"/>
      <c r="C51" s="73" t="s">
        <v>1918</v>
      </c>
      <c r="D51" s="78" t="s">
        <v>289</v>
      </c>
      <c r="E51" s="13">
        <v>44448</v>
      </c>
      <c r="F51" s="76" t="s">
        <v>1362</v>
      </c>
      <c r="G51" s="13">
        <v>44449</v>
      </c>
      <c r="H51" s="77" t="s">
        <v>2103</v>
      </c>
      <c r="I51" s="16">
        <v>32</v>
      </c>
      <c r="J51" s="16">
        <v>30</v>
      </c>
      <c r="K51" s="16">
        <v>29</v>
      </c>
      <c r="L51" s="16">
        <v>1</v>
      </c>
      <c r="M51" s="81">
        <v>6.96</v>
      </c>
      <c r="N51" s="72">
        <v>7</v>
      </c>
      <c r="O51" s="64">
        <v>2530</v>
      </c>
      <c r="P51" s="65">
        <f>Table22457891011234567891011121314[[#This Row],[PEMBULATAN]]*O51</f>
        <v>17710</v>
      </c>
    </row>
    <row r="52" spans="1:16" ht="26.25" customHeight="1" x14ac:dyDescent="0.2">
      <c r="A52" s="14"/>
      <c r="B52" s="75"/>
      <c r="C52" s="73" t="s">
        <v>1919</v>
      </c>
      <c r="D52" s="78" t="s">
        <v>289</v>
      </c>
      <c r="E52" s="13">
        <v>44448</v>
      </c>
      <c r="F52" s="76" t="s">
        <v>1362</v>
      </c>
      <c r="G52" s="13">
        <v>44449</v>
      </c>
      <c r="H52" s="77" t="s">
        <v>2103</v>
      </c>
      <c r="I52" s="16">
        <v>48</v>
      </c>
      <c r="J52" s="16">
        <v>48</v>
      </c>
      <c r="K52" s="16">
        <v>30</v>
      </c>
      <c r="L52" s="16">
        <v>1</v>
      </c>
      <c r="M52" s="81">
        <v>17.28</v>
      </c>
      <c r="N52" s="72">
        <v>17</v>
      </c>
      <c r="O52" s="64">
        <v>2530</v>
      </c>
      <c r="P52" s="65">
        <f>Table22457891011234567891011121314[[#This Row],[PEMBULATAN]]*O52</f>
        <v>43010</v>
      </c>
    </row>
    <row r="53" spans="1:16" ht="26.25" customHeight="1" x14ac:dyDescent="0.2">
      <c r="A53" s="14"/>
      <c r="B53" s="75"/>
      <c r="C53" s="73" t="s">
        <v>1920</v>
      </c>
      <c r="D53" s="78" t="s">
        <v>289</v>
      </c>
      <c r="E53" s="13">
        <v>44448</v>
      </c>
      <c r="F53" s="76" t="s">
        <v>1362</v>
      </c>
      <c r="G53" s="13">
        <v>44449</v>
      </c>
      <c r="H53" s="77" t="s">
        <v>2103</v>
      </c>
      <c r="I53" s="16">
        <v>90</v>
      </c>
      <c r="J53" s="16">
        <v>40</v>
      </c>
      <c r="K53" s="16">
        <v>20</v>
      </c>
      <c r="L53" s="16">
        <v>3</v>
      </c>
      <c r="M53" s="81">
        <v>18</v>
      </c>
      <c r="N53" s="72">
        <v>18</v>
      </c>
      <c r="O53" s="64">
        <v>2530</v>
      </c>
      <c r="P53" s="65">
        <f>Table22457891011234567891011121314[[#This Row],[PEMBULATAN]]*O53</f>
        <v>45540</v>
      </c>
    </row>
    <row r="54" spans="1:16" ht="26.25" customHeight="1" x14ac:dyDescent="0.2">
      <c r="A54" s="14"/>
      <c r="B54" s="75"/>
      <c r="C54" s="73" t="s">
        <v>1921</v>
      </c>
      <c r="D54" s="78" t="s">
        <v>289</v>
      </c>
      <c r="E54" s="13">
        <v>44448</v>
      </c>
      <c r="F54" s="76" t="s">
        <v>1362</v>
      </c>
      <c r="G54" s="13">
        <v>44449</v>
      </c>
      <c r="H54" s="77" t="s">
        <v>2103</v>
      </c>
      <c r="I54" s="16">
        <v>85</v>
      </c>
      <c r="J54" s="16">
        <v>44</v>
      </c>
      <c r="K54" s="16">
        <v>17</v>
      </c>
      <c r="L54" s="16">
        <v>8</v>
      </c>
      <c r="M54" s="81">
        <v>15.895</v>
      </c>
      <c r="N54" s="72">
        <v>16</v>
      </c>
      <c r="O54" s="64">
        <v>2530</v>
      </c>
      <c r="P54" s="65">
        <f>Table22457891011234567891011121314[[#This Row],[PEMBULATAN]]*O54</f>
        <v>40480</v>
      </c>
    </row>
    <row r="55" spans="1:16" ht="26.25" customHeight="1" x14ac:dyDescent="0.2">
      <c r="A55" s="14"/>
      <c r="B55" s="75"/>
      <c r="C55" s="73" t="s">
        <v>1922</v>
      </c>
      <c r="D55" s="78" t="s">
        <v>289</v>
      </c>
      <c r="E55" s="13">
        <v>44448</v>
      </c>
      <c r="F55" s="76" t="s">
        <v>1362</v>
      </c>
      <c r="G55" s="13">
        <v>44449</v>
      </c>
      <c r="H55" s="77" t="s">
        <v>2103</v>
      </c>
      <c r="I55" s="16">
        <v>49</v>
      </c>
      <c r="J55" s="16">
        <v>42</v>
      </c>
      <c r="K55" s="16">
        <v>5</v>
      </c>
      <c r="L55" s="16">
        <v>4</v>
      </c>
      <c r="M55" s="81">
        <v>2.5724999999999998</v>
      </c>
      <c r="N55" s="72">
        <v>4</v>
      </c>
      <c r="O55" s="64">
        <v>2530</v>
      </c>
      <c r="P55" s="65">
        <f>Table22457891011234567891011121314[[#This Row],[PEMBULATAN]]*O55</f>
        <v>10120</v>
      </c>
    </row>
    <row r="56" spans="1:16" ht="26.25" customHeight="1" x14ac:dyDescent="0.2">
      <c r="A56" s="14"/>
      <c r="B56" s="75"/>
      <c r="C56" s="73" t="s">
        <v>1923</v>
      </c>
      <c r="D56" s="78" t="s">
        <v>289</v>
      </c>
      <c r="E56" s="13">
        <v>44448</v>
      </c>
      <c r="F56" s="76" t="s">
        <v>1362</v>
      </c>
      <c r="G56" s="13">
        <v>44449</v>
      </c>
      <c r="H56" s="77" t="s">
        <v>2103</v>
      </c>
      <c r="I56" s="16">
        <v>50</v>
      </c>
      <c r="J56" s="16">
        <v>40</v>
      </c>
      <c r="K56" s="16">
        <v>25</v>
      </c>
      <c r="L56" s="16">
        <v>6</v>
      </c>
      <c r="M56" s="81">
        <v>12.5</v>
      </c>
      <c r="N56" s="72">
        <v>13</v>
      </c>
      <c r="O56" s="64">
        <v>2530</v>
      </c>
      <c r="P56" s="65">
        <f>Table22457891011234567891011121314[[#This Row],[PEMBULATAN]]*O56</f>
        <v>32890</v>
      </c>
    </row>
    <row r="57" spans="1:16" ht="26.25" customHeight="1" x14ac:dyDescent="0.2">
      <c r="A57" s="14"/>
      <c r="B57" s="75"/>
      <c r="C57" s="73" t="s">
        <v>1924</v>
      </c>
      <c r="D57" s="78" t="s">
        <v>289</v>
      </c>
      <c r="E57" s="13">
        <v>44448</v>
      </c>
      <c r="F57" s="76" t="s">
        <v>1362</v>
      </c>
      <c r="G57" s="13">
        <v>44449</v>
      </c>
      <c r="H57" s="77" t="s">
        <v>2103</v>
      </c>
      <c r="I57" s="16">
        <v>86</v>
      </c>
      <c r="J57" s="16">
        <v>13</v>
      </c>
      <c r="K57" s="16">
        <v>10</v>
      </c>
      <c r="L57" s="16">
        <v>2</v>
      </c>
      <c r="M57" s="81">
        <v>2.7949999999999999</v>
      </c>
      <c r="N57" s="72">
        <v>3</v>
      </c>
      <c r="O57" s="64">
        <v>2530</v>
      </c>
      <c r="P57" s="65">
        <f>Table22457891011234567891011121314[[#This Row],[PEMBULATAN]]*O57</f>
        <v>7590</v>
      </c>
    </row>
    <row r="58" spans="1:16" ht="26.25" customHeight="1" x14ac:dyDescent="0.2">
      <c r="A58" s="14"/>
      <c r="B58" s="75"/>
      <c r="C58" s="73" t="s">
        <v>1925</v>
      </c>
      <c r="D58" s="78" t="s">
        <v>289</v>
      </c>
      <c r="E58" s="13">
        <v>44448</v>
      </c>
      <c r="F58" s="76" t="s">
        <v>1362</v>
      </c>
      <c r="G58" s="13">
        <v>44449</v>
      </c>
      <c r="H58" s="77" t="s">
        <v>2103</v>
      </c>
      <c r="I58" s="16">
        <v>57</v>
      </c>
      <c r="J58" s="16">
        <v>70</v>
      </c>
      <c r="K58" s="16">
        <v>29</v>
      </c>
      <c r="L58" s="16">
        <v>7</v>
      </c>
      <c r="M58" s="81">
        <v>28.927499999999998</v>
      </c>
      <c r="N58" s="72">
        <v>29</v>
      </c>
      <c r="O58" s="64">
        <v>2530</v>
      </c>
      <c r="P58" s="65">
        <f>Table22457891011234567891011121314[[#This Row],[PEMBULATAN]]*O58</f>
        <v>73370</v>
      </c>
    </row>
    <row r="59" spans="1:16" ht="26.25" customHeight="1" x14ac:dyDescent="0.2">
      <c r="A59" s="14"/>
      <c r="B59" s="75"/>
      <c r="C59" s="73" t="s">
        <v>1926</v>
      </c>
      <c r="D59" s="78" t="s">
        <v>289</v>
      </c>
      <c r="E59" s="13">
        <v>44448</v>
      </c>
      <c r="F59" s="76" t="s">
        <v>1362</v>
      </c>
      <c r="G59" s="13">
        <v>44449</v>
      </c>
      <c r="H59" s="77" t="s">
        <v>2103</v>
      </c>
      <c r="I59" s="16">
        <v>105</v>
      </c>
      <c r="J59" s="16">
        <v>17</v>
      </c>
      <c r="K59" s="16">
        <v>17</v>
      </c>
      <c r="L59" s="16">
        <v>3</v>
      </c>
      <c r="M59" s="81">
        <v>7.5862499999999997</v>
      </c>
      <c r="N59" s="72">
        <v>8</v>
      </c>
      <c r="O59" s="64">
        <v>2530</v>
      </c>
      <c r="P59" s="65">
        <f>Table22457891011234567891011121314[[#This Row],[PEMBULATAN]]*O59</f>
        <v>20240</v>
      </c>
    </row>
    <row r="60" spans="1:16" ht="26.25" customHeight="1" x14ac:dyDescent="0.2">
      <c r="A60" s="14"/>
      <c r="B60" s="75"/>
      <c r="C60" s="73" t="s">
        <v>1927</v>
      </c>
      <c r="D60" s="78" t="s">
        <v>289</v>
      </c>
      <c r="E60" s="13">
        <v>44448</v>
      </c>
      <c r="F60" s="76" t="s">
        <v>1362</v>
      </c>
      <c r="G60" s="13">
        <v>44449</v>
      </c>
      <c r="H60" s="77" t="s">
        <v>2103</v>
      </c>
      <c r="I60" s="16">
        <v>89</v>
      </c>
      <c r="J60" s="16">
        <v>17</v>
      </c>
      <c r="K60" s="16">
        <v>10</v>
      </c>
      <c r="L60" s="16">
        <v>4</v>
      </c>
      <c r="M60" s="81">
        <v>3.7825000000000002</v>
      </c>
      <c r="N60" s="72">
        <v>4</v>
      </c>
      <c r="O60" s="64">
        <v>2530</v>
      </c>
      <c r="P60" s="65">
        <f>Table22457891011234567891011121314[[#This Row],[PEMBULATAN]]*O60</f>
        <v>10120</v>
      </c>
    </row>
    <row r="61" spans="1:16" ht="26.25" customHeight="1" x14ac:dyDescent="0.2">
      <c r="A61" s="14"/>
      <c r="B61" s="75"/>
      <c r="C61" s="73" t="s">
        <v>1928</v>
      </c>
      <c r="D61" s="78" t="s">
        <v>289</v>
      </c>
      <c r="E61" s="13">
        <v>44448</v>
      </c>
      <c r="F61" s="76" t="s">
        <v>1362</v>
      </c>
      <c r="G61" s="13">
        <v>44449</v>
      </c>
      <c r="H61" s="77" t="s">
        <v>2103</v>
      </c>
      <c r="I61" s="16">
        <v>66</v>
      </c>
      <c r="J61" s="16">
        <v>64</v>
      </c>
      <c r="K61" s="16">
        <v>18</v>
      </c>
      <c r="L61" s="16">
        <v>2</v>
      </c>
      <c r="M61" s="81">
        <v>19.007999999999999</v>
      </c>
      <c r="N61" s="72">
        <v>19</v>
      </c>
      <c r="O61" s="64">
        <v>2530</v>
      </c>
      <c r="P61" s="65">
        <f>Table22457891011234567891011121314[[#This Row],[PEMBULATAN]]*O61</f>
        <v>48070</v>
      </c>
    </row>
    <row r="62" spans="1:16" ht="26.25" customHeight="1" x14ac:dyDescent="0.2">
      <c r="A62" s="14"/>
      <c r="B62" s="75"/>
      <c r="C62" s="73" t="s">
        <v>1929</v>
      </c>
      <c r="D62" s="78" t="s">
        <v>289</v>
      </c>
      <c r="E62" s="13">
        <v>44448</v>
      </c>
      <c r="F62" s="76" t="s">
        <v>1362</v>
      </c>
      <c r="G62" s="13">
        <v>44449</v>
      </c>
      <c r="H62" s="77" t="s">
        <v>2103</v>
      </c>
      <c r="I62" s="16">
        <v>90</v>
      </c>
      <c r="J62" s="16">
        <v>65</v>
      </c>
      <c r="K62" s="16">
        <v>40</v>
      </c>
      <c r="L62" s="16">
        <v>20</v>
      </c>
      <c r="M62" s="81">
        <v>58.5</v>
      </c>
      <c r="N62" s="72">
        <v>59</v>
      </c>
      <c r="O62" s="64">
        <v>2530</v>
      </c>
      <c r="P62" s="65">
        <f>Table22457891011234567891011121314[[#This Row],[PEMBULATAN]]*O62</f>
        <v>149270</v>
      </c>
    </row>
    <row r="63" spans="1:16" ht="26.25" customHeight="1" x14ac:dyDescent="0.2">
      <c r="A63" s="14"/>
      <c r="B63" s="75"/>
      <c r="C63" s="73" t="s">
        <v>1930</v>
      </c>
      <c r="D63" s="78" t="s">
        <v>289</v>
      </c>
      <c r="E63" s="13">
        <v>44448</v>
      </c>
      <c r="F63" s="76" t="s">
        <v>1362</v>
      </c>
      <c r="G63" s="13">
        <v>44449</v>
      </c>
      <c r="H63" s="77" t="s">
        <v>2103</v>
      </c>
      <c r="I63" s="16">
        <v>80</v>
      </c>
      <c r="J63" s="16">
        <v>67</v>
      </c>
      <c r="K63" s="16">
        <v>28</v>
      </c>
      <c r="L63" s="16">
        <v>7</v>
      </c>
      <c r="M63" s="81">
        <v>37.520000000000003</v>
      </c>
      <c r="N63" s="72">
        <v>38</v>
      </c>
      <c r="O63" s="64">
        <v>2530</v>
      </c>
      <c r="P63" s="65">
        <f>Table22457891011234567891011121314[[#This Row],[PEMBULATAN]]*O63</f>
        <v>96140</v>
      </c>
    </row>
    <row r="64" spans="1:16" ht="26.25" customHeight="1" x14ac:dyDescent="0.2">
      <c r="A64" s="14"/>
      <c r="B64" s="75"/>
      <c r="C64" s="73" t="s">
        <v>1931</v>
      </c>
      <c r="D64" s="78" t="s">
        <v>289</v>
      </c>
      <c r="E64" s="13">
        <v>44448</v>
      </c>
      <c r="F64" s="76" t="s">
        <v>1362</v>
      </c>
      <c r="G64" s="13">
        <v>44449</v>
      </c>
      <c r="H64" s="77" t="s">
        <v>2103</v>
      </c>
      <c r="I64" s="16">
        <v>36</v>
      </c>
      <c r="J64" s="16">
        <v>28</v>
      </c>
      <c r="K64" s="16">
        <v>30</v>
      </c>
      <c r="L64" s="16">
        <v>2</v>
      </c>
      <c r="M64" s="81">
        <v>7.56</v>
      </c>
      <c r="N64" s="72">
        <v>8</v>
      </c>
      <c r="O64" s="64">
        <v>2530</v>
      </c>
      <c r="P64" s="65">
        <f>Table22457891011234567891011121314[[#This Row],[PEMBULATAN]]*O64</f>
        <v>20240</v>
      </c>
    </row>
    <row r="65" spans="1:16" ht="26.25" customHeight="1" x14ac:dyDescent="0.2">
      <c r="A65" s="14"/>
      <c r="B65" s="75"/>
      <c r="C65" s="73" t="s">
        <v>1932</v>
      </c>
      <c r="D65" s="78" t="s">
        <v>289</v>
      </c>
      <c r="E65" s="13">
        <v>44448</v>
      </c>
      <c r="F65" s="76" t="s">
        <v>1362</v>
      </c>
      <c r="G65" s="13">
        <v>44449</v>
      </c>
      <c r="H65" s="77" t="s">
        <v>2103</v>
      </c>
      <c r="I65" s="16">
        <v>44</v>
      </c>
      <c r="J65" s="16">
        <v>44</v>
      </c>
      <c r="K65" s="16">
        <v>32</v>
      </c>
      <c r="L65" s="16">
        <v>1</v>
      </c>
      <c r="M65" s="81">
        <v>15.488</v>
      </c>
      <c r="N65" s="72">
        <v>16</v>
      </c>
      <c r="O65" s="64">
        <v>2530</v>
      </c>
      <c r="P65" s="65">
        <f>Table22457891011234567891011121314[[#This Row],[PEMBULATAN]]*O65</f>
        <v>40480</v>
      </c>
    </row>
    <row r="66" spans="1:16" ht="26.25" customHeight="1" x14ac:dyDescent="0.2">
      <c r="A66" s="14"/>
      <c r="B66" s="75"/>
      <c r="C66" s="73" t="s">
        <v>1933</v>
      </c>
      <c r="D66" s="78" t="s">
        <v>289</v>
      </c>
      <c r="E66" s="13">
        <v>44448</v>
      </c>
      <c r="F66" s="76" t="s">
        <v>1362</v>
      </c>
      <c r="G66" s="13">
        <v>44449</v>
      </c>
      <c r="H66" s="77" t="s">
        <v>2103</v>
      </c>
      <c r="I66" s="16">
        <v>39</v>
      </c>
      <c r="J66" s="16">
        <v>30</v>
      </c>
      <c r="K66" s="16">
        <v>40</v>
      </c>
      <c r="L66" s="16">
        <v>5</v>
      </c>
      <c r="M66" s="81">
        <v>11.7</v>
      </c>
      <c r="N66" s="72">
        <v>12</v>
      </c>
      <c r="O66" s="64">
        <v>2530</v>
      </c>
      <c r="P66" s="65">
        <f>Table22457891011234567891011121314[[#This Row],[PEMBULATAN]]*O66</f>
        <v>30360</v>
      </c>
    </row>
    <row r="67" spans="1:16" ht="26.25" customHeight="1" x14ac:dyDescent="0.2">
      <c r="A67" s="14"/>
      <c r="B67" s="75"/>
      <c r="C67" s="73" t="s">
        <v>1934</v>
      </c>
      <c r="D67" s="78" t="s">
        <v>289</v>
      </c>
      <c r="E67" s="13">
        <v>44448</v>
      </c>
      <c r="F67" s="76" t="s">
        <v>1362</v>
      </c>
      <c r="G67" s="13">
        <v>44449</v>
      </c>
      <c r="H67" s="77" t="s">
        <v>2103</v>
      </c>
      <c r="I67" s="16">
        <v>34</v>
      </c>
      <c r="J67" s="16">
        <v>27</v>
      </c>
      <c r="K67" s="16">
        <v>30</v>
      </c>
      <c r="L67" s="16">
        <v>2</v>
      </c>
      <c r="M67" s="81">
        <v>6.8849999999999998</v>
      </c>
      <c r="N67" s="72">
        <v>7</v>
      </c>
      <c r="O67" s="64">
        <v>2530</v>
      </c>
      <c r="P67" s="65">
        <f>Table22457891011234567891011121314[[#This Row],[PEMBULATAN]]*O67</f>
        <v>17710</v>
      </c>
    </row>
    <row r="68" spans="1:16" ht="26.25" customHeight="1" x14ac:dyDescent="0.2">
      <c r="A68" s="14"/>
      <c r="B68" s="75"/>
      <c r="C68" s="73" t="s">
        <v>1935</v>
      </c>
      <c r="D68" s="78" t="s">
        <v>289</v>
      </c>
      <c r="E68" s="13">
        <v>44448</v>
      </c>
      <c r="F68" s="76" t="s">
        <v>1362</v>
      </c>
      <c r="G68" s="13">
        <v>44449</v>
      </c>
      <c r="H68" s="77" t="s">
        <v>2103</v>
      </c>
      <c r="I68" s="16">
        <v>68</v>
      </c>
      <c r="J68" s="16">
        <v>30</v>
      </c>
      <c r="K68" s="16">
        <v>30</v>
      </c>
      <c r="L68" s="16">
        <v>6</v>
      </c>
      <c r="M68" s="81">
        <v>15.3</v>
      </c>
      <c r="N68" s="72">
        <v>16</v>
      </c>
      <c r="O68" s="64">
        <v>2530</v>
      </c>
      <c r="P68" s="65">
        <f>Table22457891011234567891011121314[[#This Row],[PEMBULATAN]]*O68</f>
        <v>40480</v>
      </c>
    </row>
    <row r="69" spans="1:16" ht="26.25" customHeight="1" x14ac:dyDescent="0.2">
      <c r="A69" s="14"/>
      <c r="B69" s="75"/>
      <c r="C69" s="73" t="s">
        <v>1936</v>
      </c>
      <c r="D69" s="78" t="s">
        <v>289</v>
      </c>
      <c r="E69" s="13">
        <v>44448</v>
      </c>
      <c r="F69" s="76" t="s">
        <v>1362</v>
      </c>
      <c r="G69" s="13">
        <v>44449</v>
      </c>
      <c r="H69" s="77" t="s">
        <v>2103</v>
      </c>
      <c r="I69" s="16">
        <v>79</v>
      </c>
      <c r="J69" s="16">
        <v>50</v>
      </c>
      <c r="K69" s="16">
        <v>47</v>
      </c>
      <c r="L69" s="16">
        <v>27</v>
      </c>
      <c r="M69" s="81">
        <v>46.412500000000001</v>
      </c>
      <c r="N69" s="72">
        <v>47</v>
      </c>
      <c r="O69" s="64">
        <v>2530</v>
      </c>
      <c r="P69" s="65">
        <f>Table22457891011234567891011121314[[#This Row],[PEMBULATAN]]*O69</f>
        <v>118910</v>
      </c>
    </row>
    <row r="70" spans="1:16" ht="26.25" customHeight="1" x14ac:dyDescent="0.2">
      <c r="A70" s="14"/>
      <c r="B70" s="75"/>
      <c r="C70" s="73" t="s">
        <v>1937</v>
      </c>
      <c r="D70" s="78" t="s">
        <v>289</v>
      </c>
      <c r="E70" s="13">
        <v>44448</v>
      </c>
      <c r="F70" s="76" t="s">
        <v>1362</v>
      </c>
      <c r="G70" s="13">
        <v>44449</v>
      </c>
      <c r="H70" s="77" t="s">
        <v>2103</v>
      </c>
      <c r="I70" s="16">
        <v>94</v>
      </c>
      <c r="J70" s="16">
        <v>18</v>
      </c>
      <c r="K70" s="16">
        <v>8</v>
      </c>
      <c r="L70" s="16">
        <v>12</v>
      </c>
      <c r="M70" s="81">
        <v>3.3839999999999999</v>
      </c>
      <c r="N70" s="72">
        <v>12</v>
      </c>
      <c r="O70" s="64">
        <v>2530</v>
      </c>
      <c r="P70" s="65">
        <f>Table22457891011234567891011121314[[#This Row],[PEMBULATAN]]*O70</f>
        <v>30360</v>
      </c>
    </row>
    <row r="71" spans="1:16" ht="26.25" customHeight="1" x14ac:dyDescent="0.2">
      <c r="A71" s="14"/>
      <c r="B71" s="75"/>
      <c r="C71" s="73" t="s">
        <v>1938</v>
      </c>
      <c r="D71" s="78" t="s">
        <v>289</v>
      </c>
      <c r="E71" s="13">
        <v>44448</v>
      </c>
      <c r="F71" s="76" t="s">
        <v>1362</v>
      </c>
      <c r="G71" s="13">
        <v>44449</v>
      </c>
      <c r="H71" s="77" t="s">
        <v>2103</v>
      </c>
      <c r="I71" s="16">
        <v>90</v>
      </c>
      <c r="J71" s="16">
        <v>50</v>
      </c>
      <c r="K71" s="16">
        <v>34</v>
      </c>
      <c r="L71" s="16">
        <v>13</v>
      </c>
      <c r="M71" s="81">
        <v>38.25</v>
      </c>
      <c r="N71" s="72">
        <v>38</v>
      </c>
      <c r="O71" s="64">
        <v>2530</v>
      </c>
      <c r="P71" s="65">
        <f>Table22457891011234567891011121314[[#This Row],[PEMBULATAN]]*O71</f>
        <v>96140</v>
      </c>
    </row>
    <row r="72" spans="1:16" ht="26.25" customHeight="1" x14ac:dyDescent="0.2">
      <c r="A72" s="14"/>
      <c r="B72" s="75"/>
      <c r="C72" s="73" t="s">
        <v>1939</v>
      </c>
      <c r="D72" s="78" t="s">
        <v>289</v>
      </c>
      <c r="E72" s="13">
        <v>44448</v>
      </c>
      <c r="F72" s="76" t="s">
        <v>1362</v>
      </c>
      <c r="G72" s="13">
        <v>44449</v>
      </c>
      <c r="H72" s="77" t="s">
        <v>2103</v>
      </c>
      <c r="I72" s="16">
        <v>9</v>
      </c>
      <c r="J72" s="16">
        <v>50</v>
      </c>
      <c r="K72" s="16">
        <v>30</v>
      </c>
      <c r="L72" s="16">
        <v>18</v>
      </c>
      <c r="M72" s="81">
        <v>3.375</v>
      </c>
      <c r="N72" s="72">
        <v>18</v>
      </c>
      <c r="O72" s="64">
        <v>2530</v>
      </c>
      <c r="P72" s="65">
        <f>Table22457891011234567891011121314[[#This Row],[PEMBULATAN]]*O72</f>
        <v>45540</v>
      </c>
    </row>
    <row r="73" spans="1:16" ht="26.25" customHeight="1" x14ac:dyDescent="0.2">
      <c r="A73" s="14"/>
      <c r="B73" s="75"/>
      <c r="C73" s="73" t="s">
        <v>1940</v>
      </c>
      <c r="D73" s="78" t="s">
        <v>289</v>
      </c>
      <c r="E73" s="13">
        <v>44448</v>
      </c>
      <c r="F73" s="76" t="s">
        <v>1362</v>
      </c>
      <c r="G73" s="13">
        <v>44449</v>
      </c>
      <c r="H73" s="77" t="s">
        <v>2103</v>
      </c>
      <c r="I73" s="16">
        <v>95</v>
      </c>
      <c r="J73" s="16">
        <v>50</v>
      </c>
      <c r="K73" s="16">
        <v>33</v>
      </c>
      <c r="L73" s="16">
        <v>18</v>
      </c>
      <c r="M73" s="81">
        <v>39.1875</v>
      </c>
      <c r="N73" s="72">
        <v>39</v>
      </c>
      <c r="O73" s="64">
        <v>2530</v>
      </c>
      <c r="P73" s="65">
        <f>Table22457891011234567891011121314[[#This Row],[PEMBULATAN]]*O73</f>
        <v>98670</v>
      </c>
    </row>
    <row r="74" spans="1:16" ht="26.25" customHeight="1" x14ac:dyDescent="0.2">
      <c r="A74" s="14"/>
      <c r="B74" s="75"/>
      <c r="C74" s="73" t="s">
        <v>1941</v>
      </c>
      <c r="D74" s="78" t="s">
        <v>289</v>
      </c>
      <c r="E74" s="13">
        <v>44448</v>
      </c>
      <c r="F74" s="76" t="s">
        <v>1362</v>
      </c>
      <c r="G74" s="13">
        <v>44449</v>
      </c>
      <c r="H74" s="77" t="s">
        <v>2103</v>
      </c>
      <c r="I74" s="16">
        <v>94</v>
      </c>
      <c r="J74" s="16">
        <v>17</v>
      </c>
      <c r="K74" s="16">
        <v>9</v>
      </c>
      <c r="L74" s="16">
        <v>13</v>
      </c>
      <c r="M74" s="81">
        <v>3.5954999999999999</v>
      </c>
      <c r="N74" s="72">
        <v>13</v>
      </c>
      <c r="O74" s="64">
        <v>2530</v>
      </c>
      <c r="P74" s="65">
        <f>Table22457891011234567891011121314[[#This Row],[PEMBULATAN]]*O74</f>
        <v>32890</v>
      </c>
    </row>
    <row r="75" spans="1:16" ht="26.25" customHeight="1" x14ac:dyDescent="0.2">
      <c r="A75" s="14"/>
      <c r="B75" s="75"/>
      <c r="C75" s="73" t="s">
        <v>1942</v>
      </c>
      <c r="D75" s="78" t="s">
        <v>289</v>
      </c>
      <c r="E75" s="13">
        <v>44448</v>
      </c>
      <c r="F75" s="76" t="s">
        <v>1362</v>
      </c>
      <c r="G75" s="13">
        <v>44449</v>
      </c>
      <c r="H75" s="77" t="s">
        <v>2103</v>
      </c>
      <c r="I75" s="16">
        <v>152</v>
      </c>
      <c r="J75" s="16">
        <v>14</v>
      </c>
      <c r="K75" s="16">
        <v>6</v>
      </c>
      <c r="L75" s="16">
        <v>5</v>
      </c>
      <c r="M75" s="81">
        <v>3.1920000000000002</v>
      </c>
      <c r="N75" s="72">
        <v>5</v>
      </c>
      <c r="O75" s="64">
        <v>2530</v>
      </c>
      <c r="P75" s="65">
        <f>Table22457891011234567891011121314[[#This Row],[PEMBULATAN]]*O75</f>
        <v>12650</v>
      </c>
    </row>
    <row r="76" spans="1:16" ht="26.25" customHeight="1" x14ac:dyDescent="0.2">
      <c r="A76" s="14"/>
      <c r="B76" s="75"/>
      <c r="C76" s="73" t="s">
        <v>1943</v>
      </c>
      <c r="D76" s="78" t="s">
        <v>289</v>
      </c>
      <c r="E76" s="13">
        <v>44448</v>
      </c>
      <c r="F76" s="76" t="s">
        <v>1362</v>
      </c>
      <c r="G76" s="13">
        <v>44449</v>
      </c>
      <c r="H76" s="77" t="s">
        <v>2103</v>
      </c>
      <c r="I76" s="16">
        <v>80</v>
      </c>
      <c r="J76" s="16">
        <v>49</v>
      </c>
      <c r="K76" s="16">
        <v>15</v>
      </c>
      <c r="L76" s="16">
        <v>8</v>
      </c>
      <c r="M76" s="81">
        <v>14.7</v>
      </c>
      <c r="N76" s="72">
        <v>15</v>
      </c>
      <c r="O76" s="64">
        <v>2530</v>
      </c>
      <c r="P76" s="65">
        <f>Table22457891011234567891011121314[[#This Row],[PEMBULATAN]]*O76</f>
        <v>37950</v>
      </c>
    </row>
    <row r="77" spans="1:16" ht="26.25" customHeight="1" x14ac:dyDescent="0.2">
      <c r="A77" s="14"/>
      <c r="B77" s="75"/>
      <c r="C77" s="73" t="s">
        <v>1944</v>
      </c>
      <c r="D77" s="78" t="s">
        <v>289</v>
      </c>
      <c r="E77" s="13">
        <v>44448</v>
      </c>
      <c r="F77" s="76" t="s">
        <v>1362</v>
      </c>
      <c r="G77" s="13">
        <v>44449</v>
      </c>
      <c r="H77" s="77" t="s">
        <v>2103</v>
      </c>
      <c r="I77" s="16">
        <v>110</v>
      </c>
      <c r="J77" s="16">
        <v>23</v>
      </c>
      <c r="K77" s="16">
        <v>10</v>
      </c>
      <c r="L77" s="16">
        <v>12</v>
      </c>
      <c r="M77" s="81">
        <v>6.3250000000000002</v>
      </c>
      <c r="N77" s="72">
        <v>12</v>
      </c>
      <c r="O77" s="64">
        <v>2530</v>
      </c>
      <c r="P77" s="65">
        <f>Table22457891011234567891011121314[[#This Row],[PEMBULATAN]]*O77</f>
        <v>30360</v>
      </c>
    </row>
    <row r="78" spans="1:16" ht="26.25" customHeight="1" x14ac:dyDescent="0.2">
      <c r="A78" s="14"/>
      <c r="B78" s="75"/>
      <c r="C78" s="73" t="s">
        <v>1945</v>
      </c>
      <c r="D78" s="78" t="s">
        <v>289</v>
      </c>
      <c r="E78" s="13">
        <v>44448</v>
      </c>
      <c r="F78" s="76" t="s">
        <v>1362</v>
      </c>
      <c r="G78" s="13">
        <v>44449</v>
      </c>
      <c r="H78" s="77" t="s">
        <v>2103</v>
      </c>
      <c r="I78" s="16">
        <v>60</v>
      </c>
      <c r="J78" s="16">
        <v>54</v>
      </c>
      <c r="K78" s="16">
        <v>25</v>
      </c>
      <c r="L78" s="16">
        <v>5</v>
      </c>
      <c r="M78" s="81">
        <v>20.25</v>
      </c>
      <c r="N78" s="72">
        <v>20</v>
      </c>
      <c r="O78" s="64">
        <v>2530</v>
      </c>
      <c r="P78" s="65">
        <f>Table22457891011234567891011121314[[#This Row],[PEMBULATAN]]*O78</f>
        <v>50600</v>
      </c>
    </row>
    <row r="79" spans="1:16" ht="26.25" customHeight="1" x14ac:dyDescent="0.2">
      <c r="A79" s="14"/>
      <c r="B79" s="75"/>
      <c r="C79" s="73" t="s">
        <v>1946</v>
      </c>
      <c r="D79" s="78" t="s">
        <v>289</v>
      </c>
      <c r="E79" s="13">
        <v>44448</v>
      </c>
      <c r="F79" s="76" t="s">
        <v>1362</v>
      </c>
      <c r="G79" s="13">
        <v>44449</v>
      </c>
      <c r="H79" s="77" t="s">
        <v>2103</v>
      </c>
      <c r="I79" s="16">
        <v>93</v>
      </c>
      <c r="J79" s="16">
        <v>50</v>
      </c>
      <c r="K79" s="16">
        <v>37</v>
      </c>
      <c r="L79" s="16">
        <v>19</v>
      </c>
      <c r="M79" s="81">
        <v>43.012500000000003</v>
      </c>
      <c r="N79" s="72">
        <v>43</v>
      </c>
      <c r="O79" s="64">
        <v>2530</v>
      </c>
      <c r="P79" s="65">
        <f>Table22457891011234567891011121314[[#This Row],[PEMBULATAN]]*O79</f>
        <v>108790</v>
      </c>
    </row>
    <row r="80" spans="1:16" ht="26.25" customHeight="1" x14ac:dyDescent="0.2">
      <c r="A80" s="14"/>
      <c r="B80" s="75"/>
      <c r="C80" s="73" t="s">
        <v>1947</v>
      </c>
      <c r="D80" s="78" t="s">
        <v>289</v>
      </c>
      <c r="E80" s="13">
        <v>44448</v>
      </c>
      <c r="F80" s="76" t="s">
        <v>1362</v>
      </c>
      <c r="G80" s="13">
        <v>44449</v>
      </c>
      <c r="H80" s="77" t="s">
        <v>2103</v>
      </c>
      <c r="I80" s="16">
        <v>94</v>
      </c>
      <c r="J80" s="16">
        <v>57</v>
      </c>
      <c r="K80" s="16">
        <v>35</v>
      </c>
      <c r="L80" s="16">
        <v>23</v>
      </c>
      <c r="M80" s="81">
        <v>46.8825</v>
      </c>
      <c r="N80" s="72">
        <v>47</v>
      </c>
      <c r="O80" s="64">
        <v>2530</v>
      </c>
      <c r="P80" s="65">
        <f>Table22457891011234567891011121314[[#This Row],[PEMBULATAN]]*O80</f>
        <v>118910</v>
      </c>
    </row>
    <row r="81" spans="1:16" ht="26.25" customHeight="1" x14ac:dyDescent="0.2">
      <c r="A81" s="14"/>
      <c r="B81" s="75"/>
      <c r="C81" s="73" t="s">
        <v>1948</v>
      </c>
      <c r="D81" s="78" t="s">
        <v>289</v>
      </c>
      <c r="E81" s="13">
        <v>44448</v>
      </c>
      <c r="F81" s="76" t="s">
        <v>1362</v>
      </c>
      <c r="G81" s="13">
        <v>44449</v>
      </c>
      <c r="H81" s="77" t="s">
        <v>2103</v>
      </c>
      <c r="I81" s="16">
        <v>85</v>
      </c>
      <c r="J81" s="16">
        <v>60</v>
      </c>
      <c r="K81" s="16">
        <v>27</v>
      </c>
      <c r="L81" s="16">
        <v>12</v>
      </c>
      <c r="M81" s="81">
        <v>34.424999999999997</v>
      </c>
      <c r="N81" s="72">
        <v>35</v>
      </c>
      <c r="O81" s="64">
        <v>2530</v>
      </c>
      <c r="P81" s="65">
        <f>Table22457891011234567891011121314[[#This Row],[PEMBULATAN]]*O81</f>
        <v>88550</v>
      </c>
    </row>
    <row r="82" spans="1:16" ht="26.25" customHeight="1" x14ac:dyDescent="0.2">
      <c r="A82" s="14"/>
      <c r="B82" s="75"/>
      <c r="C82" s="73" t="s">
        <v>1949</v>
      </c>
      <c r="D82" s="78" t="s">
        <v>289</v>
      </c>
      <c r="E82" s="13">
        <v>44448</v>
      </c>
      <c r="F82" s="76" t="s">
        <v>1362</v>
      </c>
      <c r="G82" s="13">
        <v>44449</v>
      </c>
      <c r="H82" s="77" t="s">
        <v>2103</v>
      </c>
      <c r="I82" s="16">
        <v>87</v>
      </c>
      <c r="J82" s="16">
        <v>60</v>
      </c>
      <c r="K82" s="16">
        <v>29</v>
      </c>
      <c r="L82" s="16">
        <v>18</v>
      </c>
      <c r="M82" s="81">
        <v>37.844999999999999</v>
      </c>
      <c r="N82" s="72">
        <v>38</v>
      </c>
      <c r="O82" s="64">
        <v>2530</v>
      </c>
      <c r="P82" s="65">
        <f>Table22457891011234567891011121314[[#This Row],[PEMBULATAN]]*O82</f>
        <v>96140</v>
      </c>
    </row>
    <row r="83" spans="1:16" ht="26.25" customHeight="1" x14ac:dyDescent="0.2">
      <c r="A83" s="14"/>
      <c r="B83" s="75"/>
      <c r="C83" s="73" t="s">
        <v>1950</v>
      </c>
      <c r="D83" s="78" t="s">
        <v>289</v>
      </c>
      <c r="E83" s="13">
        <v>44448</v>
      </c>
      <c r="F83" s="76" t="s">
        <v>1362</v>
      </c>
      <c r="G83" s="13">
        <v>44449</v>
      </c>
      <c r="H83" s="77" t="s">
        <v>2103</v>
      </c>
      <c r="I83" s="16">
        <v>90</v>
      </c>
      <c r="J83" s="16">
        <v>65</v>
      </c>
      <c r="K83" s="16">
        <v>36</v>
      </c>
      <c r="L83" s="16">
        <v>14</v>
      </c>
      <c r="M83" s="81">
        <v>52.65</v>
      </c>
      <c r="N83" s="72">
        <v>53</v>
      </c>
      <c r="O83" s="64">
        <v>2530</v>
      </c>
      <c r="P83" s="65">
        <f>Table22457891011234567891011121314[[#This Row],[PEMBULATAN]]*O83</f>
        <v>134090</v>
      </c>
    </row>
    <row r="84" spans="1:16" ht="26.25" customHeight="1" x14ac:dyDescent="0.2">
      <c r="A84" s="14"/>
      <c r="B84" s="75"/>
      <c r="C84" s="73" t="s">
        <v>1951</v>
      </c>
      <c r="D84" s="78" t="s">
        <v>289</v>
      </c>
      <c r="E84" s="13">
        <v>44448</v>
      </c>
      <c r="F84" s="76" t="s">
        <v>1362</v>
      </c>
      <c r="G84" s="13">
        <v>44449</v>
      </c>
      <c r="H84" s="77" t="s">
        <v>2103</v>
      </c>
      <c r="I84" s="16">
        <v>60</v>
      </c>
      <c r="J84" s="16">
        <v>60</v>
      </c>
      <c r="K84" s="16">
        <v>25</v>
      </c>
      <c r="L84" s="16">
        <v>5</v>
      </c>
      <c r="M84" s="81">
        <v>22.5</v>
      </c>
      <c r="N84" s="72">
        <v>23</v>
      </c>
      <c r="O84" s="64">
        <v>2530</v>
      </c>
      <c r="P84" s="65">
        <f>Table22457891011234567891011121314[[#This Row],[PEMBULATAN]]*O84</f>
        <v>58190</v>
      </c>
    </row>
    <row r="85" spans="1:16" ht="26.25" customHeight="1" x14ac:dyDescent="0.2">
      <c r="A85" s="14"/>
      <c r="B85" s="75"/>
      <c r="C85" s="73" t="s">
        <v>1952</v>
      </c>
      <c r="D85" s="78" t="s">
        <v>289</v>
      </c>
      <c r="E85" s="13">
        <v>44448</v>
      </c>
      <c r="F85" s="76" t="s">
        <v>1362</v>
      </c>
      <c r="G85" s="13">
        <v>44449</v>
      </c>
      <c r="H85" s="77" t="s">
        <v>2103</v>
      </c>
      <c r="I85" s="16">
        <v>90</v>
      </c>
      <c r="J85" s="16">
        <v>39</v>
      </c>
      <c r="K85" s="16">
        <v>40</v>
      </c>
      <c r="L85" s="16">
        <v>5</v>
      </c>
      <c r="M85" s="81">
        <v>35.1</v>
      </c>
      <c r="N85" s="72">
        <v>35</v>
      </c>
      <c r="O85" s="64">
        <v>2530</v>
      </c>
      <c r="P85" s="65">
        <f>Table22457891011234567891011121314[[#This Row],[PEMBULATAN]]*O85</f>
        <v>88550</v>
      </c>
    </row>
    <row r="86" spans="1:16" ht="26.25" customHeight="1" x14ac:dyDescent="0.2">
      <c r="A86" s="14"/>
      <c r="B86" s="75"/>
      <c r="C86" s="73" t="s">
        <v>1953</v>
      </c>
      <c r="D86" s="78" t="s">
        <v>289</v>
      </c>
      <c r="E86" s="13">
        <v>44448</v>
      </c>
      <c r="F86" s="76" t="s">
        <v>1362</v>
      </c>
      <c r="G86" s="13">
        <v>44449</v>
      </c>
      <c r="H86" s="77" t="s">
        <v>2103</v>
      </c>
      <c r="I86" s="16">
        <v>32</v>
      </c>
      <c r="J86" s="16">
        <v>19</v>
      </c>
      <c r="K86" s="16">
        <v>15</v>
      </c>
      <c r="L86" s="16">
        <v>1</v>
      </c>
      <c r="M86" s="81">
        <v>2.2799999999999998</v>
      </c>
      <c r="N86" s="72">
        <v>2</v>
      </c>
      <c r="O86" s="64">
        <v>2530</v>
      </c>
      <c r="P86" s="65">
        <f>Table22457891011234567891011121314[[#This Row],[PEMBULATAN]]*O86</f>
        <v>5060</v>
      </c>
    </row>
    <row r="87" spans="1:16" ht="26.25" customHeight="1" x14ac:dyDescent="0.2">
      <c r="A87" s="14"/>
      <c r="B87" s="75"/>
      <c r="C87" s="73" t="s">
        <v>1954</v>
      </c>
      <c r="D87" s="78" t="s">
        <v>289</v>
      </c>
      <c r="E87" s="13">
        <v>44448</v>
      </c>
      <c r="F87" s="76" t="s">
        <v>1362</v>
      </c>
      <c r="G87" s="13">
        <v>44449</v>
      </c>
      <c r="H87" s="77" t="s">
        <v>2103</v>
      </c>
      <c r="I87" s="16">
        <v>98</v>
      </c>
      <c r="J87" s="16">
        <v>58</v>
      </c>
      <c r="K87" s="16">
        <v>20</v>
      </c>
      <c r="L87" s="16">
        <v>12</v>
      </c>
      <c r="M87" s="81">
        <v>28.42</v>
      </c>
      <c r="N87" s="72">
        <v>29</v>
      </c>
      <c r="O87" s="64">
        <v>2530</v>
      </c>
      <c r="P87" s="65">
        <f>Table22457891011234567891011121314[[#This Row],[PEMBULATAN]]*O87</f>
        <v>73370</v>
      </c>
    </row>
    <row r="88" spans="1:16" ht="26.25" customHeight="1" x14ac:dyDescent="0.2">
      <c r="A88" s="14"/>
      <c r="B88" s="75"/>
      <c r="C88" s="73" t="s">
        <v>1955</v>
      </c>
      <c r="D88" s="78" t="s">
        <v>289</v>
      </c>
      <c r="E88" s="13">
        <v>44448</v>
      </c>
      <c r="F88" s="76" t="s">
        <v>1362</v>
      </c>
      <c r="G88" s="13">
        <v>44449</v>
      </c>
      <c r="H88" s="77" t="s">
        <v>2103</v>
      </c>
      <c r="I88" s="16">
        <v>110</v>
      </c>
      <c r="J88" s="16">
        <v>15</v>
      </c>
      <c r="K88" s="16">
        <v>15</v>
      </c>
      <c r="L88" s="16">
        <v>2</v>
      </c>
      <c r="M88" s="81">
        <v>6.1875</v>
      </c>
      <c r="N88" s="72">
        <v>6</v>
      </c>
      <c r="O88" s="64">
        <v>2530</v>
      </c>
      <c r="P88" s="65">
        <f>Table22457891011234567891011121314[[#This Row],[PEMBULATAN]]*O88</f>
        <v>15180</v>
      </c>
    </row>
    <row r="89" spans="1:16" ht="26.25" customHeight="1" x14ac:dyDescent="0.2">
      <c r="A89" s="14"/>
      <c r="B89" s="75"/>
      <c r="C89" s="73" t="s">
        <v>1956</v>
      </c>
      <c r="D89" s="78" t="s">
        <v>289</v>
      </c>
      <c r="E89" s="13">
        <v>44448</v>
      </c>
      <c r="F89" s="76" t="s">
        <v>1362</v>
      </c>
      <c r="G89" s="13">
        <v>44449</v>
      </c>
      <c r="H89" s="77" t="s">
        <v>2103</v>
      </c>
      <c r="I89" s="16">
        <v>103</v>
      </c>
      <c r="J89" s="16">
        <v>10</v>
      </c>
      <c r="K89" s="16">
        <v>10</v>
      </c>
      <c r="L89" s="16">
        <v>1</v>
      </c>
      <c r="M89" s="81">
        <v>2.5750000000000002</v>
      </c>
      <c r="N89" s="72">
        <v>3</v>
      </c>
      <c r="O89" s="64">
        <v>2530</v>
      </c>
      <c r="P89" s="65">
        <f>Table22457891011234567891011121314[[#This Row],[PEMBULATAN]]*O89</f>
        <v>7590</v>
      </c>
    </row>
    <row r="90" spans="1:16" ht="26.25" customHeight="1" x14ac:dyDescent="0.2">
      <c r="A90" s="14"/>
      <c r="B90" s="75"/>
      <c r="C90" s="73" t="s">
        <v>1957</v>
      </c>
      <c r="D90" s="78" t="s">
        <v>289</v>
      </c>
      <c r="E90" s="13">
        <v>44448</v>
      </c>
      <c r="F90" s="76" t="s">
        <v>1362</v>
      </c>
      <c r="G90" s="13">
        <v>44449</v>
      </c>
      <c r="H90" s="77" t="s">
        <v>2103</v>
      </c>
      <c r="I90" s="16">
        <v>70</v>
      </c>
      <c r="J90" s="16">
        <v>60</v>
      </c>
      <c r="K90" s="16">
        <v>30</v>
      </c>
      <c r="L90" s="16">
        <v>3</v>
      </c>
      <c r="M90" s="81">
        <v>31.5</v>
      </c>
      <c r="N90" s="72">
        <v>32</v>
      </c>
      <c r="O90" s="64">
        <v>2530</v>
      </c>
      <c r="P90" s="65">
        <f>Table22457891011234567891011121314[[#This Row],[PEMBULATAN]]*O90</f>
        <v>80960</v>
      </c>
    </row>
    <row r="91" spans="1:16" ht="26.25" customHeight="1" x14ac:dyDescent="0.2">
      <c r="A91" s="14"/>
      <c r="B91" s="75"/>
      <c r="C91" s="73" t="s">
        <v>1958</v>
      </c>
      <c r="D91" s="78" t="s">
        <v>289</v>
      </c>
      <c r="E91" s="13">
        <v>44448</v>
      </c>
      <c r="F91" s="76" t="s">
        <v>1362</v>
      </c>
      <c r="G91" s="13">
        <v>44449</v>
      </c>
      <c r="H91" s="77" t="s">
        <v>2103</v>
      </c>
      <c r="I91" s="16">
        <v>90</v>
      </c>
      <c r="J91" s="16">
        <v>55</v>
      </c>
      <c r="K91" s="16">
        <v>35</v>
      </c>
      <c r="L91" s="16">
        <v>15</v>
      </c>
      <c r="M91" s="81">
        <v>43.3125</v>
      </c>
      <c r="N91" s="72">
        <v>44</v>
      </c>
      <c r="O91" s="64">
        <v>2530</v>
      </c>
      <c r="P91" s="65">
        <f>Table22457891011234567891011121314[[#This Row],[PEMBULATAN]]*O91</f>
        <v>111320</v>
      </c>
    </row>
    <row r="92" spans="1:16" ht="26.25" customHeight="1" x14ac:dyDescent="0.2">
      <c r="A92" s="14"/>
      <c r="B92" s="75"/>
      <c r="C92" s="73" t="s">
        <v>1959</v>
      </c>
      <c r="D92" s="78" t="s">
        <v>289</v>
      </c>
      <c r="E92" s="13">
        <v>44448</v>
      </c>
      <c r="F92" s="76" t="s">
        <v>1362</v>
      </c>
      <c r="G92" s="13">
        <v>44449</v>
      </c>
      <c r="H92" s="77" t="s">
        <v>2103</v>
      </c>
      <c r="I92" s="16">
        <v>60</v>
      </c>
      <c r="J92" s="16">
        <v>45</v>
      </c>
      <c r="K92" s="16">
        <v>25</v>
      </c>
      <c r="L92" s="16">
        <v>5</v>
      </c>
      <c r="M92" s="81">
        <v>16.875</v>
      </c>
      <c r="N92" s="72">
        <v>17</v>
      </c>
      <c r="O92" s="64">
        <v>2530</v>
      </c>
      <c r="P92" s="65">
        <f>Table22457891011234567891011121314[[#This Row],[PEMBULATAN]]*O92</f>
        <v>43010</v>
      </c>
    </row>
    <row r="93" spans="1:16" ht="26.25" customHeight="1" x14ac:dyDescent="0.2">
      <c r="A93" s="14"/>
      <c r="B93" s="75"/>
      <c r="C93" s="73" t="s">
        <v>1960</v>
      </c>
      <c r="D93" s="78" t="s">
        <v>289</v>
      </c>
      <c r="E93" s="13">
        <v>44448</v>
      </c>
      <c r="F93" s="76" t="s">
        <v>1362</v>
      </c>
      <c r="G93" s="13">
        <v>44449</v>
      </c>
      <c r="H93" s="77" t="s">
        <v>2103</v>
      </c>
      <c r="I93" s="16">
        <v>150</v>
      </c>
      <c r="J93" s="16">
        <v>25</v>
      </c>
      <c r="K93" s="16">
        <v>10</v>
      </c>
      <c r="L93" s="16">
        <v>5</v>
      </c>
      <c r="M93" s="81">
        <v>9.375</v>
      </c>
      <c r="N93" s="72">
        <v>10</v>
      </c>
      <c r="O93" s="64">
        <v>2530</v>
      </c>
      <c r="P93" s="65">
        <f>Table22457891011234567891011121314[[#This Row],[PEMBULATAN]]*O93</f>
        <v>25300</v>
      </c>
    </row>
    <row r="94" spans="1:16" ht="26.25" customHeight="1" x14ac:dyDescent="0.2">
      <c r="A94" s="14"/>
      <c r="B94" s="75"/>
      <c r="C94" s="73" t="s">
        <v>1961</v>
      </c>
      <c r="D94" s="78" t="s">
        <v>289</v>
      </c>
      <c r="E94" s="13">
        <v>44448</v>
      </c>
      <c r="F94" s="76" t="s">
        <v>1362</v>
      </c>
      <c r="G94" s="13">
        <v>44449</v>
      </c>
      <c r="H94" s="77" t="s">
        <v>2103</v>
      </c>
      <c r="I94" s="16">
        <v>43</v>
      </c>
      <c r="J94" s="16">
        <v>32</v>
      </c>
      <c r="K94" s="16">
        <v>27</v>
      </c>
      <c r="L94" s="16">
        <v>6</v>
      </c>
      <c r="M94" s="81">
        <v>9.2880000000000003</v>
      </c>
      <c r="N94" s="72">
        <v>9</v>
      </c>
      <c r="O94" s="64">
        <v>2530</v>
      </c>
      <c r="P94" s="65">
        <f>Table22457891011234567891011121314[[#This Row],[PEMBULATAN]]*O94</f>
        <v>22770</v>
      </c>
    </row>
    <row r="95" spans="1:16" ht="26.25" customHeight="1" x14ac:dyDescent="0.2">
      <c r="A95" s="14"/>
      <c r="B95" s="75"/>
      <c r="C95" s="73" t="s">
        <v>1962</v>
      </c>
      <c r="D95" s="78" t="s">
        <v>289</v>
      </c>
      <c r="E95" s="13">
        <v>44448</v>
      </c>
      <c r="F95" s="76" t="s">
        <v>1362</v>
      </c>
      <c r="G95" s="13">
        <v>44449</v>
      </c>
      <c r="H95" s="77" t="s">
        <v>2103</v>
      </c>
      <c r="I95" s="16">
        <v>40</v>
      </c>
      <c r="J95" s="16">
        <v>32</v>
      </c>
      <c r="K95" s="16">
        <v>27</v>
      </c>
      <c r="L95" s="16">
        <v>2</v>
      </c>
      <c r="M95" s="81">
        <v>8.64</v>
      </c>
      <c r="N95" s="72">
        <v>9</v>
      </c>
      <c r="O95" s="64">
        <v>2530</v>
      </c>
      <c r="P95" s="65">
        <f>Table22457891011234567891011121314[[#This Row],[PEMBULATAN]]*O95</f>
        <v>22770</v>
      </c>
    </row>
    <row r="96" spans="1:16" ht="26.25" customHeight="1" x14ac:dyDescent="0.2">
      <c r="A96" s="14"/>
      <c r="B96" s="75"/>
      <c r="C96" s="73" t="s">
        <v>1963</v>
      </c>
      <c r="D96" s="78" t="s">
        <v>289</v>
      </c>
      <c r="E96" s="13">
        <v>44448</v>
      </c>
      <c r="F96" s="76" t="s">
        <v>1362</v>
      </c>
      <c r="G96" s="13">
        <v>44449</v>
      </c>
      <c r="H96" s="77" t="s">
        <v>2103</v>
      </c>
      <c r="I96" s="16">
        <v>75</v>
      </c>
      <c r="J96" s="16">
        <v>56</v>
      </c>
      <c r="K96" s="16">
        <v>45</v>
      </c>
      <c r="L96" s="16">
        <v>21</v>
      </c>
      <c r="M96" s="81">
        <v>47.25</v>
      </c>
      <c r="N96" s="72">
        <v>47</v>
      </c>
      <c r="O96" s="64">
        <v>2530</v>
      </c>
      <c r="P96" s="65">
        <f>Table22457891011234567891011121314[[#This Row],[PEMBULATAN]]*O96</f>
        <v>118910</v>
      </c>
    </row>
    <row r="97" spans="1:16" ht="26.25" customHeight="1" x14ac:dyDescent="0.2">
      <c r="A97" s="14"/>
      <c r="B97" s="75"/>
      <c r="C97" s="73" t="s">
        <v>1964</v>
      </c>
      <c r="D97" s="78" t="s">
        <v>289</v>
      </c>
      <c r="E97" s="13">
        <v>44448</v>
      </c>
      <c r="F97" s="76" t="s">
        <v>1362</v>
      </c>
      <c r="G97" s="13">
        <v>44449</v>
      </c>
      <c r="H97" s="77" t="s">
        <v>2103</v>
      </c>
      <c r="I97" s="16">
        <v>85</v>
      </c>
      <c r="J97" s="16">
        <v>60</v>
      </c>
      <c r="K97" s="16">
        <v>30</v>
      </c>
      <c r="L97" s="16">
        <v>8</v>
      </c>
      <c r="M97" s="81">
        <v>38.25</v>
      </c>
      <c r="N97" s="72">
        <v>38</v>
      </c>
      <c r="O97" s="64">
        <v>2530</v>
      </c>
      <c r="P97" s="65">
        <f>Table22457891011234567891011121314[[#This Row],[PEMBULATAN]]*O97</f>
        <v>96140</v>
      </c>
    </row>
    <row r="98" spans="1:16" ht="26.25" customHeight="1" x14ac:dyDescent="0.2">
      <c r="A98" s="14"/>
      <c r="B98" s="75"/>
      <c r="C98" s="73" t="s">
        <v>1965</v>
      </c>
      <c r="D98" s="78" t="s">
        <v>289</v>
      </c>
      <c r="E98" s="13">
        <v>44448</v>
      </c>
      <c r="F98" s="76" t="s">
        <v>1362</v>
      </c>
      <c r="G98" s="13">
        <v>44449</v>
      </c>
      <c r="H98" s="77" t="s">
        <v>2103</v>
      </c>
      <c r="I98" s="16">
        <v>51</v>
      </c>
      <c r="J98" s="16">
        <v>45</v>
      </c>
      <c r="K98" s="16">
        <v>43</v>
      </c>
      <c r="L98" s="16">
        <v>9</v>
      </c>
      <c r="M98" s="81">
        <v>24.671250000000001</v>
      </c>
      <c r="N98" s="72">
        <v>25</v>
      </c>
      <c r="O98" s="64">
        <v>2530</v>
      </c>
      <c r="P98" s="65">
        <f>Table22457891011234567891011121314[[#This Row],[PEMBULATAN]]*O98</f>
        <v>63250</v>
      </c>
    </row>
    <row r="99" spans="1:16" ht="26.25" customHeight="1" x14ac:dyDescent="0.2">
      <c r="A99" s="14"/>
      <c r="B99" s="75"/>
      <c r="C99" s="73" t="s">
        <v>1966</v>
      </c>
      <c r="D99" s="78" t="s">
        <v>289</v>
      </c>
      <c r="E99" s="13">
        <v>44448</v>
      </c>
      <c r="F99" s="76" t="s">
        <v>1362</v>
      </c>
      <c r="G99" s="13">
        <v>44449</v>
      </c>
      <c r="H99" s="77" t="s">
        <v>2103</v>
      </c>
      <c r="I99" s="16">
        <v>42</v>
      </c>
      <c r="J99" s="16">
        <v>42</v>
      </c>
      <c r="K99" s="16">
        <v>30</v>
      </c>
      <c r="L99" s="16">
        <v>1</v>
      </c>
      <c r="M99" s="81">
        <v>13.23</v>
      </c>
      <c r="N99" s="72">
        <v>13</v>
      </c>
      <c r="O99" s="64">
        <v>2530</v>
      </c>
      <c r="P99" s="65">
        <f>Table22457891011234567891011121314[[#This Row],[PEMBULATAN]]*O99</f>
        <v>32890</v>
      </c>
    </row>
    <row r="100" spans="1:16" ht="26.25" customHeight="1" x14ac:dyDescent="0.2">
      <c r="A100" s="14"/>
      <c r="B100" s="75"/>
      <c r="C100" s="73" t="s">
        <v>1967</v>
      </c>
      <c r="D100" s="78" t="s">
        <v>289</v>
      </c>
      <c r="E100" s="13">
        <v>44448</v>
      </c>
      <c r="F100" s="76" t="s">
        <v>1362</v>
      </c>
      <c r="G100" s="13">
        <v>44449</v>
      </c>
      <c r="H100" s="77" t="s">
        <v>2103</v>
      </c>
      <c r="I100" s="16">
        <v>50</v>
      </c>
      <c r="J100" s="16">
        <v>30</v>
      </c>
      <c r="K100" s="16">
        <v>24</v>
      </c>
      <c r="L100" s="16">
        <v>2</v>
      </c>
      <c r="M100" s="81">
        <v>9</v>
      </c>
      <c r="N100" s="72">
        <v>9</v>
      </c>
      <c r="O100" s="64">
        <v>2530</v>
      </c>
      <c r="P100" s="65">
        <f>Table22457891011234567891011121314[[#This Row],[PEMBULATAN]]*O100</f>
        <v>22770</v>
      </c>
    </row>
    <row r="101" spans="1:16" ht="26.25" customHeight="1" x14ac:dyDescent="0.2">
      <c r="A101" s="14"/>
      <c r="B101" s="75"/>
      <c r="C101" s="73" t="s">
        <v>1968</v>
      </c>
      <c r="D101" s="78" t="s">
        <v>289</v>
      </c>
      <c r="E101" s="13">
        <v>44448</v>
      </c>
      <c r="F101" s="76" t="s">
        <v>1362</v>
      </c>
      <c r="G101" s="13">
        <v>44449</v>
      </c>
      <c r="H101" s="77" t="s">
        <v>2103</v>
      </c>
      <c r="I101" s="16">
        <v>92</v>
      </c>
      <c r="J101" s="16">
        <v>55</v>
      </c>
      <c r="K101" s="16">
        <v>40</v>
      </c>
      <c r="L101" s="16">
        <v>27</v>
      </c>
      <c r="M101" s="81">
        <v>50.6</v>
      </c>
      <c r="N101" s="72">
        <v>51</v>
      </c>
      <c r="O101" s="64">
        <v>2530</v>
      </c>
      <c r="P101" s="65">
        <f>Table22457891011234567891011121314[[#This Row],[PEMBULATAN]]*O101</f>
        <v>129030</v>
      </c>
    </row>
    <row r="102" spans="1:16" ht="26.25" customHeight="1" x14ac:dyDescent="0.2">
      <c r="A102" s="14"/>
      <c r="B102" s="75"/>
      <c r="C102" s="73" t="s">
        <v>1969</v>
      </c>
      <c r="D102" s="78" t="s">
        <v>289</v>
      </c>
      <c r="E102" s="13">
        <v>44448</v>
      </c>
      <c r="F102" s="76" t="s">
        <v>1362</v>
      </c>
      <c r="G102" s="13">
        <v>44449</v>
      </c>
      <c r="H102" s="77" t="s">
        <v>2103</v>
      </c>
      <c r="I102" s="16">
        <v>100</v>
      </c>
      <c r="J102" s="16">
        <v>55</v>
      </c>
      <c r="K102" s="16">
        <v>36</v>
      </c>
      <c r="L102" s="16">
        <v>28</v>
      </c>
      <c r="M102" s="81">
        <v>49.5</v>
      </c>
      <c r="N102" s="72">
        <v>50</v>
      </c>
      <c r="O102" s="64">
        <v>2530</v>
      </c>
      <c r="P102" s="65">
        <f>Table22457891011234567891011121314[[#This Row],[PEMBULATAN]]*O102</f>
        <v>126500</v>
      </c>
    </row>
    <row r="103" spans="1:16" ht="26.25" customHeight="1" x14ac:dyDescent="0.2">
      <c r="A103" s="14"/>
      <c r="B103" s="75"/>
      <c r="C103" s="73" t="s">
        <v>1970</v>
      </c>
      <c r="D103" s="78" t="s">
        <v>289</v>
      </c>
      <c r="E103" s="13">
        <v>44448</v>
      </c>
      <c r="F103" s="76" t="s">
        <v>1362</v>
      </c>
      <c r="G103" s="13">
        <v>44449</v>
      </c>
      <c r="H103" s="77" t="s">
        <v>2103</v>
      </c>
      <c r="I103" s="16">
        <v>64</v>
      </c>
      <c r="J103" s="16">
        <v>50</v>
      </c>
      <c r="K103" s="16">
        <v>20</v>
      </c>
      <c r="L103" s="16">
        <v>5</v>
      </c>
      <c r="M103" s="81">
        <v>16</v>
      </c>
      <c r="N103" s="72">
        <v>16</v>
      </c>
      <c r="O103" s="64">
        <v>2530</v>
      </c>
      <c r="P103" s="65">
        <f>Table22457891011234567891011121314[[#This Row],[PEMBULATAN]]*O103</f>
        <v>40480</v>
      </c>
    </row>
    <row r="104" spans="1:16" ht="26.25" customHeight="1" x14ac:dyDescent="0.2">
      <c r="A104" s="14"/>
      <c r="B104" s="75"/>
      <c r="C104" s="73" t="s">
        <v>1971</v>
      </c>
      <c r="D104" s="78" t="s">
        <v>289</v>
      </c>
      <c r="E104" s="13">
        <v>44448</v>
      </c>
      <c r="F104" s="76" t="s">
        <v>1362</v>
      </c>
      <c r="G104" s="13">
        <v>44449</v>
      </c>
      <c r="H104" s="77" t="s">
        <v>2103</v>
      </c>
      <c r="I104" s="16">
        <v>110</v>
      </c>
      <c r="J104" s="16">
        <v>59</v>
      </c>
      <c r="K104" s="16">
        <v>32</v>
      </c>
      <c r="L104" s="16">
        <v>8</v>
      </c>
      <c r="M104" s="81">
        <v>51.92</v>
      </c>
      <c r="N104" s="72">
        <v>52</v>
      </c>
      <c r="O104" s="64">
        <v>2530</v>
      </c>
      <c r="P104" s="65">
        <f>Table22457891011234567891011121314[[#This Row],[PEMBULATAN]]*O104</f>
        <v>131560</v>
      </c>
    </row>
    <row r="105" spans="1:16" ht="26.25" customHeight="1" x14ac:dyDescent="0.2">
      <c r="A105" s="14"/>
      <c r="B105" s="75"/>
      <c r="C105" s="73" t="s">
        <v>1972</v>
      </c>
      <c r="D105" s="78" t="s">
        <v>289</v>
      </c>
      <c r="E105" s="13">
        <v>44448</v>
      </c>
      <c r="F105" s="76" t="s">
        <v>1362</v>
      </c>
      <c r="G105" s="13">
        <v>44449</v>
      </c>
      <c r="H105" s="77" t="s">
        <v>2103</v>
      </c>
      <c r="I105" s="16">
        <v>180</v>
      </c>
      <c r="J105" s="16">
        <v>64</v>
      </c>
      <c r="K105" s="16">
        <v>28</v>
      </c>
      <c r="L105" s="16">
        <v>20</v>
      </c>
      <c r="M105" s="81">
        <v>80.64</v>
      </c>
      <c r="N105" s="72">
        <v>81</v>
      </c>
      <c r="O105" s="64">
        <v>2530</v>
      </c>
      <c r="P105" s="65">
        <f>Table22457891011234567891011121314[[#This Row],[PEMBULATAN]]*O105</f>
        <v>204930</v>
      </c>
    </row>
    <row r="106" spans="1:16" ht="26.25" customHeight="1" x14ac:dyDescent="0.2">
      <c r="A106" s="14"/>
      <c r="B106" s="75"/>
      <c r="C106" s="73" t="s">
        <v>1973</v>
      </c>
      <c r="D106" s="78" t="s">
        <v>289</v>
      </c>
      <c r="E106" s="13">
        <v>44448</v>
      </c>
      <c r="F106" s="76" t="s">
        <v>1362</v>
      </c>
      <c r="G106" s="13">
        <v>44449</v>
      </c>
      <c r="H106" s="77" t="s">
        <v>2103</v>
      </c>
      <c r="I106" s="16">
        <v>62</v>
      </c>
      <c r="J106" s="16">
        <v>55</v>
      </c>
      <c r="K106" s="16">
        <v>28</v>
      </c>
      <c r="L106" s="16">
        <v>7</v>
      </c>
      <c r="M106" s="81">
        <v>23.87</v>
      </c>
      <c r="N106" s="72">
        <v>24</v>
      </c>
      <c r="O106" s="64">
        <v>2530</v>
      </c>
      <c r="P106" s="65">
        <f>Table22457891011234567891011121314[[#This Row],[PEMBULATAN]]*O106</f>
        <v>60720</v>
      </c>
    </row>
    <row r="107" spans="1:16" ht="26.25" customHeight="1" x14ac:dyDescent="0.2">
      <c r="A107" s="14"/>
      <c r="B107" s="75"/>
      <c r="C107" s="73" t="s">
        <v>1974</v>
      </c>
      <c r="D107" s="78" t="s">
        <v>289</v>
      </c>
      <c r="E107" s="13">
        <v>44448</v>
      </c>
      <c r="F107" s="76" t="s">
        <v>1362</v>
      </c>
      <c r="G107" s="13">
        <v>44449</v>
      </c>
      <c r="H107" s="77" t="s">
        <v>2103</v>
      </c>
      <c r="I107" s="16">
        <v>80</v>
      </c>
      <c r="J107" s="16">
        <v>55</v>
      </c>
      <c r="K107" s="16">
        <v>40</v>
      </c>
      <c r="L107" s="16">
        <v>8</v>
      </c>
      <c r="M107" s="81">
        <v>44</v>
      </c>
      <c r="N107" s="72">
        <v>44</v>
      </c>
      <c r="O107" s="64">
        <v>2530</v>
      </c>
      <c r="P107" s="65">
        <f>Table22457891011234567891011121314[[#This Row],[PEMBULATAN]]*O107</f>
        <v>111320</v>
      </c>
    </row>
    <row r="108" spans="1:16" ht="26.25" customHeight="1" x14ac:dyDescent="0.2">
      <c r="A108" s="14"/>
      <c r="B108" s="75"/>
      <c r="C108" s="73" t="s">
        <v>1975</v>
      </c>
      <c r="D108" s="78" t="s">
        <v>289</v>
      </c>
      <c r="E108" s="13">
        <v>44448</v>
      </c>
      <c r="F108" s="76" t="s">
        <v>1362</v>
      </c>
      <c r="G108" s="13">
        <v>44449</v>
      </c>
      <c r="H108" s="77" t="s">
        <v>2103</v>
      </c>
      <c r="I108" s="16">
        <v>89</v>
      </c>
      <c r="J108" s="16">
        <v>58</v>
      </c>
      <c r="K108" s="16">
        <v>37</v>
      </c>
      <c r="L108" s="16">
        <v>27</v>
      </c>
      <c r="M108" s="81">
        <v>47.7485</v>
      </c>
      <c r="N108" s="72">
        <v>48</v>
      </c>
      <c r="O108" s="64">
        <v>2530</v>
      </c>
      <c r="P108" s="65">
        <f>Table22457891011234567891011121314[[#This Row],[PEMBULATAN]]*O108</f>
        <v>121440</v>
      </c>
    </row>
    <row r="109" spans="1:16" ht="26.25" customHeight="1" x14ac:dyDescent="0.2">
      <c r="A109" s="14"/>
      <c r="B109" s="75"/>
      <c r="C109" s="73" t="s">
        <v>1976</v>
      </c>
      <c r="D109" s="78" t="s">
        <v>289</v>
      </c>
      <c r="E109" s="13">
        <v>44448</v>
      </c>
      <c r="F109" s="76" t="s">
        <v>1362</v>
      </c>
      <c r="G109" s="13">
        <v>44449</v>
      </c>
      <c r="H109" s="77" t="s">
        <v>2103</v>
      </c>
      <c r="I109" s="16">
        <v>85</v>
      </c>
      <c r="J109" s="16">
        <v>53</v>
      </c>
      <c r="K109" s="16">
        <v>28</v>
      </c>
      <c r="L109" s="16">
        <v>26</v>
      </c>
      <c r="M109" s="81">
        <v>31.535</v>
      </c>
      <c r="N109" s="72">
        <v>32</v>
      </c>
      <c r="O109" s="64">
        <v>2530</v>
      </c>
      <c r="P109" s="65">
        <f>Table22457891011234567891011121314[[#This Row],[PEMBULATAN]]*O109</f>
        <v>80960</v>
      </c>
    </row>
    <row r="110" spans="1:16" ht="26.25" customHeight="1" x14ac:dyDescent="0.2">
      <c r="A110" s="14"/>
      <c r="B110" s="75"/>
      <c r="C110" s="73" t="s">
        <v>1977</v>
      </c>
      <c r="D110" s="78" t="s">
        <v>289</v>
      </c>
      <c r="E110" s="13">
        <v>44448</v>
      </c>
      <c r="F110" s="76" t="s">
        <v>1362</v>
      </c>
      <c r="G110" s="13">
        <v>44449</v>
      </c>
      <c r="H110" s="77" t="s">
        <v>2103</v>
      </c>
      <c r="I110" s="16">
        <v>96</v>
      </c>
      <c r="J110" s="16">
        <v>50</v>
      </c>
      <c r="K110" s="16">
        <v>37</v>
      </c>
      <c r="L110" s="16">
        <v>28</v>
      </c>
      <c r="M110" s="81">
        <v>44.4</v>
      </c>
      <c r="N110" s="72">
        <v>45</v>
      </c>
      <c r="O110" s="64">
        <v>2530</v>
      </c>
      <c r="P110" s="65">
        <f>Table22457891011234567891011121314[[#This Row],[PEMBULATAN]]*O110</f>
        <v>113850</v>
      </c>
    </row>
    <row r="111" spans="1:16" ht="26.25" customHeight="1" x14ac:dyDescent="0.2">
      <c r="A111" s="14"/>
      <c r="B111" s="75"/>
      <c r="C111" s="73" t="s">
        <v>1978</v>
      </c>
      <c r="D111" s="78" t="s">
        <v>289</v>
      </c>
      <c r="E111" s="13">
        <v>44448</v>
      </c>
      <c r="F111" s="76" t="s">
        <v>1362</v>
      </c>
      <c r="G111" s="13">
        <v>44449</v>
      </c>
      <c r="H111" s="77" t="s">
        <v>2103</v>
      </c>
      <c r="I111" s="16">
        <v>80</v>
      </c>
      <c r="J111" s="16">
        <v>56</v>
      </c>
      <c r="K111" s="16">
        <v>24</v>
      </c>
      <c r="L111" s="16">
        <v>11</v>
      </c>
      <c r="M111" s="81">
        <v>26.88</v>
      </c>
      <c r="N111" s="72">
        <v>27</v>
      </c>
      <c r="O111" s="64">
        <v>2530</v>
      </c>
      <c r="P111" s="65">
        <f>Table22457891011234567891011121314[[#This Row],[PEMBULATAN]]*O111</f>
        <v>68310</v>
      </c>
    </row>
    <row r="112" spans="1:16" ht="26.25" customHeight="1" x14ac:dyDescent="0.2">
      <c r="A112" s="14"/>
      <c r="B112" s="75"/>
      <c r="C112" s="73" t="s">
        <v>1979</v>
      </c>
      <c r="D112" s="78" t="s">
        <v>289</v>
      </c>
      <c r="E112" s="13">
        <v>44448</v>
      </c>
      <c r="F112" s="76" t="s">
        <v>1362</v>
      </c>
      <c r="G112" s="13">
        <v>44449</v>
      </c>
      <c r="H112" s="77" t="s">
        <v>2103</v>
      </c>
      <c r="I112" s="16">
        <v>68</v>
      </c>
      <c r="J112" s="16">
        <v>60</v>
      </c>
      <c r="K112" s="16">
        <v>25</v>
      </c>
      <c r="L112" s="16">
        <v>10</v>
      </c>
      <c r="M112" s="81">
        <v>25.5</v>
      </c>
      <c r="N112" s="72">
        <v>26</v>
      </c>
      <c r="O112" s="64">
        <v>2530</v>
      </c>
      <c r="P112" s="65">
        <f>Table22457891011234567891011121314[[#This Row],[PEMBULATAN]]*O112</f>
        <v>65780</v>
      </c>
    </row>
    <row r="113" spans="1:16" ht="26.25" customHeight="1" x14ac:dyDescent="0.2">
      <c r="A113" s="14"/>
      <c r="B113" s="75"/>
      <c r="C113" s="73" t="s">
        <v>1980</v>
      </c>
      <c r="D113" s="78" t="s">
        <v>289</v>
      </c>
      <c r="E113" s="13">
        <v>44448</v>
      </c>
      <c r="F113" s="76" t="s">
        <v>1362</v>
      </c>
      <c r="G113" s="13">
        <v>44449</v>
      </c>
      <c r="H113" s="77" t="s">
        <v>2103</v>
      </c>
      <c r="I113" s="16">
        <v>97</v>
      </c>
      <c r="J113" s="16">
        <v>57</v>
      </c>
      <c r="K113" s="16">
        <v>26</v>
      </c>
      <c r="L113" s="16">
        <v>24</v>
      </c>
      <c r="M113" s="81">
        <v>35.938499999999998</v>
      </c>
      <c r="N113" s="72">
        <v>36</v>
      </c>
      <c r="O113" s="64">
        <v>2530</v>
      </c>
      <c r="P113" s="65">
        <f>Table22457891011234567891011121314[[#This Row],[PEMBULATAN]]*O113</f>
        <v>91080</v>
      </c>
    </row>
    <row r="114" spans="1:16" ht="26.25" customHeight="1" x14ac:dyDescent="0.2">
      <c r="A114" s="14"/>
      <c r="B114" s="75"/>
      <c r="C114" s="73" t="s">
        <v>1981</v>
      </c>
      <c r="D114" s="78" t="s">
        <v>289</v>
      </c>
      <c r="E114" s="13">
        <v>44448</v>
      </c>
      <c r="F114" s="76" t="s">
        <v>1362</v>
      </c>
      <c r="G114" s="13">
        <v>44449</v>
      </c>
      <c r="H114" s="77" t="s">
        <v>2103</v>
      </c>
      <c r="I114" s="16">
        <v>78</v>
      </c>
      <c r="J114" s="16">
        <v>59</v>
      </c>
      <c r="K114" s="16">
        <v>27</v>
      </c>
      <c r="L114" s="16">
        <v>16</v>
      </c>
      <c r="M114" s="81">
        <v>31.063500000000001</v>
      </c>
      <c r="N114" s="72">
        <v>31</v>
      </c>
      <c r="O114" s="64">
        <v>2530</v>
      </c>
      <c r="P114" s="65">
        <f>Table22457891011234567891011121314[[#This Row],[PEMBULATAN]]*O114</f>
        <v>78430</v>
      </c>
    </row>
    <row r="115" spans="1:16" ht="26.25" customHeight="1" x14ac:dyDescent="0.2">
      <c r="A115" s="14"/>
      <c r="B115" s="75"/>
      <c r="C115" s="73" t="s">
        <v>1982</v>
      </c>
      <c r="D115" s="78" t="s">
        <v>289</v>
      </c>
      <c r="E115" s="13">
        <v>44448</v>
      </c>
      <c r="F115" s="76" t="s">
        <v>1362</v>
      </c>
      <c r="G115" s="13">
        <v>44449</v>
      </c>
      <c r="H115" s="77" t="s">
        <v>2103</v>
      </c>
      <c r="I115" s="16">
        <v>77</v>
      </c>
      <c r="J115" s="16">
        <v>60</v>
      </c>
      <c r="K115" s="16">
        <v>36</v>
      </c>
      <c r="L115" s="16">
        <v>12</v>
      </c>
      <c r="M115" s="81">
        <v>41.58</v>
      </c>
      <c r="N115" s="72">
        <v>42</v>
      </c>
      <c r="O115" s="64">
        <v>2530</v>
      </c>
      <c r="P115" s="65">
        <f>Table22457891011234567891011121314[[#This Row],[PEMBULATAN]]*O115</f>
        <v>106260</v>
      </c>
    </row>
    <row r="116" spans="1:16" ht="26.25" customHeight="1" x14ac:dyDescent="0.2">
      <c r="A116" s="14"/>
      <c r="B116" s="75"/>
      <c r="C116" s="73" t="s">
        <v>1983</v>
      </c>
      <c r="D116" s="78" t="s">
        <v>289</v>
      </c>
      <c r="E116" s="13">
        <v>44448</v>
      </c>
      <c r="F116" s="76" t="s">
        <v>1362</v>
      </c>
      <c r="G116" s="13">
        <v>44449</v>
      </c>
      <c r="H116" s="77" t="s">
        <v>2103</v>
      </c>
      <c r="I116" s="16">
        <v>97</v>
      </c>
      <c r="J116" s="16">
        <v>38</v>
      </c>
      <c r="K116" s="16">
        <v>10</v>
      </c>
      <c r="L116" s="16">
        <v>2</v>
      </c>
      <c r="M116" s="81">
        <v>9.2149999999999999</v>
      </c>
      <c r="N116" s="72">
        <v>9</v>
      </c>
      <c r="O116" s="64">
        <v>2530</v>
      </c>
      <c r="P116" s="65">
        <f>Table22457891011234567891011121314[[#This Row],[PEMBULATAN]]*O116</f>
        <v>22770</v>
      </c>
    </row>
    <row r="117" spans="1:16" ht="26.25" customHeight="1" x14ac:dyDescent="0.2">
      <c r="A117" s="14"/>
      <c r="B117" s="75"/>
      <c r="C117" s="73" t="s">
        <v>1984</v>
      </c>
      <c r="D117" s="78" t="s">
        <v>289</v>
      </c>
      <c r="E117" s="13">
        <v>44448</v>
      </c>
      <c r="F117" s="76" t="s">
        <v>1362</v>
      </c>
      <c r="G117" s="13">
        <v>44449</v>
      </c>
      <c r="H117" s="77" t="s">
        <v>2103</v>
      </c>
      <c r="I117" s="16">
        <v>80</v>
      </c>
      <c r="J117" s="16">
        <v>50</v>
      </c>
      <c r="K117" s="16">
        <v>40</v>
      </c>
      <c r="L117" s="16">
        <v>17</v>
      </c>
      <c r="M117" s="81">
        <v>40</v>
      </c>
      <c r="N117" s="72">
        <v>40</v>
      </c>
      <c r="O117" s="64">
        <v>2530</v>
      </c>
      <c r="P117" s="65">
        <f>Table22457891011234567891011121314[[#This Row],[PEMBULATAN]]*O117</f>
        <v>101200</v>
      </c>
    </row>
    <row r="118" spans="1:16" ht="26.25" customHeight="1" x14ac:dyDescent="0.2">
      <c r="A118" s="14"/>
      <c r="B118" s="75"/>
      <c r="C118" s="73" t="s">
        <v>1985</v>
      </c>
      <c r="D118" s="78" t="s">
        <v>289</v>
      </c>
      <c r="E118" s="13">
        <v>44448</v>
      </c>
      <c r="F118" s="76" t="s">
        <v>1362</v>
      </c>
      <c r="G118" s="13">
        <v>44449</v>
      </c>
      <c r="H118" s="77" t="s">
        <v>2103</v>
      </c>
      <c r="I118" s="16">
        <v>50</v>
      </c>
      <c r="J118" s="16">
        <v>40</v>
      </c>
      <c r="K118" s="16">
        <v>35</v>
      </c>
      <c r="L118" s="16">
        <v>4</v>
      </c>
      <c r="M118" s="81">
        <v>17.5</v>
      </c>
      <c r="N118" s="72">
        <v>18</v>
      </c>
      <c r="O118" s="64">
        <v>2530</v>
      </c>
      <c r="P118" s="65">
        <f>Table22457891011234567891011121314[[#This Row],[PEMBULATAN]]*O118</f>
        <v>45540</v>
      </c>
    </row>
    <row r="119" spans="1:16" ht="26.25" customHeight="1" x14ac:dyDescent="0.2">
      <c r="A119" s="14"/>
      <c r="B119" s="75"/>
      <c r="C119" s="73" t="s">
        <v>1986</v>
      </c>
      <c r="D119" s="78" t="s">
        <v>289</v>
      </c>
      <c r="E119" s="13">
        <v>44448</v>
      </c>
      <c r="F119" s="76" t="s">
        <v>1362</v>
      </c>
      <c r="G119" s="13">
        <v>44449</v>
      </c>
      <c r="H119" s="77" t="s">
        <v>2103</v>
      </c>
      <c r="I119" s="16">
        <v>75</v>
      </c>
      <c r="J119" s="16">
        <v>60</v>
      </c>
      <c r="K119" s="16">
        <v>20</v>
      </c>
      <c r="L119" s="16">
        <v>6</v>
      </c>
      <c r="M119" s="81">
        <v>22.5</v>
      </c>
      <c r="N119" s="72">
        <v>23</v>
      </c>
      <c r="O119" s="64">
        <v>2530</v>
      </c>
      <c r="P119" s="65">
        <f>Table22457891011234567891011121314[[#This Row],[PEMBULATAN]]*O119</f>
        <v>58190</v>
      </c>
    </row>
    <row r="120" spans="1:16" ht="26.25" customHeight="1" x14ac:dyDescent="0.2">
      <c r="A120" s="14"/>
      <c r="B120" s="75"/>
      <c r="C120" s="73" t="s">
        <v>1987</v>
      </c>
      <c r="D120" s="78" t="s">
        <v>289</v>
      </c>
      <c r="E120" s="13">
        <v>44448</v>
      </c>
      <c r="F120" s="76" t="s">
        <v>1362</v>
      </c>
      <c r="G120" s="13">
        <v>44449</v>
      </c>
      <c r="H120" s="77" t="s">
        <v>2103</v>
      </c>
      <c r="I120" s="16">
        <v>80</v>
      </c>
      <c r="J120" s="16">
        <v>60</v>
      </c>
      <c r="K120" s="16">
        <v>33</v>
      </c>
      <c r="L120" s="16">
        <v>15</v>
      </c>
      <c r="M120" s="81">
        <v>39.6</v>
      </c>
      <c r="N120" s="72">
        <v>40</v>
      </c>
      <c r="O120" s="64">
        <v>2530</v>
      </c>
      <c r="P120" s="65">
        <f>Table22457891011234567891011121314[[#This Row],[PEMBULATAN]]*O120</f>
        <v>101200</v>
      </c>
    </row>
    <row r="121" spans="1:16" ht="26.25" customHeight="1" x14ac:dyDescent="0.2">
      <c r="A121" s="14"/>
      <c r="B121" s="75"/>
      <c r="C121" s="73" t="s">
        <v>1988</v>
      </c>
      <c r="D121" s="78" t="s">
        <v>289</v>
      </c>
      <c r="E121" s="13">
        <v>44448</v>
      </c>
      <c r="F121" s="76" t="s">
        <v>1362</v>
      </c>
      <c r="G121" s="13">
        <v>44449</v>
      </c>
      <c r="H121" s="77" t="s">
        <v>2103</v>
      </c>
      <c r="I121" s="16">
        <v>66</v>
      </c>
      <c r="J121" s="16">
        <v>54</v>
      </c>
      <c r="K121" s="16">
        <v>48</v>
      </c>
      <c r="L121" s="16">
        <v>12</v>
      </c>
      <c r="M121" s="81">
        <v>42.768000000000001</v>
      </c>
      <c r="N121" s="72">
        <v>43</v>
      </c>
      <c r="O121" s="64">
        <v>2530</v>
      </c>
      <c r="P121" s="65">
        <f>Table22457891011234567891011121314[[#This Row],[PEMBULATAN]]*O121</f>
        <v>108790</v>
      </c>
    </row>
    <row r="122" spans="1:16" ht="26.25" customHeight="1" x14ac:dyDescent="0.2">
      <c r="A122" s="14"/>
      <c r="B122" s="75"/>
      <c r="C122" s="73" t="s">
        <v>1989</v>
      </c>
      <c r="D122" s="78" t="s">
        <v>289</v>
      </c>
      <c r="E122" s="13">
        <v>44448</v>
      </c>
      <c r="F122" s="76" t="s">
        <v>1362</v>
      </c>
      <c r="G122" s="13">
        <v>44449</v>
      </c>
      <c r="H122" s="77" t="s">
        <v>2103</v>
      </c>
      <c r="I122" s="16">
        <v>79</v>
      </c>
      <c r="J122" s="16">
        <v>60</v>
      </c>
      <c r="K122" s="16">
        <v>20</v>
      </c>
      <c r="L122" s="16">
        <v>12</v>
      </c>
      <c r="M122" s="81">
        <v>23.7</v>
      </c>
      <c r="N122" s="72">
        <v>24</v>
      </c>
      <c r="O122" s="64">
        <v>2530</v>
      </c>
      <c r="P122" s="65">
        <f>Table22457891011234567891011121314[[#This Row],[PEMBULATAN]]*O122</f>
        <v>60720</v>
      </c>
    </row>
    <row r="123" spans="1:16" ht="26.25" customHeight="1" x14ac:dyDescent="0.2">
      <c r="A123" s="14"/>
      <c r="B123" s="75"/>
      <c r="C123" s="73" t="s">
        <v>1990</v>
      </c>
      <c r="D123" s="78" t="s">
        <v>289</v>
      </c>
      <c r="E123" s="13">
        <v>44448</v>
      </c>
      <c r="F123" s="76" t="s">
        <v>1362</v>
      </c>
      <c r="G123" s="13">
        <v>44449</v>
      </c>
      <c r="H123" s="77" t="s">
        <v>2103</v>
      </c>
      <c r="I123" s="16">
        <v>95</v>
      </c>
      <c r="J123" s="16">
        <v>60</v>
      </c>
      <c r="K123" s="16">
        <v>30</v>
      </c>
      <c r="L123" s="16">
        <v>22</v>
      </c>
      <c r="M123" s="81">
        <v>42.75</v>
      </c>
      <c r="N123" s="72">
        <v>43</v>
      </c>
      <c r="O123" s="64">
        <v>2530</v>
      </c>
      <c r="P123" s="65">
        <f>Table22457891011234567891011121314[[#This Row],[PEMBULATAN]]*O123</f>
        <v>108790</v>
      </c>
    </row>
    <row r="124" spans="1:16" ht="26.25" customHeight="1" x14ac:dyDescent="0.2">
      <c r="A124" s="14"/>
      <c r="B124" s="75"/>
      <c r="C124" s="73" t="s">
        <v>1991</v>
      </c>
      <c r="D124" s="78" t="s">
        <v>289</v>
      </c>
      <c r="E124" s="13">
        <v>44448</v>
      </c>
      <c r="F124" s="76" t="s">
        <v>1362</v>
      </c>
      <c r="G124" s="13">
        <v>44449</v>
      </c>
      <c r="H124" s="77" t="s">
        <v>2103</v>
      </c>
      <c r="I124" s="16">
        <v>65</v>
      </c>
      <c r="J124" s="16">
        <v>60</v>
      </c>
      <c r="K124" s="16">
        <v>25</v>
      </c>
      <c r="L124" s="16">
        <v>6</v>
      </c>
      <c r="M124" s="81">
        <v>24.375</v>
      </c>
      <c r="N124" s="72">
        <v>25</v>
      </c>
      <c r="O124" s="64">
        <v>2530</v>
      </c>
      <c r="P124" s="65">
        <f>Table22457891011234567891011121314[[#This Row],[PEMBULATAN]]*O124</f>
        <v>63250</v>
      </c>
    </row>
    <row r="125" spans="1:16" ht="26.25" customHeight="1" x14ac:dyDescent="0.2">
      <c r="A125" s="14"/>
      <c r="B125" s="75"/>
      <c r="C125" s="73" t="s">
        <v>1992</v>
      </c>
      <c r="D125" s="78" t="s">
        <v>289</v>
      </c>
      <c r="E125" s="13">
        <v>44448</v>
      </c>
      <c r="F125" s="76" t="s">
        <v>1362</v>
      </c>
      <c r="G125" s="13">
        <v>44449</v>
      </c>
      <c r="H125" s="77" t="s">
        <v>2103</v>
      </c>
      <c r="I125" s="16">
        <v>79</v>
      </c>
      <c r="J125" s="16">
        <v>59</v>
      </c>
      <c r="K125" s="16">
        <v>39</v>
      </c>
      <c r="L125" s="16">
        <v>19</v>
      </c>
      <c r="M125" s="81">
        <v>45.444749999999999</v>
      </c>
      <c r="N125" s="72">
        <v>46</v>
      </c>
      <c r="O125" s="64">
        <v>2530</v>
      </c>
      <c r="P125" s="65">
        <f>Table22457891011234567891011121314[[#This Row],[PEMBULATAN]]*O125</f>
        <v>116380</v>
      </c>
    </row>
    <row r="126" spans="1:16" ht="26.25" customHeight="1" x14ac:dyDescent="0.2">
      <c r="A126" s="14"/>
      <c r="B126" s="75"/>
      <c r="C126" s="73" t="s">
        <v>1993</v>
      </c>
      <c r="D126" s="78" t="s">
        <v>289</v>
      </c>
      <c r="E126" s="13">
        <v>44448</v>
      </c>
      <c r="F126" s="76" t="s">
        <v>1362</v>
      </c>
      <c r="G126" s="13">
        <v>44449</v>
      </c>
      <c r="H126" s="77" t="s">
        <v>2103</v>
      </c>
      <c r="I126" s="16">
        <v>57</v>
      </c>
      <c r="J126" s="16">
        <v>50</v>
      </c>
      <c r="K126" s="16">
        <v>21</v>
      </c>
      <c r="L126" s="16">
        <v>8</v>
      </c>
      <c r="M126" s="81">
        <v>14.9625</v>
      </c>
      <c r="N126" s="72">
        <v>15</v>
      </c>
      <c r="O126" s="64">
        <v>2530</v>
      </c>
      <c r="P126" s="65">
        <f>Table22457891011234567891011121314[[#This Row],[PEMBULATAN]]*O126</f>
        <v>37950</v>
      </c>
    </row>
    <row r="127" spans="1:16" ht="26.25" customHeight="1" x14ac:dyDescent="0.2">
      <c r="A127" s="14"/>
      <c r="B127" s="75"/>
      <c r="C127" s="73" t="s">
        <v>1994</v>
      </c>
      <c r="D127" s="78" t="s">
        <v>289</v>
      </c>
      <c r="E127" s="13">
        <v>44448</v>
      </c>
      <c r="F127" s="76" t="s">
        <v>1362</v>
      </c>
      <c r="G127" s="13">
        <v>44449</v>
      </c>
      <c r="H127" s="77" t="s">
        <v>2103</v>
      </c>
      <c r="I127" s="16">
        <v>77</v>
      </c>
      <c r="J127" s="16">
        <v>60</v>
      </c>
      <c r="K127" s="16">
        <v>23</v>
      </c>
      <c r="L127" s="16">
        <v>21</v>
      </c>
      <c r="M127" s="81">
        <v>26.565000000000001</v>
      </c>
      <c r="N127" s="72">
        <v>27</v>
      </c>
      <c r="O127" s="64">
        <v>2530</v>
      </c>
      <c r="P127" s="65">
        <f>Table22457891011234567891011121314[[#This Row],[PEMBULATAN]]*O127</f>
        <v>68310</v>
      </c>
    </row>
    <row r="128" spans="1:16" ht="26.25" customHeight="1" x14ac:dyDescent="0.2">
      <c r="A128" s="14"/>
      <c r="B128" s="75"/>
      <c r="C128" s="73" t="s">
        <v>1995</v>
      </c>
      <c r="D128" s="78" t="s">
        <v>289</v>
      </c>
      <c r="E128" s="13">
        <v>44448</v>
      </c>
      <c r="F128" s="76" t="s">
        <v>1362</v>
      </c>
      <c r="G128" s="13">
        <v>44449</v>
      </c>
      <c r="H128" s="77" t="s">
        <v>2103</v>
      </c>
      <c r="I128" s="16">
        <v>88</v>
      </c>
      <c r="J128" s="16">
        <v>64</v>
      </c>
      <c r="K128" s="16">
        <v>30</v>
      </c>
      <c r="L128" s="16">
        <v>13</v>
      </c>
      <c r="M128" s="81">
        <v>42.24</v>
      </c>
      <c r="N128" s="72">
        <v>42</v>
      </c>
      <c r="O128" s="64">
        <v>2530</v>
      </c>
      <c r="P128" s="65">
        <f>Table22457891011234567891011121314[[#This Row],[PEMBULATAN]]*O128</f>
        <v>106260</v>
      </c>
    </row>
    <row r="129" spans="1:16" ht="26.25" customHeight="1" x14ac:dyDescent="0.2">
      <c r="A129" s="14"/>
      <c r="B129" s="75"/>
      <c r="C129" s="73" t="s">
        <v>1996</v>
      </c>
      <c r="D129" s="78" t="s">
        <v>289</v>
      </c>
      <c r="E129" s="13">
        <v>44448</v>
      </c>
      <c r="F129" s="76" t="s">
        <v>1362</v>
      </c>
      <c r="G129" s="13">
        <v>44449</v>
      </c>
      <c r="H129" s="77" t="s">
        <v>2103</v>
      </c>
      <c r="I129" s="16">
        <v>80</v>
      </c>
      <c r="J129" s="16">
        <v>60</v>
      </c>
      <c r="K129" s="16">
        <v>23</v>
      </c>
      <c r="L129" s="16">
        <v>15</v>
      </c>
      <c r="M129" s="81">
        <v>27.6</v>
      </c>
      <c r="N129" s="72">
        <v>28</v>
      </c>
      <c r="O129" s="64">
        <v>2530</v>
      </c>
      <c r="P129" s="65">
        <f>Table22457891011234567891011121314[[#This Row],[PEMBULATAN]]*O129</f>
        <v>70840</v>
      </c>
    </row>
    <row r="130" spans="1:16" ht="26.25" customHeight="1" x14ac:dyDescent="0.2">
      <c r="A130" s="14"/>
      <c r="B130" s="75"/>
      <c r="C130" s="73" t="s">
        <v>1997</v>
      </c>
      <c r="D130" s="78" t="s">
        <v>289</v>
      </c>
      <c r="E130" s="13">
        <v>44448</v>
      </c>
      <c r="F130" s="76" t="s">
        <v>1362</v>
      </c>
      <c r="G130" s="13">
        <v>44449</v>
      </c>
      <c r="H130" s="77" t="s">
        <v>2103</v>
      </c>
      <c r="I130" s="16">
        <v>100</v>
      </c>
      <c r="J130" s="16">
        <v>60</v>
      </c>
      <c r="K130" s="16">
        <v>30</v>
      </c>
      <c r="L130" s="16">
        <v>16</v>
      </c>
      <c r="M130" s="81">
        <v>45</v>
      </c>
      <c r="N130" s="72">
        <v>45</v>
      </c>
      <c r="O130" s="64">
        <v>2530</v>
      </c>
      <c r="P130" s="65">
        <f>Table22457891011234567891011121314[[#This Row],[PEMBULATAN]]*O130</f>
        <v>113850</v>
      </c>
    </row>
    <row r="131" spans="1:16" ht="26.25" customHeight="1" x14ac:dyDescent="0.2">
      <c r="A131" s="14"/>
      <c r="B131" s="75"/>
      <c r="C131" s="73" t="s">
        <v>1998</v>
      </c>
      <c r="D131" s="78" t="s">
        <v>289</v>
      </c>
      <c r="E131" s="13">
        <v>44448</v>
      </c>
      <c r="F131" s="76" t="s">
        <v>1362</v>
      </c>
      <c r="G131" s="13">
        <v>44449</v>
      </c>
      <c r="H131" s="77" t="s">
        <v>2103</v>
      </c>
      <c r="I131" s="16">
        <v>80</v>
      </c>
      <c r="J131" s="16">
        <v>60</v>
      </c>
      <c r="K131" s="16">
        <v>30</v>
      </c>
      <c r="L131" s="16">
        <v>7</v>
      </c>
      <c r="M131" s="81">
        <v>36</v>
      </c>
      <c r="N131" s="72">
        <v>36</v>
      </c>
      <c r="O131" s="64">
        <v>2530</v>
      </c>
      <c r="P131" s="65">
        <f>Table22457891011234567891011121314[[#This Row],[PEMBULATAN]]*O131</f>
        <v>91080</v>
      </c>
    </row>
    <row r="132" spans="1:16" ht="26.25" customHeight="1" x14ac:dyDescent="0.2">
      <c r="A132" s="14"/>
      <c r="B132" s="75"/>
      <c r="C132" s="73" t="s">
        <v>1999</v>
      </c>
      <c r="D132" s="78" t="s">
        <v>289</v>
      </c>
      <c r="E132" s="13">
        <v>44448</v>
      </c>
      <c r="F132" s="76" t="s">
        <v>1362</v>
      </c>
      <c r="G132" s="13">
        <v>44449</v>
      </c>
      <c r="H132" s="77" t="s">
        <v>2103</v>
      </c>
      <c r="I132" s="16">
        <v>87</v>
      </c>
      <c r="J132" s="16">
        <v>60</v>
      </c>
      <c r="K132" s="16">
        <v>29</v>
      </c>
      <c r="L132" s="16">
        <v>9</v>
      </c>
      <c r="M132" s="81">
        <v>37.844999999999999</v>
      </c>
      <c r="N132" s="72">
        <v>38</v>
      </c>
      <c r="O132" s="64">
        <v>2530</v>
      </c>
      <c r="P132" s="65">
        <f>Table22457891011234567891011121314[[#This Row],[PEMBULATAN]]*O132</f>
        <v>96140</v>
      </c>
    </row>
    <row r="133" spans="1:16" ht="26.25" customHeight="1" x14ac:dyDescent="0.2">
      <c r="A133" s="14"/>
      <c r="B133" s="75"/>
      <c r="C133" s="73" t="s">
        <v>2000</v>
      </c>
      <c r="D133" s="78" t="s">
        <v>289</v>
      </c>
      <c r="E133" s="13">
        <v>44448</v>
      </c>
      <c r="F133" s="76" t="s">
        <v>1362</v>
      </c>
      <c r="G133" s="13">
        <v>44449</v>
      </c>
      <c r="H133" s="77" t="s">
        <v>2103</v>
      </c>
      <c r="I133" s="16">
        <v>90</v>
      </c>
      <c r="J133" s="16">
        <v>54</v>
      </c>
      <c r="K133" s="16">
        <v>36</v>
      </c>
      <c r="L133" s="16">
        <v>21</v>
      </c>
      <c r="M133" s="81">
        <v>43.74</v>
      </c>
      <c r="N133" s="72">
        <v>44</v>
      </c>
      <c r="O133" s="64">
        <v>2530</v>
      </c>
      <c r="P133" s="65">
        <f>Table22457891011234567891011121314[[#This Row],[PEMBULATAN]]*O133</f>
        <v>111320</v>
      </c>
    </row>
    <row r="134" spans="1:16" ht="26.25" customHeight="1" x14ac:dyDescent="0.2">
      <c r="A134" s="14"/>
      <c r="B134" s="75"/>
      <c r="C134" s="73" t="s">
        <v>2001</v>
      </c>
      <c r="D134" s="78" t="s">
        <v>289</v>
      </c>
      <c r="E134" s="13">
        <v>44448</v>
      </c>
      <c r="F134" s="76" t="s">
        <v>1362</v>
      </c>
      <c r="G134" s="13">
        <v>44449</v>
      </c>
      <c r="H134" s="77" t="s">
        <v>2103</v>
      </c>
      <c r="I134" s="16">
        <v>89</v>
      </c>
      <c r="J134" s="16">
        <v>57</v>
      </c>
      <c r="K134" s="16">
        <v>35</v>
      </c>
      <c r="L134" s="16">
        <v>14</v>
      </c>
      <c r="M134" s="81">
        <v>44.388750000000002</v>
      </c>
      <c r="N134" s="72">
        <v>45</v>
      </c>
      <c r="O134" s="64">
        <v>2530</v>
      </c>
      <c r="P134" s="65">
        <f>Table22457891011234567891011121314[[#This Row],[PEMBULATAN]]*O134</f>
        <v>113850</v>
      </c>
    </row>
    <row r="135" spans="1:16" ht="26.25" customHeight="1" x14ac:dyDescent="0.2">
      <c r="A135" s="14"/>
      <c r="B135" s="75"/>
      <c r="C135" s="73" t="s">
        <v>2002</v>
      </c>
      <c r="D135" s="78" t="s">
        <v>289</v>
      </c>
      <c r="E135" s="13">
        <v>44448</v>
      </c>
      <c r="F135" s="76" t="s">
        <v>1362</v>
      </c>
      <c r="G135" s="13">
        <v>44449</v>
      </c>
      <c r="H135" s="77" t="s">
        <v>2103</v>
      </c>
      <c r="I135" s="16">
        <v>80</v>
      </c>
      <c r="J135" s="16">
        <v>48</v>
      </c>
      <c r="K135" s="16">
        <v>39</v>
      </c>
      <c r="L135" s="16">
        <v>10</v>
      </c>
      <c r="M135" s="81">
        <v>37.44</v>
      </c>
      <c r="N135" s="72">
        <v>38</v>
      </c>
      <c r="O135" s="64">
        <v>2530</v>
      </c>
      <c r="P135" s="65">
        <f>Table22457891011234567891011121314[[#This Row],[PEMBULATAN]]*O135</f>
        <v>96140</v>
      </c>
    </row>
    <row r="136" spans="1:16" ht="26.25" customHeight="1" x14ac:dyDescent="0.2">
      <c r="A136" s="14"/>
      <c r="B136" s="75"/>
      <c r="C136" s="73" t="s">
        <v>2003</v>
      </c>
      <c r="D136" s="78" t="s">
        <v>289</v>
      </c>
      <c r="E136" s="13">
        <v>44448</v>
      </c>
      <c r="F136" s="76" t="s">
        <v>1362</v>
      </c>
      <c r="G136" s="13">
        <v>44449</v>
      </c>
      <c r="H136" s="77" t="s">
        <v>2103</v>
      </c>
      <c r="I136" s="16">
        <v>68</v>
      </c>
      <c r="J136" s="16">
        <v>65</v>
      </c>
      <c r="K136" s="16">
        <v>28</v>
      </c>
      <c r="L136" s="16">
        <v>10</v>
      </c>
      <c r="M136" s="81">
        <v>30.94</v>
      </c>
      <c r="N136" s="72">
        <v>31</v>
      </c>
      <c r="O136" s="64">
        <v>2530</v>
      </c>
      <c r="P136" s="65">
        <f>Table22457891011234567891011121314[[#This Row],[PEMBULATAN]]*O136</f>
        <v>78430</v>
      </c>
    </row>
    <row r="137" spans="1:16" ht="26.25" customHeight="1" x14ac:dyDescent="0.2">
      <c r="A137" s="14"/>
      <c r="B137" s="75"/>
      <c r="C137" s="73" t="s">
        <v>2004</v>
      </c>
      <c r="D137" s="78" t="s">
        <v>289</v>
      </c>
      <c r="E137" s="13">
        <v>44448</v>
      </c>
      <c r="F137" s="76" t="s">
        <v>1362</v>
      </c>
      <c r="G137" s="13">
        <v>44449</v>
      </c>
      <c r="H137" s="77" t="s">
        <v>2103</v>
      </c>
      <c r="I137" s="16">
        <v>150</v>
      </c>
      <c r="J137" s="16">
        <v>28</v>
      </c>
      <c r="K137" s="16">
        <v>10</v>
      </c>
      <c r="L137" s="16">
        <v>5</v>
      </c>
      <c r="M137" s="81">
        <v>10.5</v>
      </c>
      <c r="N137" s="72">
        <v>11</v>
      </c>
      <c r="O137" s="64">
        <v>2530</v>
      </c>
      <c r="P137" s="65">
        <f>Table22457891011234567891011121314[[#This Row],[PEMBULATAN]]*O137</f>
        <v>27830</v>
      </c>
    </row>
    <row r="138" spans="1:16" ht="26.25" customHeight="1" x14ac:dyDescent="0.2">
      <c r="A138" s="14"/>
      <c r="B138" s="75"/>
      <c r="C138" s="73" t="s">
        <v>2005</v>
      </c>
      <c r="D138" s="78" t="s">
        <v>289</v>
      </c>
      <c r="E138" s="13">
        <v>44448</v>
      </c>
      <c r="F138" s="76" t="s">
        <v>1362</v>
      </c>
      <c r="G138" s="13">
        <v>44449</v>
      </c>
      <c r="H138" s="77" t="s">
        <v>2103</v>
      </c>
      <c r="I138" s="16">
        <v>123</v>
      </c>
      <c r="J138" s="16">
        <v>85</v>
      </c>
      <c r="K138" s="16">
        <v>10</v>
      </c>
      <c r="L138" s="16">
        <v>6</v>
      </c>
      <c r="M138" s="81">
        <v>26.137499999999999</v>
      </c>
      <c r="N138" s="72">
        <v>26</v>
      </c>
      <c r="O138" s="64">
        <v>2530</v>
      </c>
      <c r="P138" s="65">
        <f>Table22457891011234567891011121314[[#This Row],[PEMBULATAN]]*O138</f>
        <v>65780</v>
      </c>
    </row>
    <row r="139" spans="1:16" ht="26.25" customHeight="1" x14ac:dyDescent="0.2">
      <c r="A139" s="14"/>
      <c r="B139" s="75"/>
      <c r="C139" s="73" t="s">
        <v>2006</v>
      </c>
      <c r="D139" s="78" t="s">
        <v>289</v>
      </c>
      <c r="E139" s="13">
        <v>44448</v>
      </c>
      <c r="F139" s="76" t="s">
        <v>1362</v>
      </c>
      <c r="G139" s="13">
        <v>44449</v>
      </c>
      <c r="H139" s="77" t="s">
        <v>2103</v>
      </c>
      <c r="I139" s="16">
        <v>144</v>
      </c>
      <c r="J139" s="16">
        <v>47</v>
      </c>
      <c r="K139" s="16">
        <v>10</v>
      </c>
      <c r="L139" s="16">
        <v>14</v>
      </c>
      <c r="M139" s="81">
        <v>16.920000000000002</v>
      </c>
      <c r="N139" s="72">
        <v>17</v>
      </c>
      <c r="O139" s="64">
        <v>2530</v>
      </c>
      <c r="P139" s="65">
        <f>Table22457891011234567891011121314[[#This Row],[PEMBULATAN]]*O139</f>
        <v>43010</v>
      </c>
    </row>
    <row r="140" spans="1:16" ht="26.25" customHeight="1" x14ac:dyDescent="0.2">
      <c r="A140" s="14"/>
      <c r="B140" s="75"/>
      <c r="C140" s="73" t="s">
        <v>2007</v>
      </c>
      <c r="D140" s="78" t="s">
        <v>289</v>
      </c>
      <c r="E140" s="13">
        <v>44448</v>
      </c>
      <c r="F140" s="76" t="s">
        <v>1362</v>
      </c>
      <c r="G140" s="13">
        <v>44449</v>
      </c>
      <c r="H140" s="77" t="s">
        <v>2103</v>
      </c>
      <c r="I140" s="16">
        <v>151</v>
      </c>
      <c r="J140" s="16">
        <v>101</v>
      </c>
      <c r="K140" s="16">
        <v>8</v>
      </c>
      <c r="L140" s="16">
        <v>3</v>
      </c>
      <c r="M140" s="81">
        <v>30.501999999999999</v>
      </c>
      <c r="N140" s="72">
        <v>31</v>
      </c>
      <c r="O140" s="64">
        <v>2530</v>
      </c>
      <c r="P140" s="65">
        <f>Table22457891011234567891011121314[[#This Row],[PEMBULATAN]]*O140</f>
        <v>78430</v>
      </c>
    </row>
    <row r="141" spans="1:16" ht="26.25" customHeight="1" x14ac:dyDescent="0.2">
      <c r="A141" s="14"/>
      <c r="B141" s="75"/>
      <c r="C141" s="73" t="s">
        <v>2008</v>
      </c>
      <c r="D141" s="78" t="s">
        <v>289</v>
      </c>
      <c r="E141" s="13">
        <v>44448</v>
      </c>
      <c r="F141" s="76" t="s">
        <v>1362</v>
      </c>
      <c r="G141" s="13">
        <v>44449</v>
      </c>
      <c r="H141" s="77" t="s">
        <v>2103</v>
      </c>
      <c r="I141" s="16">
        <v>76</v>
      </c>
      <c r="J141" s="16">
        <v>57</v>
      </c>
      <c r="K141" s="16">
        <v>22</v>
      </c>
      <c r="L141" s="16">
        <v>10</v>
      </c>
      <c r="M141" s="81">
        <v>23.826000000000001</v>
      </c>
      <c r="N141" s="72">
        <v>24</v>
      </c>
      <c r="O141" s="64">
        <v>2530</v>
      </c>
      <c r="P141" s="65">
        <f>Table22457891011234567891011121314[[#This Row],[PEMBULATAN]]*O141</f>
        <v>60720</v>
      </c>
    </row>
    <row r="142" spans="1:16" ht="26.25" customHeight="1" x14ac:dyDescent="0.2">
      <c r="A142" s="14"/>
      <c r="B142" s="75"/>
      <c r="C142" s="73" t="s">
        <v>2009</v>
      </c>
      <c r="D142" s="78" t="s">
        <v>289</v>
      </c>
      <c r="E142" s="13">
        <v>44448</v>
      </c>
      <c r="F142" s="76" t="s">
        <v>1362</v>
      </c>
      <c r="G142" s="13">
        <v>44449</v>
      </c>
      <c r="H142" s="77" t="s">
        <v>2103</v>
      </c>
      <c r="I142" s="16">
        <v>98</v>
      </c>
      <c r="J142" s="16">
        <v>60</v>
      </c>
      <c r="K142" s="16">
        <v>33</v>
      </c>
      <c r="L142" s="16">
        <v>16</v>
      </c>
      <c r="M142" s="81">
        <v>48.51</v>
      </c>
      <c r="N142" s="72">
        <v>49</v>
      </c>
      <c r="O142" s="64">
        <v>2530</v>
      </c>
      <c r="P142" s="65">
        <f>Table22457891011234567891011121314[[#This Row],[PEMBULATAN]]*O142</f>
        <v>123970</v>
      </c>
    </row>
    <row r="143" spans="1:16" ht="26.25" customHeight="1" x14ac:dyDescent="0.2">
      <c r="A143" s="14"/>
      <c r="B143" s="75"/>
      <c r="C143" s="73" t="s">
        <v>2010</v>
      </c>
      <c r="D143" s="78" t="s">
        <v>289</v>
      </c>
      <c r="E143" s="13">
        <v>44448</v>
      </c>
      <c r="F143" s="76" t="s">
        <v>1362</v>
      </c>
      <c r="G143" s="13">
        <v>44449</v>
      </c>
      <c r="H143" s="77" t="s">
        <v>2103</v>
      </c>
      <c r="I143" s="16">
        <v>60</v>
      </c>
      <c r="J143" s="16">
        <v>56</v>
      </c>
      <c r="K143" s="16">
        <v>26</v>
      </c>
      <c r="L143" s="16">
        <v>8</v>
      </c>
      <c r="M143" s="81">
        <v>21.84</v>
      </c>
      <c r="N143" s="72">
        <v>22</v>
      </c>
      <c r="O143" s="64">
        <v>2530</v>
      </c>
      <c r="P143" s="65">
        <f>Table22457891011234567891011121314[[#This Row],[PEMBULATAN]]*O143</f>
        <v>55660</v>
      </c>
    </row>
    <row r="144" spans="1:16" ht="26.25" customHeight="1" x14ac:dyDescent="0.2">
      <c r="A144" s="14"/>
      <c r="B144" s="75"/>
      <c r="C144" s="73" t="s">
        <v>2011</v>
      </c>
      <c r="D144" s="78" t="s">
        <v>289</v>
      </c>
      <c r="E144" s="13">
        <v>44448</v>
      </c>
      <c r="F144" s="76" t="s">
        <v>1362</v>
      </c>
      <c r="G144" s="13">
        <v>44449</v>
      </c>
      <c r="H144" s="77" t="s">
        <v>2103</v>
      </c>
      <c r="I144" s="16">
        <v>70</v>
      </c>
      <c r="J144" s="16">
        <v>60</v>
      </c>
      <c r="K144" s="16">
        <v>35</v>
      </c>
      <c r="L144" s="16">
        <v>9</v>
      </c>
      <c r="M144" s="81">
        <v>36.75</v>
      </c>
      <c r="N144" s="72">
        <v>37</v>
      </c>
      <c r="O144" s="64">
        <v>2530</v>
      </c>
      <c r="P144" s="65">
        <f>Table22457891011234567891011121314[[#This Row],[PEMBULATAN]]*O144</f>
        <v>93610</v>
      </c>
    </row>
    <row r="145" spans="1:16" ht="26.25" customHeight="1" x14ac:dyDescent="0.2">
      <c r="A145" s="14"/>
      <c r="B145" s="75"/>
      <c r="C145" s="73" t="s">
        <v>2012</v>
      </c>
      <c r="D145" s="78" t="s">
        <v>289</v>
      </c>
      <c r="E145" s="13">
        <v>44448</v>
      </c>
      <c r="F145" s="76" t="s">
        <v>1362</v>
      </c>
      <c r="G145" s="13">
        <v>44449</v>
      </c>
      <c r="H145" s="77" t="s">
        <v>2103</v>
      </c>
      <c r="I145" s="16">
        <v>85</v>
      </c>
      <c r="J145" s="16">
        <v>60</v>
      </c>
      <c r="K145" s="16">
        <v>28</v>
      </c>
      <c r="L145" s="16">
        <v>16</v>
      </c>
      <c r="M145" s="81">
        <v>35.700000000000003</v>
      </c>
      <c r="N145" s="72">
        <v>36</v>
      </c>
      <c r="O145" s="64">
        <v>2530</v>
      </c>
      <c r="P145" s="65">
        <f>Table22457891011234567891011121314[[#This Row],[PEMBULATAN]]*O145</f>
        <v>91080</v>
      </c>
    </row>
    <row r="146" spans="1:16" ht="26.25" customHeight="1" x14ac:dyDescent="0.2">
      <c r="A146" s="14"/>
      <c r="B146" s="75"/>
      <c r="C146" s="73" t="s">
        <v>2013</v>
      </c>
      <c r="D146" s="78" t="s">
        <v>289</v>
      </c>
      <c r="E146" s="13">
        <v>44448</v>
      </c>
      <c r="F146" s="76" t="s">
        <v>1362</v>
      </c>
      <c r="G146" s="13">
        <v>44449</v>
      </c>
      <c r="H146" s="77" t="s">
        <v>2103</v>
      </c>
      <c r="I146" s="16">
        <v>64</v>
      </c>
      <c r="J146" s="16">
        <v>55</v>
      </c>
      <c r="K146" s="16">
        <v>25</v>
      </c>
      <c r="L146" s="16">
        <v>3</v>
      </c>
      <c r="M146" s="81">
        <v>22</v>
      </c>
      <c r="N146" s="72">
        <v>22</v>
      </c>
      <c r="O146" s="64">
        <v>2530</v>
      </c>
      <c r="P146" s="65">
        <f>Table22457891011234567891011121314[[#This Row],[PEMBULATAN]]*O146</f>
        <v>55660</v>
      </c>
    </row>
    <row r="147" spans="1:16" ht="26.25" customHeight="1" x14ac:dyDescent="0.2">
      <c r="A147" s="14"/>
      <c r="B147" s="75"/>
      <c r="C147" s="73" t="s">
        <v>2014</v>
      </c>
      <c r="D147" s="78" t="s">
        <v>289</v>
      </c>
      <c r="E147" s="13">
        <v>44448</v>
      </c>
      <c r="F147" s="76" t="s">
        <v>1362</v>
      </c>
      <c r="G147" s="13">
        <v>44449</v>
      </c>
      <c r="H147" s="77" t="s">
        <v>2103</v>
      </c>
      <c r="I147" s="16">
        <v>70</v>
      </c>
      <c r="J147" s="16">
        <v>59</v>
      </c>
      <c r="K147" s="16">
        <v>27</v>
      </c>
      <c r="L147" s="16">
        <v>11</v>
      </c>
      <c r="M147" s="81">
        <v>27.877500000000001</v>
      </c>
      <c r="N147" s="72">
        <v>28</v>
      </c>
      <c r="O147" s="64">
        <v>2530</v>
      </c>
      <c r="P147" s="65">
        <f>Table22457891011234567891011121314[[#This Row],[PEMBULATAN]]*O147</f>
        <v>70840</v>
      </c>
    </row>
    <row r="148" spans="1:16" ht="26.25" customHeight="1" x14ac:dyDescent="0.2">
      <c r="A148" s="14"/>
      <c r="B148" s="75"/>
      <c r="C148" s="73" t="s">
        <v>2015</v>
      </c>
      <c r="D148" s="78" t="s">
        <v>289</v>
      </c>
      <c r="E148" s="13">
        <v>44448</v>
      </c>
      <c r="F148" s="76" t="s">
        <v>1362</v>
      </c>
      <c r="G148" s="13">
        <v>44449</v>
      </c>
      <c r="H148" s="77" t="s">
        <v>2103</v>
      </c>
      <c r="I148" s="16">
        <v>47</v>
      </c>
      <c r="J148" s="16">
        <v>39</v>
      </c>
      <c r="K148" s="16">
        <v>19</v>
      </c>
      <c r="L148" s="16">
        <v>3</v>
      </c>
      <c r="M148" s="81">
        <v>8.7067499999999995</v>
      </c>
      <c r="N148" s="72">
        <v>9</v>
      </c>
      <c r="O148" s="64">
        <v>2530</v>
      </c>
      <c r="P148" s="65">
        <f>Table22457891011234567891011121314[[#This Row],[PEMBULATAN]]*O148</f>
        <v>22770</v>
      </c>
    </row>
    <row r="149" spans="1:16" ht="26.25" customHeight="1" x14ac:dyDescent="0.2">
      <c r="A149" s="14"/>
      <c r="B149" s="75"/>
      <c r="C149" s="73" t="s">
        <v>2016</v>
      </c>
      <c r="D149" s="78" t="s">
        <v>289</v>
      </c>
      <c r="E149" s="13">
        <v>44448</v>
      </c>
      <c r="F149" s="76" t="s">
        <v>1362</v>
      </c>
      <c r="G149" s="13">
        <v>44449</v>
      </c>
      <c r="H149" s="77" t="s">
        <v>2103</v>
      </c>
      <c r="I149" s="16">
        <v>70</v>
      </c>
      <c r="J149" s="16">
        <v>60</v>
      </c>
      <c r="K149" s="16">
        <v>25</v>
      </c>
      <c r="L149" s="16">
        <v>7</v>
      </c>
      <c r="M149" s="81">
        <v>26.25</v>
      </c>
      <c r="N149" s="72">
        <v>26</v>
      </c>
      <c r="O149" s="64">
        <v>2530</v>
      </c>
      <c r="P149" s="65">
        <f>Table22457891011234567891011121314[[#This Row],[PEMBULATAN]]*O149</f>
        <v>65780</v>
      </c>
    </row>
    <row r="150" spans="1:16" ht="26.25" customHeight="1" x14ac:dyDescent="0.2">
      <c r="A150" s="14"/>
      <c r="B150" s="75"/>
      <c r="C150" s="73" t="s">
        <v>2017</v>
      </c>
      <c r="D150" s="78" t="s">
        <v>289</v>
      </c>
      <c r="E150" s="13">
        <v>44448</v>
      </c>
      <c r="F150" s="76" t="s">
        <v>1362</v>
      </c>
      <c r="G150" s="13">
        <v>44449</v>
      </c>
      <c r="H150" s="77" t="s">
        <v>2103</v>
      </c>
      <c r="I150" s="16">
        <v>90</v>
      </c>
      <c r="J150" s="16">
        <v>50</v>
      </c>
      <c r="K150" s="16">
        <v>45</v>
      </c>
      <c r="L150" s="16">
        <v>11</v>
      </c>
      <c r="M150" s="81">
        <v>50.625</v>
      </c>
      <c r="N150" s="72">
        <v>51</v>
      </c>
      <c r="O150" s="64">
        <v>2530</v>
      </c>
      <c r="P150" s="65">
        <f>Table22457891011234567891011121314[[#This Row],[PEMBULATAN]]*O150</f>
        <v>129030</v>
      </c>
    </row>
    <row r="151" spans="1:16" ht="26.25" customHeight="1" x14ac:dyDescent="0.2">
      <c r="A151" s="14"/>
      <c r="B151" s="75"/>
      <c r="C151" s="73" t="s">
        <v>2018</v>
      </c>
      <c r="D151" s="78" t="s">
        <v>289</v>
      </c>
      <c r="E151" s="13">
        <v>44448</v>
      </c>
      <c r="F151" s="76" t="s">
        <v>1362</v>
      </c>
      <c r="G151" s="13">
        <v>44449</v>
      </c>
      <c r="H151" s="77" t="s">
        <v>2103</v>
      </c>
      <c r="I151" s="16">
        <v>60</v>
      </c>
      <c r="J151" s="16">
        <v>40</v>
      </c>
      <c r="K151" s="16">
        <v>24</v>
      </c>
      <c r="L151" s="16">
        <v>6</v>
      </c>
      <c r="M151" s="81">
        <v>14.4</v>
      </c>
      <c r="N151" s="72">
        <v>15</v>
      </c>
      <c r="O151" s="64">
        <v>2530</v>
      </c>
      <c r="P151" s="65">
        <f>Table22457891011234567891011121314[[#This Row],[PEMBULATAN]]*O151</f>
        <v>37950</v>
      </c>
    </row>
    <row r="152" spans="1:16" ht="26.25" customHeight="1" x14ac:dyDescent="0.2">
      <c r="A152" s="14"/>
      <c r="B152" s="75"/>
      <c r="C152" s="73" t="s">
        <v>2019</v>
      </c>
      <c r="D152" s="78" t="s">
        <v>289</v>
      </c>
      <c r="E152" s="13">
        <v>44448</v>
      </c>
      <c r="F152" s="76" t="s">
        <v>1362</v>
      </c>
      <c r="G152" s="13">
        <v>44449</v>
      </c>
      <c r="H152" s="77" t="s">
        <v>2103</v>
      </c>
      <c r="I152" s="16">
        <v>89</v>
      </c>
      <c r="J152" s="16">
        <v>55</v>
      </c>
      <c r="K152" s="16">
        <v>35</v>
      </c>
      <c r="L152" s="16">
        <v>14</v>
      </c>
      <c r="M152" s="81">
        <v>42.831249999999997</v>
      </c>
      <c r="N152" s="72">
        <v>43</v>
      </c>
      <c r="O152" s="64">
        <v>2530</v>
      </c>
      <c r="P152" s="65">
        <f>Table22457891011234567891011121314[[#This Row],[PEMBULATAN]]*O152</f>
        <v>108790</v>
      </c>
    </row>
    <row r="153" spans="1:16" ht="26.25" customHeight="1" x14ac:dyDescent="0.2">
      <c r="A153" s="14"/>
      <c r="B153" s="75"/>
      <c r="C153" s="73" t="s">
        <v>2020</v>
      </c>
      <c r="D153" s="78" t="s">
        <v>289</v>
      </c>
      <c r="E153" s="13">
        <v>44448</v>
      </c>
      <c r="F153" s="76" t="s">
        <v>1362</v>
      </c>
      <c r="G153" s="13">
        <v>44449</v>
      </c>
      <c r="H153" s="77" t="s">
        <v>2103</v>
      </c>
      <c r="I153" s="16">
        <v>80</v>
      </c>
      <c r="J153" s="16">
        <v>54</v>
      </c>
      <c r="K153" s="16">
        <v>21</v>
      </c>
      <c r="L153" s="16">
        <v>11</v>
      </c>
      <c r="M153" s="81">
        <v>22.68</v>
      </c>
      <c r="N153" s="72">
        <v>23</v>
      </c>
      <c r="O153" s="64">
        <v>2530</v>
      </c>
      <c r="P153" s="65">
        <f>Table22457891011234567891011121314[[#This Row],[PEMBULATAN]]*O153</f>
        <v>58190</v>
      </c>
    </row>
    <row r="154" spans="1:16" ht="26.25" customHeight="1" x14ac:dyDescent="0.2">
      <c r="A154" s="14"/>
      <c r="B154" s="75"/>
      <c r="C154" s="73" t="s">
        <v>2021</v>
      </c>
      <c r="D154" s="78" t="s">
        <v>289</v>
      </c>
      <c r="E154" s="13">
        <v>44448</v>
      </c>
      <c r="F154" s="76" t="s">
        <v>1362</v>
      </c>
      <c r="G154" s="13">
        <v>44449</v>
      </c>
      <c r="H154" s="77" t="s">
        <v>2103</v>
      </c>
      <c r="I154" s="16">
        <v>45</v>
      </c>
      <c r="J154" s="16">
        <v>35</v>
      </c>
      <c r="K154" s="16">
        <v>25</v>
      </c>
      <c r="L154" s="16">
        <v>3</v>
      </c>
      <c r="M154" s="81">
        <v>9.84375</v>
      </c>
      <c r="N154" s="72">
        <v>10</v>
      </c>
      <c r="O154" s="64">
        <v>2530</v>
      </c>
      <c r="P154" s="65">
        <f>Table22457891011234567891011121314[[#This Row],[PEMBULATAN]]*O154</f>
        <v>25300</v>
      </c>
    </row>
    <row r="155" spans="1:16" ht="26.25" customHeight="1" x14ac:dyDescent="0.2">
      <c r="A155" s="14"/>
      <c r="B155" s="75"/>
      <c r="C155" s="73" t="s">
        <v>2022</v>
      </c>
      <c r="D155" s="78" t="s">
        <v>289</v>
      </c>
      <c r="E155" s="13">
        <v>44448</v>
      </c>
      <c r="F155" s="76" t="s">
        <v>1362</v>
      </c>
      <c r="G155" s="13">
        <v>44449</v>
      </c>
      <c r="H155" s="77" t="s">
        <v>2103</v>
      </c>
      <c r="I155" s="16">
        <v>60</v>
      </c>
      <c r="J155" s="16">
        <v>56</v>
      </c>
      <c r="K155" s="16">
        <v>25</v>
      </c>
      <c r="L155" s="16">
        <v>7</v>
      </c>
      <c r="M155" s="81">
        <v>21</v>
      </c>
      <c r="N155" s="72">
        <v>21</v>
      </c>
      <c r="O155" s="64">
        <v>2530</v>
      </c>
      <c r="P155" s="65">
        <f>Table22457891011234567891011121314[[#This Row],[PEMBULATAN]]*O155</f>
        <v>53130</v>
      </c>
    </row>
    <row r="156" spans="1:16" ht="26.25" customHeight="1" x14ac:dyDescent="0.2">
      <c r="A156" s="14"/>
      <c r="B156" s="75"/>
      <c r="C156" s="73" t="s">
        <v>2023</v>
      </c>
      <c r="D156" s="78" t="s">
        <v>289</v>
      </c>
      <c r="E156" s="13">
        <v>44448</v>
      </c>
      <c r="F156" s="76" t="s">
        <v>1362</v>
      </c>
      <c r="G156" s="13">
        <v>44449</v>
      </c>
      <c r="H156" s="77" t="s">
        <v>2103</v>
      </c>
      <c r="I156" s="16">
        <v>70</v>
      </c>
      <c r="J156" s="16">
        <v>60</v>
      </c>
      <c r="K156" s="16">
        <v>27</v>
      </c>
      <c r="L156" s="16">
        <v>8</v>
      </c>
      <c r="M156" s="81">
        <v>28.35</v>
      </c>
      <c r="N156" s="72">
        <v>29</v>
      </c>
      <c r="O156" s="64">
        <v>2530</v>
      </c>
      <c r="P156" s="65">
        <f>Table22457891011234567891011121314[[#This Row],[PEMBULATAN]]*O156</f>
        <v>73370</v>
      </c>
    </row>
    <row r="157" spans="1:16" ht="26.25" customHeight="1" x14ac:dyDescent="0.2">
      <c r="A157" s="14"/>
      <c r="B157" s="75"/>
      <c r="C157" s="73" t="s">
        <v>2024</v>
      </c>
      <c r="D157" s="78" t="s">
        <v>289</v>
      </c>
      <c r="E157" s="13">
        <v>44448</v>
      </c>
      <c r="F157" s="76" t="s">
        <v>1362</v>
      </c>
      <c r="G157" s="13">
        <v>44449</v>
      </c>
      <c r="H157" s="77" t="s">
        <v>2103</v>
      </c>
      <c r="I157" s="16">
        <v>66</v>
      </c>
      <c r="J157" s="16">
        <v>48</v>
      </c>
      <c r="K157" s="16">
        <v>20</v>
      </c>
      <c r="L157" s="16">
        <v>6</v>
      </c>
      <c r="M157" s="81">
        <v>15.84</v>
      </c>
      <c r="N157" s="72">
        <v>16</v>
      </c>
      <c r="O157" s="64">
        <v>2530</v>
      </c>
      <c r="P157" s="65">
        <f>Table22457891011234567891011121314[[#This Row],[PEMBULATAN]]*O157</f>
        <v>40480</v>
      </c>
    </row>
    <row r="158" spans="1:16" ht="26.25" customHeight="1" x14ac:dyDescent="0.2">
      <c r="A158" s="14"/>
      <c r="B158" s="75"/>
      <c r="C158" s="73" t="s">
        <v>2025</v>
      </c>
      <c r="D158" s="78" t="s">
        <v>289</v>
      </c>
      <c r="E158" s="13">
        <v>44448</v>
      </c>
      <c r="F158" s="76" t="s">
        <v>1362</v>
      </c>
      <c r="G158" s="13">
        <v>44449</v>
      </c>
      <c r="H158" s="77" t="s">
        <v>2103</v>
      </c>
      <c r="I158" s="16">
        <v>25</v>
      </c>
      <c r="J158" s="16">
        <v>20</v>
      </c>
      <c r="K158" s="16">
        <v>18</v>
      </c>
      <c r="L158" s="16">
        <v>1</v>
      </c>
      <c r="M158" s="81">
        <v>2.25</v>
      </c>
      <c r="N158" s="72">
        <v>2</v>
      </c>
      <c r="O158" s="64">
        <v>2530</v>
      </c>
      <c r="P158" s="65">
        <f>Table22457891011234567891011121314[[#This Row],[PEMBULATAN]]*O158</f>
        <v>5060</v>
      </c>
    </row>
    <row r="159" spans="1:16" ht="26.25" customHeight="1" x14ac:dyDescent="0.2">
      <c r="A159" s="14"/>
      <c r="B159" s="75"/>
      <c r="C159" s="73" t="s">
        <v>2026</v>
      </c>
      <c r="D159" s="78" t="s">
        <v>289</v>
      </c>
      <c r="E159" s="13">
        <v>44448</v>
      </c>
      <c r="F159" s="76" t="s">
        <v>1362</v>
      </c>
      <c r="G159" s="13">
        <v>44449</v>
      </c>
      <c r="H159" s="77" t="s">
        <v>2103</v>
      </c>
      <c r="I159" s="16">
        <v>60</v>
      </c>
      <c r="J159" s="16">
        <v>40</v>
      </c>
      <c r="K159" s="16">
        <v>30</v>
      </c>
      <c r="L159" s="16">
        <v>10</v>
      </c>
      <c r="M159" s="81">
        <v>18</v>
      </c>
      <c r="N159" s="72">
        <v>18</v>
      </c>
      <c r="O159" s="64">
        <v>2530</v>
      </c>
      <c r="P159" s="65">
        <f>Table22457891011234567891011121314[[#This Row],[PEMBULATAN]]*O159</f>
        <v>45540</v>
      </c>
    </row>
    <row r="160" spans="1:16" ht="26.25" customHeight="1" x14ac:dyDescent="0.2">
      <c r="A160" s="14"/>
      <c r="B160" s="75"/>
      <c r="C160" s="73" t="s">
        <v>2027</v>
      </c>
      <c r="D160" s="78" t="s">
        <v>289</v>
      </c>
      <c r="E160" s="13">
        <v>44448</v>
      </c>
      <c r="F160" s="76" t="s">
        <v>1362</v>
      </c>
      <c r="G160" s="13">
        <v>44449</v>
      </c>
      <c r="H160" s="77" t="s">
        <v>2103</v>
      </c>
      <c r="I160" s="16">
        <v>60</v>
      </c>
      <c r="J160" s="16">
        <v>50</v>
      </c>
      <c r="K160" s="16">
        <v>15</v>
      </c>
      <c r="L160" s="16">
        <v>5</v>
      </c>
      <c r="M160" s="81">
        <v>11.25</v>
      </c>
      <c r="N160" s="72">
        <v>11</v>
      </c>
      <c r="O160" s="64">
        <v>2530</v>
      </c>
      <c r="P160" s="65">
        <f>Table22457891011234567891011121314[[#This Row],[PEMBULATAN]]*O160</f>
        <v>27830</v>
      </c>
    </row>
    <row r="161" spans="1:16" ht="26.25" customHeight="1" x14ac:dyDescent="0.2">
      <c r="A161" s="14"/>
      <c r="B161" s="75"/>
      <c r="C161" s="73" t="s">
        <v>2028</v>
      </c>
      <c r="D161" s="78" t="s">
        <v>289</v>
      </c>
      <c r="E161" s="13">
        <v>44448</v>
      </c>
      <c r="F161" s="76" t="s">
        <v>1362</v>
      </c>
      <c r="G161" s="13">
        <v>44449</v>
      </c>
      <c r="H161" s="77" t="s">
        <v>2103</v>
      </c>
      <c r="I161" s="16">
        <v>85</v>
      </c>
      <c r="J161" s="16">
        <v>60</v>
      </c>
      <c r="K161" s="16">
        <v>21</v>
      </c>
      <c r="L161" s="16">
        <v>10</v>
      </c>
      <c r="M161" s="81">
        <v>26.774999999999999</v>
      </c>
      <c r="N161" s="72">
        <v>27</v>
      </c>
      <c r="O161" s="64">
        <v>2530</v>
      </c>
      <c r="P161" s="65">
        <f>Table22457891011234567891011121314[[#This Row],[PEMBULATAN]]*O161</f>
        <v>68310</v>
      </c>
    </row>
    <row r="162" spans="1:16" ht="26.25" customHeight="1" x14ac:dyDescent="0.2">
      <c r="A162" s="14"/>
      <c r="B162" s="75"/>
      <c r="C162" s="73" t="s">
        <v>2029</v>
      </c>
      <c r="D162" s="78" t="s">
        <v>289</v>
      </c>
      <c r="E162" s="13">
        <v>44448</v>
      </c>
      <c r="F162" s="76" t="s">
        <v>1362</v>
      </c>
      <c r="G162" s="13">
        <v>44449</v>
      </c>
      <c r="H162" s="77" t="s">
        <v>2103</v>
      </c>
      <c r="I162" s="16">
        <v>60</v>
      </c>
      <c r="J162" s="16">
        <v>56</v>
      </c>
      <c r="K162" s="16">
        <v>30</v>
      </c>
      <c r="L162" s="16">
        <v>8</v>
      </c>
      <c r="M162" s="81">
        <v>25.2</v>
      </c>
      <c r="N162" s="72">
        <v>25</v>
      </c>
      <c r="O162" s="64">
        <v>2530</v>
      </c>
      <c r="P162" s="65">
        <f>Table22457891011234567891011121314[[#This Row],[PEMBULATAN]]*O162</f>
        <v>63250</v>
      </c>
    </row>
    <row r="163" spans="1:16" ht="26.25" customHeight="1" x14ac:dyDescent="0.2">
      <c r="A163" s="14"/>
      <c r="B163" s="75"/>
      <c r="C163" s="73" t="s">
        <v>2030</v>
      </c>
      <c r="D163" s="78" t="s">
        <v>289</v>
      </c>
      <c r="E163" s="13">
        <v>44448</v>
      </c>
      <c r="F163" s="76" t="s">
        <v>1362</v>
      </c>
      <c r="G163" s="13">
        <v>44449</v>
      </c>
      <c r="H163" s="77" t="s">
        <v>2103</v>
      </c>
      <c r="I163" s="16">
        <v>77</v>
      </c>
      <c r="J163" s="16">
        <v>64</v>
      </c>
      <c r="K163" s="16">
        <v>21</v>
      </c>
      <c r="L163" s="16">
        <v>9</v>
      </c>
      <c r="M163" s="81">
        <v>25.872</v>
      </c>
      <c r="N163" s="72">
        <v>26</v>
      </c>
      <c r="O163" s="64">
        <v>2530</v>
      </c>
      <c r="P163" s="65">
        <f>Table22457891011234567891011121314[[#This Row],[PEMBULATAN]]*O163</f>
        <v>65780</v>
      </c>
    </row>
    <row r="164" spans="1:16" ht="26.25" customHeight="1" x14ac:dyDescent="0.2">
      <c r="A164" s="14"/>
      <c r="B164" s="75"/>
      <c r="C164" s="73" t="s">
        <v>2031</v>
      </c>
      <c r="D164" s="78" t="s">
        <v>289</v>
      </c>
      <c r="E164" s="13">
        <v>44448</v>
      </c>
      <c r="F164" s="76" t="s">
        <v>1362</v>
      </c>
      <c r="G164" s="13">
        <v>44449</v>
      </c>
      <c r="H164" s="77" t="s">
        <v>2103</v>
      </c>
      <c r="I164" s="16">
        <v>89</v>
      </c>
      <c r="J164" s="16">
        <v>57</v>
      </c>
      <c r="K164" s="16">
        <v>32</v>
      </c>
      <c r="L164" s="16">
        <v>22</v>
      </c>
      <c r="M164" s="81">
        <v>40.584000000000003</v>
      </c>
      <c r="N164" s="72">
        <v>41</v>
      </c>
      <c r="O164" s="64">
        <v>2530</v>
      </c>
      <c r="P164" s="65">
        <f>Table22457891011234567891011121314[[#This Row],[PEMBULATAN]]*O164</f>
        <v>103730</v>
      </c>
    </row>
    <row r="165" spans="1:16" ht="26.25" customHeight="1" x14ac:dyDescent="0.2">
      <c r="A165" s="14"/>
      <c r="B165" s="75"/>
      <c r="C165" s="73" t="s">
        <v>2032</v>
      </c>
      <c r="D165" s="78" t="s">
        <v>289</v>
      </c>
      <c r="E165" s="13">
        <v>44448</v>
      </c>
      <c r="F165" s="76" t="s">
        <v>1362</v>
      </c>
      <c r="G165" s="13">
        <v>44449</v>
      </c>
      <c r="H165" s="77" t="s">
        <v>2103</v>
      </c>
      <c r="I165" s="16">
        <v>100</v>
      </c>
      <c r="J165" s="16">
        <v>58</v>
      </c>
      <c r="K165" s="16">
        <v>39</v>
      </c>
      <c r="L165" s="16">
        <v>27</v>
      </c>
      <c r="M165" s="81">
        <v>56.55</v>
      </c>
      <c r="N165" s="72">
        <v>57</v>
      </c>
      <c r="O165" s="64">
        <v>2530</v>
      </c>
      <c r="P165" s="65">
        <f>Table22457891011234567891011121314[[#This Row],[PEMBULATAN]]*O165</f>
        <v>144210</v>
      </c>
    </row>
    <row r="166" spans="1:16" ht="26.25" customHeight="1" x14ac:dyDescent="0.2">
      <c r="A166" s="14"/>
      <c r="B166" s="75"/>
      <c r="C166" s="73" t="s">
        <v>2033</v>
      </c>
      <c r="D166" s="78" t="s">
        <v>289</v>
      </c>
      <c r="E166" s="13">
        <v>44448</v>
      </c>
      <c r="F166" s="76" t="s">
        <v>1362</v>
      </c>
      <c r="G166" s="13">
        <v>44449</v>
      </c>
      <c r="H166" s="77" t="s">
        <v>2103</v>
      </c>
      <c r="I166" s="16">
        <v>58</v>
      </c>
      <c r="J166" s="16">
        <v>50</v>
      </c>
      <c r="K166" s="16">
        <v>30</v>
      </c>
      <c r="L166" s="16">
        <v>8</v>
      </c>
      <c r="M166" s="81">
        <v>21.75</v>
      </c>
      <c r="N166" s="72">
        <v>22</v>
      </c>
      <c r="O166" s="64">
        <v>2530</v>
      </c>
      <c r="P166" s="65">
        <f>Table22457891011234567891011121314[[#This Row],[PEMBULATAN]]*O166</f>
        <v>55660</v>
      </c>
    </row>
    <row r="167" spans="1:16" ht="26.25" customHeight="1" x14ac:dyDescent="0.2">
      <c r="A167" s="14"/>
      <c r="B167" s="75"/>
      <c r="C167" s="73" t="s">
        <v>2034</v>
      </c>
      <c r="D167" s="78" t="s">
        <v>289</v>
      </c>
      <c r="E167" s="13">
        <v>44448</v>
      </c>
      <c r="F167" s="76" t="s">
        <v>1362</v>
      </c>
      <c r="G167" s="13">
        <v>44449</v>
      </c>
      <c r="H167" s="77" t="s">
        <v>2103</v>
      </c>
      <c r="I167" s="16">
        <v>100</v>
      </c>
      <c r="J167" s="16">
        <v>60</v>
      </c>
      <c r="K167" s="16">
        <v>40</v>
      </c>
      <c r="L167" s="16">
        <v>22</v>
      </c>
      <c r="M167" s="81">
        <v>60</v>
      </c>
      <c r="N167" s="72">
        <v>60</v>
      </c>
      <c r="O167" s="64">
        <v>2530</v>
      </c>
      <c r="P167" s="65">
        <f>Table22457891011234567891011121314[[#This Row],[PEMBULATAN]]*O167</f>
        <v>151800</v>
      </c>
    </row>
    <row r="168" spans="1:16" ht="26.25" customHeight="1" x14ac:dyDescent="0.2">
      <c r="A168" s="14"/>
      <c r="B168" s="75"/>
      <c r="C168" s="73" t="s">
        <v>2035</v>
      </c>
      <c r="D168" s="78" t="s">
        <v>289</v>
      </c>
      <c r="E168" s="13">
        <v>44448</v>
      </c>
      <c r="F168" s="76" t="s">
        <v>1362</v>
      </c>
      <c r="G168" s="13">
        <v>44449</v>
      </c>
      <c r="H168" s="77" t="s">
        <v>2103</v>
      </c>
      <c r="I168" s="16">
        <v>80</v>
      </c>
      <c r="J168" s="16">
        <v>61</v>
      </c>
      <c r="K168" s="16">
        <v>28</v>
      </c>
      <c r="L168" s="16">
        <v>14</v>
      </c>
      <c r="M168" s="81">
        <v>34.159999999999997</v>
      </c>
      <c r="N168" s="72">
        <v>34</v>
      </c>
      <c r="O168" s="64">
        <v>2530</v>
      </c>
      <c r="P168" s="65">
        <f>Table22457891011234567891011121314[[#This Row],[PEMBULATAN]]*O168</f>
        <v>86020</v>
      </c>
    </row>
    <row r="169" spans="1:16" ht="26.25" customHeight="1" x14ac:dyDescent="0.2">
      <c r="A169" s="14"/>
      <c r="B169" s="75"/>
      <c r="C169" s="73" t="s">
        <v>2036</v>
      </c>
      <c r="D169" s="78" t="s">
        <v>289</v>
      </c>
      <c r="E169" s="13">
        <v>44448</v>
      </c>
      <c r="F169" s="76" t="s">
        <v>1362</v>
      </c>
      <c r="G169" s="13">
        <v>44449</v>
      </c>
      <c r="H169" s="77" t="s">
        <v>2103</v>
      </c>
      <c r="I169" s="16">
        <v>80</v>
      </c>
      <c r="J169" s="16">
        <v>60</v>
      </c>
      <c r="K169" s="16">
        <v>23</v>
      </c>
      <c r="L169" s="16">
        <v>8</v>
      </c>
      <c r="M169" s="81">
        <v>27.6</v>
      </c>
      <c r="N169" s="72">
        <v>28</v>
      </c>
      <c r="O169" s="64">
        <v>2530</v>
      </c>
      <c r="P169" s="65">
        <f>Table22457891011234567891011121314[[#This Row],[PEMBULATAN]]*O169</f>
        <v>70840</v>
      </c>
    </row>
    <row r="170" spans="1:16" ht="26.25" customHeight="1" x14ac:dyDescent="0.2">
      <c r="A170" s="14"/>
      <c r="B170" s="75"/>
      <c r="C170" s="73" t="s">
        <v>2037</v>
      </c>
      <c r="D170" s="78" t="s">
        <v>289</v>
      </c>
      <c r="E170" s="13">
        <v>44448</v>
      </c>
      <c r="F170" s="76" t="s">
        <v>1362</v>
      </c>
      <c r="G170" s="13">
        <v>44449</v>
      </c>
      <c r="H170" s="77" t="s">
        <v>2103</v>
      </c>
      <c r="I170" s="16">
        <v>77</v>
      </c>
      <c r="J170" s="16">
        <v>63</v>
      </c>
      <c r="K170" s="16">
        <v>24</v>
      </c>
      <c r="L170" s="16">
        <v>13</v>
      </c>
      <c r="M170" s="81">
        <v>29.106000000000002</v>
      </c>
      <c r="N170" s="72">
        <v>29</v>
      </c>
      <c r="O170" s="64">
        <v>2530</v>
      </c>
      <c r="P170" s="65">
        <f>Table22457891011234567891011121314[[#This Row],[PEMBULATAN]]*O170</f>
        <v>73370</v>
      </c>
    </row>
    <row r="171" spans="1:16" ht="26.25" customHeight="1" x14ac:dyDescent="0.2">
      <c r="A171" s="14"/>
      <c r="B171" s="75"/>
      <c r="C171" s="73" t="s">
        <v>2038</v>
      </c>
      <c r="D171" s="78" t="s">
        <v>289</v>
      </c>
      <c r="E171" s="13">
        <v>44448</v>
      </c>
      <c r="F171" s="76" t="s">
        <v>1362</v>
      </c>
      <c r="G171" s="13">
        <v>44449</v>
      </c>
      <c r="H171" s="77" t="s">
        <v>2103</v>
      </c>
      <c r="I171" s="16">
        <v>45</v>
      </c>
      <c r="J171" s="16">
        <v>38</v>
      </c>
      <c r="K171" s="16">
        <v>24</v>
      </c>
      <c r="L171" s="16">
        <v>3</v>
      </c>
      <c r="M171" s="81">
        <v>10.26</v>
      </c>
      <c r="N171" s="72">
        <v>10</v>
      </c>
      <c r="O171" s="64">
        <v>2530</v>
      </c>
      <c r="P171" s="65">
        <f>Table22457891011234567891011121314[[#This Row],[PEMBULATAN]]*O171</f>
        <v>25300</v>
      </c>
    </row>
    <row r="172" spans="1:16" ht="26.25" customHeight="1" x14ac:dyDescent="0.2">
      <c r="A172" s="14"/>
      <c r="B172" s="75"/>
      <c r="C172" s="73" t="s">
        <v>2039</v>
      </c>
      <c r="D172" s="78" t="s">
        <v>289</v>
      </c>
      <c r="E172" s="13">
        <v>44448</v>
      </c>
      <c r="F172" s="76" t="s">
        <v>1362</v>
      </c>
      <c r="G172" s="13">
        <v>44449</v>
      </c>
      <c r="H172" s="77" t="s">
        <v>2103</v>
      </c>
      <c r="I172" s="16">
        <v>50</v>
      </c>
      <c r="J172" s="16">
        <v>55</v>
      </c>
      <c r="K172" s="16">
        <v>26</v>
      </c>
      <c r="L172" s="16">
        <v>5</v>
      </c>
      <c r="M172" s="81">
        <v>17.875</v>
      </c>
      <c r="N172" s="72">
        <v>18</v>
      </c>
      <c r="O172" s="64">
        <v>2530</v>
      </c>
      <c r="P172" s="65">
        <f>Table22457891011234567891011121314[[#This Row],[PEMBULATAN]]*O172</f>
        <v>45540</v>
      </c>
    </row>
    <row r="173" spans="1:16" ht="26.25" customHeight="1" x14ac:dyDescent="0.2">
      <c r="A173" s="14"/>
      <c r="B173" s="75"/>
      <c r="C173" s="73" t="s">
        <v>2040</v>
      </c>
      <c r="D173" s="78" t="s">
        <v>289</v>
      </c>
      <c r="E173" s="13">
        <v>44448</v>
      </c>
      <c r="F173" s="76" t="s">
        <v>1362</v>
      </c>
      <c r="G173" s="13">
        <v>44449</v>
      </c>
      <c r="H173" s="77" t="s">
        <v>2103</v>
      </c>
      <c r="I173" s="16">
        <v>48</v>
      </c>
      <c r="J173" s="16">
        <v>40</v>
      </c>
      <c r="K173" s="16">
        <v>13</v>
      </c>
      <c r="L173" s="16">
        <v>2</v>
      </c>
      <c r="M173" s="81">
        <v>6.24</v>
      </c>
      <c r="N173" s="72">
        <v>6</v>
      </c>
      <c r="O173" s="64">
        <v>2530</v>
      </c>
      <c r="P173" s="65">
        <f>Table22457891011234567891011121314[[#This Row],[PEMBULATAN]]*O173</f>
        <v>15180</v>
      </c>
    </row>
    <row r="174" spans="1:16" ht="26.25" customHeight="1" x14ac:dyDescent="0.2">
      <c r="A174" s="14"/>
      <c r="B174" s="75"/>
      <c r="C174" s="73" t="s">
        <v>2041</v>
      </c>
      <c r="D174" s="78" t="s">
        <v>289</v>
      </c>
      <c r="E174" s="13">
        <v>44448</v>
      </c>
      <c r="F174" s="76" t="s">
        <v>1362</v>
      </c>
      <c r="G174" s="13">
        <v>44449</v>
      </c>
      <c r="H174" s="77" t="s">
        <v>2103</v>
      </c>
      <c r="I174" s="16">
        <v>65</v>
      </c>
      <c r="J174" s="16">
        <v>45</v>
      </c>
      <c r="K174" s="16">
        <v>38</v>
      </c>
      <c r="L174" s="16">
        <v>4</v>
      </c>
      <c r="M174" s="81">
        <v>27.787500000000001</v>
      </c>
      <c r="N174" s="72">
        <v>28</v>
      </c>
      <c r="O174" s="64">
        <v>2530</v>
      </c>
      <c r="P174" s="65">
        <f>Table22457891011234567891011121314[[#This Row],[PEMBULATAN]]*O174</f>
        <v>70840</v>
      </c>
    </row>
    <row r="175" spans="1:16" ht="26.25" customHeight="1" x14ac:dyDescent="0.2">
      <c r="A175" s="14"/>
      <c r="B175" s="75"/>
      <c r="C175" s="73" t="s">
        <v>2042</v>
      </c>
      <c r="D175" s="78" t="s">
        <v>289</v>
      </c>
      <c r="E175" s="13">
        <v>44448</v>
      </c>
      <c r="F175" s="76" t="s">
        <v>1362</v>
      </c>
      <c r="G175" s="13">
        <v>44449</v>
      </c>
      <c r="H175" s="77" t="s">
        <v>2103</v>
      </c>
      <c r="I175" s="16">
        <v>95</v>
      </c>
      <c r="J175" s="16">
        <v>62</v>
      </c>
      <c r="K175" s="16">
        <v>29</v>
      </c>
      <c r="L175" s="16">
        <v>15</v>
      </c>
      <c r="M175" s="81">
        <v>42.702500000000001</v>
      </c>
      <c r="N175" s="72">
        <v>43</v>
      </c>
      <c r="O175" s="64">
        <v>2530</v>
      </c>
      <c r="P175" s="65">
        <f>Table22457891011234567891011121314[[#This Row],[PEMBULATAN]]*O175</f>
        <v>108790</v>
      </c>
    </row>
    <row r="176" spans="1:16" ht="26.25" customHeight="1" x14ac:dyDescent="0.2">
      <c r="A176" s="14"/>
      <c r="B176" s="75"/>
      <c r="C176" s="73" t="s">
        <v>2043</v>
      </c>
      <c r="D176" s="78" t="s">
        <v>289</v>
      </c>
      <c r="E176" s="13">
        <v>44448</v>
      </c>
      <c r="F176" s="76" t="s">
        <v>1362</v>
      </c>
      <c r="G176" s="13">
        <v>44449</v>
      </c>
      <c r="H176" s="77" t="s">
        <v>2103</v>
      </c>
      <c r="I176" s="16">
        <v>93</v>
      </c>
      <c r="J176" s="16">
        <v>60</v>
      </c>
      <c r="K176" s="16">
        <v>39</v>
      </c>
      <c r="L176" s="16">
        <v>12</v>
      </c>
      <c r="M176" s="81">
        <v>54.405000000000001</v>
      </c>
      <c r="N176" s="72">
        <v>55</v>
      </c>
      <c r="O176" s="64">
        <v>2530</v>
      </c>
      <c r="P176" s="65">
        <f>Table22457891011234567891011121314[[#This Row],[PEMBULATAN]]*O176</f>
        <v>139150</v>
      </c>
    </row>
    <row r="177" spans="1:16" ht="26.25" customHeight="1" x14ac:dyDescent="0.2">
      <c r="A177" s="14"/>
      <c r="B177" s="75"/>
      <c r="C177" s="73" t="s">
        <v>2044</v>
      </c>
      <c r="D177" s="78" t="s">
        <v>289</v>
      </c>
      <c r="E177" s="13">
        <v>44448</v>
      </c>
      <c r="F177" s="76" t="s">
        <v>1362</v>
      </c>
      <c r="G177" s="13">
        <v>44449</v>
      </c>
      <c r="H177" s="77" t="s">
        <v>2103</v>
      </c>
      <c r="I177" s="16">
        <v>96</v>
      </c>
      <c r="J177" s="16">
        <v>55</v>
      </c>
      <c r="K177" s="16">
        <v>33</v>
      </c>
      <c r="L177" s="16">
        <v>17</v>
      </c>
      <c r="M177" s="81">
        <v>43.56</v>
      </c>
      <c r="N177" s="72">
        <v>44</v>
      </c>
      <c r="O177" s="64">
        <v>2530</v>
      </c>
      <c r="P177" s="65">
        <f>Table22457891011234567891011121314[[#This Row],[PEMBULATAN]]*O177</f>
        <v>111320</v>
      </c>
    </row>
    <row r="178" spans="1:16" ht="26.25" customHeight="1" x14ac:dyDescent="0.2">
      <c r="A178" s="14"/>
      <c r="B178" s="75"/>
      <c r="C178" s="73" t="s">
        <v>2045</v>
      </c>
      <c r="D178" s="78" t="s">
        <v>289</v>
      </c>
      <c r="E178" s="13">
        <v>44448</v>
      </c>
      <c r="F178" s="76" t="s">
        <v>1362</v>
      </c>
      <c r="G178" s="13">
        <v>44449</v>
      </c>
      <c r="H178" s="77" t="s">
        <v>2103</v>
      </c>
      <c r="I178" s="16">
        <v>70</v>
      </c>
      <c r="J178" s="16">
        <v>60</v>
      </c>
      <c r="K178" s="16">
        <v>23</v>
      </c>
      <c r="L178" s="16">
        <v>5</v>
      </c>
      <c r="M178" s="81">
        <v>24.15</v>
      </c>
      <c r="N178" s="72">
        <v>24</v>
      </c>
      <c r="O178" s="64">
        <v>2530</v>
      </c>
      <c r="P178" s="65">
        <f>Table22457891011234567891011121314[[#This Row],[PEMBULATAN]]*O178</f>
        <v>60720</v>
      </c>
    </row>
    <row r="179" spans="1:16" ht="26.25" customHeight="1" x14ac:dyDescent="0.2">
      <c r="A179" s="14"/>
      <c r="B179" s="75"/>
      <c r="C179" s="73" t="s">
        <v>2046</v>
      </c>
      <c r="D179" s="78" t="s">
        <v>289</v>
      </c>
      <c r="E179" s="13">
        <v>44448</v>
      </c>
      <c r="F179" s="76" t="s">
        <v>1362</v>
      </c>
      <c r="G179" s="13">
        <v>44449</v>
      </c>
      <c r="H179" s="77" t="s">
        <v>2103</v>
      </c>
      <c r="I179" s="16">
        <v>86</v>
      </c>
      <c r="J179" s="16">
        <v>68</v>
      </c>
      <c r="K179" s="16">
        <v>34</v>
      </c>
      <c r="L179" s="16">
        <v>16</v>
      </c>
      <c r="M179" s="81">
        <v>49.707999999999998</v>
      </c>
      <c r="N179" s="72">
        <v>50</v>
      </c>
      <c r="O179" s="64">
        <v>2530</v>
      </c>
      <c r="P179" s="65">
        <f>Table22457891011234567891011121314[[#This Row],[PEMBULATAN]]*O179</f>
        <v>126500</v>
      </c>
    </row>
    <row r="180" spans="1:16" ht="26.25" customHeight="1" x14ac:dyDescent="0.2">
      <c r="A180" s="14"/>
      <c r="B180" s="75"/>
      <c r="C180" s="73" t="s">
        <v>2047</v>
      </c>
      <c r="D180" s="78" t="s">
        <v>289</v>
      </c>
      <c r="E180" s="13">
        <v>44448</v>
      </c>
      <c r="F180" s="76" t="s">
        <v>1362</v>
      </c>
      <c r="G180" s="13">
        <v>44449</v>
      </c>
      <c r="H180" s="77" t="s">
        <v>2103</v>
      </c>
      <c r="I180" s="16">
        <v>80</v>
      </c>
      <c r="J180" s="16">
        <v>43</v>
      </c>
      <c r="K180" s="16">
        <v>10</v>
      </c>
      <c r="L180" s="16">
        <v>1</v>
      </c>
      <c r="M180" s="81">
        <v>8.6</v>
      </c>
      <c r="N180" s="72">
        <v>9</v>
      </c>
      <c r="O180" s="64">
        <v>2530</v>
      </c>
      <c r="P180" s="65">
        <f>Table22457891011234567891011121314[[#This Row],[PEMBULATAN]]*O180</f>
        <v>22770</v>
      </c>
    </row>
    <row r="181" spans="1:16" ht="26.25" customHeight="1" x14ac:dyDescent="0.2">
      <c r="A181" s="14"/>
      <c r="B181" s="75"/>
      <c r="C181" s="73" t="s">
        <v>2048</v>
      </c>
      <c r="D181" s="78" t="s">
        <v>289</v>
      </c>
      <c r="E181" s="13">
        <v>44448</v>
      </c>
      <c r="F181" s="76" t="s">
        <v>1362</v>
      </c>
      <c r="G181" s="13">
        <v>44449</v>
      </c>
      <c r="H181" s="77" t="s">
        <v>2103</v>
      </c>
      <c r="I181" s="16">
        <v>70</v>
      </c>
      <c r="J181" s="16">
        <v>70</v>
      </c>
      <c r="K181" s="16">
        <v>30</v>
      </c>
      <c r="L181" s="16">
        <v>10</v>
      </c>
      <c r="M181" s="81">
        <v>36.75</v>
      </c>
      <c r="N181" s="72">
        <v>37</v>
      </c>
      <c r="O181" s="64">
        <v>2530</v>
      </c>
      <c r="P181" s="65">
        <f>Table22457891011234567891011121314[[#This Row],[PEMBULATAN]]*O181</f>
        <v>93610</v>
      </c>
    </row>
    <row r="182" spans="1:16" ht="26.25" customHeight="1" x14ac:dyDescent="0.2">
      <c r="A182" s="14"/>
      <c r="B182" s="75"/>
      <c r="C182" s="73" t="s">
        <v>2049</v>
      </c>
      <c r="D182" s="78" t="s">
        <v>289</v>
      </c>
      <c r="E182" s="13">
        <v>44448</v>
      </c>
      <c r="F182" s="76" t="s">
        <v>1362</v>
      </c>
      <c r="G182" s="13">
        <v>44449</v>
      </c>
      <c r="H182" s="77" t="s">
        <v>2103</v>
      </c>
      <c r="I182" s="16">
        <v>90</v>
      </c>
      <c r="J182" s="16">
        <v>57</v>
      </c>
      <c r="K182" s="16">
        <v>25</v>
      </c>
      <c r="L182" s="16">
        <v>9</v>
      </c>
      <c r="M182" s="81">
        <v>32.0625</v>
      </c>
      <c r="N182" s="72">
        <v>32</v>
      </c>
      <c r="O182" s="64">
        <v>2530</v>
      </c>
      <c r="P182" s="65">
        <f>Table22457891011234567891011121314[[#This Row],[PEMBULATAN]]*O182</f>
        <v>80960</v>
      </c>
    </row>
    <row r="183" spans="1:16" ht="26.25" customHeight="1" x14ac:dyDescent="0.2">
      <c r="A183" s="14"/>
      <c r="B183" s="75"/>
      <c r="C183" s="73" t="s">
        <v>2050</v>
      </c>
      <c r="D183" s="78" t="s">
        <v>289</v>
      </c>
      <c r="E183" s="13">
        <v>44448</v>
      </c>
      <c r="F183" s="76" t="s">
        <v>1362</v>
      </c>
      <c r="G183" s="13">
        <v>44449</v>
      </c>
      <c r="H183" s="77" t="s">
        <v>2103</v>
      </c>
      <c r="I183" s="16">
        <v>59</v>
      </c>
      <c r="J183" s="16">
        <v>50</v>
      </c>
      <c r="K183" s="16">
        <v>40</v>
      </c>
      <c r="L183" s="16">
        <v>7</v>
      </c>
      <c r="M183" s="81">
        <v>29.5</v>
      </c>
      <c r="N183" s="72">
        <v>30</v>
      </c>
      <c r="O183" s="64">
        <v>2530</v>
      </c>
      <c r="P183" s="65">
        <f>Table22457891011234567891011121314[[#This Row],[PEMBULATAN]]*O183</f>
        <v>75900</v>
      </c>
    </row>
    <row r="184" spans="1:16" ht="26.25" customHeight="1" x14ac:dyDescent="0.2">
      <c r="A184" s="14"/>
      <c r="B184" s="75"/>
      <c r="C184" s="73" t="s">
        <v>2051</v>
      </c>
      <c r="D184" s="78" t="s">
        <v>289</v>
      </c>
      <c r="E184" s="13">
        <v>44448</v>
      </c>
      <c r="F184" s="76" t="s">
        <v>1362</v>
      </c>
      <c r="G184" s="13">
        <v>44449</v>
      </c>
      <c r="H184" s="77" t="s">
        <v>2103</v>
      </c>
      <c r="I184" s="16">
        <v>58</v>
      </c>
      <c r="J184" s="16">
        <v>43</v>
      </c>
      <c r="K184" s="16">
        <v>13</v>
      </c>
      <c r="L184" s="16">
        <v>4</v>
      </c>
      <c r="M184" s="81">
        <v>8.1054999999999993</v>
      </c>
      <c r="N184" s="72">
        <v>8</v>
      </c>
      <c r="O184" s="64">
        <v>2530</v>
      </c>
      <c r="P184" s="65">
        <f>Table22457891011234567891011121314[[#This Row],[PEMBULATAN]]*O184</f>
        <v>20240</v>
      </c>
    </row>
    <row r="185" spans="1:16" ht="26.25" customHeight="1" x14ac:dyDescent="0.2">
      <c r="A185" s="14"/>
      <c r="B185" s="75"/>
      <c r="C185" s="73" t="s">
        <v>2052</v>
      </c>
      <c r="D185" s="78" t="s">
        <v>289</v>
      </c>
      <c r="E185" s="13">
        <v>44448</v>
      </c>
      <c r="F185" s="76" t="s">
        <v>1362</v>
      </c>
      <c r="G185" s="13">
        <v>44449</v>
      </c>
      <c r="H185" s="77" t="s">
        <v>2103</v>
      </c>
      <c r="I185" s="16">
        <v>56</v>
      </c>
      <c r="J185" s="16">
        <v>37</v>
      </c>
      <c r="K185" s="16">
        <v>17</v>
      </c>
      <c r="L185" s="16">
        <v>5</v>
      </c>
      <c r="M185" s="81">
        <v>8.8059999999999992</v>
      </c>
      <c r="N185" s="72">
        <v>9</v>
      </c>
      <c r="O185" s="64">
        <v>2530</v>
      </c>
      <c r="P185" s="65">
        <f>Table22457891011234567891011121314[[#This Row],[PEMBULATAN]]*O185</f>
        <v>22770</v>
      </c>
    </row>
    <row r="186" spans="1:16" ht="26.25" customHeight="1" x14ac:dyDescent="0.2">
      <c r="A186" s="14"/>
      <c r="B186" s="75"/>
      <c r="C186" s="73" t="s">
        <v>2053</v>
      </c>
      <c r="D186" s="78" t="s">
        <v>289</v>
      </c>
      <c r="E186" s="13">
        <v>44448</v>
      </c>
      <c r="F186" s="76" t="s">
        <v>1362</v>
      </c>
      <c r="G186" s="13">
        <v>44449</v>
      </c>
      <c r="H186" s="77" t="s">
        <v>2103</v>
      </c>
      <c r="I186" s="16">
        <v>75</v>
      </c>
      <c r="J186" s="16">
        <v>60</v>
      </c>
      <c r="K186" s="16">
        <v>23</v>
      </c>
      <c r="L186" s="16">
        <v>10</v>
      </c>
      <c r="M186" s="81">
        <v>25.875</v>
      </c>
      <c r="N186" s="72">
        <v>26</v>
      </c>
      <c r="O186" s="64">
        <v>2530</v>
      </c>
      <c r="P186" s="65">
        <f>Table22457891011234567891011121314[[#This Row],[PEMBULATAN]]*O186</f>
        <v>65780</v>
      </c>
    </row>
    <row r="187" spans="1:16" ht="26.25" customHeight="1" x14ac:dyDescent="0.2">
      <c r="A187" s="14"/>
      <c r="B187" s="75"/>
      <c r="C187" s="73" t="s">
        <v>2054</v>
      </c>
      <c r="D187" s="78" t="s">
        <v>289</v>
      </c>
      <c r="E187" s="13">
        <v>44448</v>
      </c>
      <c r="F187" s="76" t="s">
        <v>1362</v>
      </c>
      <c r="G187" s="13">
        <v>44449</v>
      </c>
      <c r="H187" s="77" t="s">
        <v>2103</v>
      </c>
      <c r="I187" s="16">
        <v>75</v>
      </c>
      <c r="J187" s="16">
        <v>55</v>
      </c>
      <c r="K187" s="16">
        <v>18</v>
      </c>
      <c r="L187" s="16">
        <v>5</v>
      </c>
      <c r="M187" s="81">
        <v>18.5625</v>
      </c>
      <c r="N187" s="72">
        <v>19</v>
      </c>
      <c r="O187" s="64">
        <v>2530</v>
      </c>
      <c r="P187" s="65">
        <f>Table22457891011234567891011121314[[#This Row],[PEMBULATAN]]*O187</f>
        <v>48070</v>
      </c>
    </row>
    <row r="188" spans="1:16" ht="26.25" customHeight="1" x14ac:dyDescent="0.2">
      <c r="A188" s="14"/>
      <c r="B188" s="75"/>
      <c r="C188" s="73" t="s">
        <v>2055</v>
      </c>
      <c r="D188" s="78" t="s">
        <v>289</v>
      </c>
      <c r="E188" s="13">
        <v>44448</v>
      </c>
      <c r="F188" s="76" t="s">
        <v>1362</v>
      </c>
      <c r="G188" s="13">
        <v>44449</v>
      </c>
      <c r="H188" s="77" t="s">
        <v>2103</v>
      </c>
      <c r="I188" s="16">
        <v>82</v>
      </c>
      <c r="J188" s="16">
        <v>68</v>
      </c>
      <c r="K188" s="16">
        <v>23</v>
      </c>
      <c r="L188" s="16">
        <v>11</v>
      </c>
      <c r="M188" s="81">
        <v>32.061999999999998</v>
      </c>
      <c r="N188" s="72">
        <v>32</v>
      </c>
      <c r="O188" s="64">
        <v>2530</v>
      </c>
      <c r="P188" s="65">
        <f>Table22457891011234567891011121314[[#This Row],[PEMBULATAN]]*O188</f>
        <v>80960</v>
      </c>
    </row>
    <row r="189" spans="1:16" ht="26.25" customHeight="1" x14ac:dyDescent="0.2">
      <c r="A189" s="14"/>
      <c r="B189" s="75"/>
      <c r="C189" s="73" t="s">
        <v>2056</v>
      </c>
      <c r="D189" s="78" t="s">
        <v>289</v>
      </c>
      <c r="E189" s="13">
        <v>44448</v>
      </c>
      <c r="F189" s="76" t="s">
        <v>1362</v>
      </c>
      <c r="G189" s="13">
        <v>44449</v>
      </c>
      <c r="H189" s="77" t="s">
        <v>2103</v>
      </c>
      <c r="I189" s="16">
        <v>85</v>
      </c>
      <c r="J189" s="16">
        <v>55</v>
      </c>
      <c r="K189" s="16">
        <v>23</v>
      </c>
      <c r="L189" s="16">
        <v>6</v>
      </c>
      <c r="M189" s="81">
        <v>26.881250000000001</v>
      </c>
      <c r="N189" s="72">
        <v>27</v>
      </c>
      <c r="O189" s="64">
        <v>2530</v>
      </c>
      <c r="P189" s="65">
        <f>Table22457891011234567891011121314[[#This Row],[PEMBULATAN]]*O189</f>
        <v>68310</v>
      </c>
    </row>
    <row r="190" spans="1:16" ht="26.25" customHeight="1" x14ac:dyDescent="0.2">
      <c r="A190" s="14"/>
      <c r="B190" s="75"/>
      <c r="C190" s="73" t="s">
        <v>2057</v>
      </c>
      <c r="D190" s="78" t="s">
        <v>289</v>
      </c>
      <c r="E190" s="13">
        <v>44448</v>
      </c>
      <c r="F190" s="76" t="s">
        <v>1362</v>
      </c>
      <c r="G190" s="13">
        <v>44449</v>
      </c>
      <c r="H190" s="77" t="s">
        <v>2103</v>
      </c>
      <c r="I190" s="16">
        <v>78</v>
      </c>
      <c r="J190" s="16">
        <v>58</v>
      </c>
      <c r="K190" s="16">
        <v>24</v>
      </c>
      <c r="L190" s="16">
        <v>16</v>
      </c>
      <c r="M190" s="81">
        <v>27.143999999999998</v>
      </c>
      <c r="N190" s="72">
        <v>27</v>
      </c>
      <c r="O190" s="64">
        <v>2530</v>
      </c>
      <c r="P190" s="65">
        <f>Table22457891011234567891011121314[[#This Row],[PEMBULATAN]]*O190</f>
        <v>68310</v>
      </c>
    </row>
    <row r="191" spans="1:16" ht="26.25" customHeight="1" x14ac:dyDescent="0.2">
      <c r="A191" s="14"/>
      <c r="B191" s="75"/>
      <c r="C191" s="73" t="s">
        <v>2058</v>
      </c>
      <c r="D191" s="78" t="s">
        <v>289</v>
      </c>
      <c r="E191" s="13">
        <v>44448</v>
      </c>
      <c r="F191" s="76" t="s">
        <v>1362</v>
      </c>
      <c r="G191" s="13">
        <v>44449</v>
      </c>
      <c r="H191" s="77" t="s">
        <v>2103</v>
      </c>
      <c r="I191" s="16">
        <v>78</v>
      </c>
      <c r="J191" s="16">
        <v>68</v>
      </c>
      <c r="K191" s="16">
        <v>29</v>
      </c>
      <c r="L191" s="16">
        <v>11</v>
      </c>
      <c r="M191" s="81">
        <v>38.454000000000001</v>
      </c>
      <c r="N191" s="72">
        <v>39</v>
      </c>
      <c r="O191" s="64">
        <v>2530</v>
      </c>
      <c r="P191" s="65">
        <f>Table22457891011234567891011121314[[#This Row],[PEMBULATAN]]*O191</f>
        <v>98670</v>
      </c>
    </row>
    <row r="192" spans="1:16" ht="26.25" customHeight="1" x14ac:dyDescent="0.2">
      <c r="A192" s="14"/>
      <c r="B192" s="75"/>
      <c r="C192" s="73" t="s">
        <v>2059</v>
      </c>
      <c r="D192" s="78" t="s">
        <v>289</v>
      </c>
      <c r="E192" s="13">
        <v>44448</v>
      </c>
      <c r="F192" s="76" t="s">
        <v>1362</v>
      </c>
      <c r="G192" s="13">
        <v>44449</v>
      </c>
      <c r="H192" s="77" t="s">
        <v>2103</v>
      </c>
      <c r="I192" s="16">
        <v>86</v>
      </c>
      <c r="J192" s="16">
        <v>64</v>
      </c>
      <c r="K192" s="16">
        <v>24</v>
      </c>
      <c r="L192" s="16">
        <v>12</v>
      </c>
      <c r="M192" s="81">
        <v>33.024000000000001</v>
      </c>
      <c r="N192" s="72">
        <v>33</v>
      </c>
      <c r="O192" s="64">
        <v>2530</v>
      </c>
      <c r="P192" s="65">
        <f>Table22457891011234567891011121314[[#This Row],[PEMBULATAN]]*O192</f>
        <v>83490</v>
      </c>
    </row>
    <row r="193" spans="1:16" ht="26.25" customHeight="1" x14ac:dyDescent="0.2">
      <c r="A193" s="14"/>
      <c r="B193" s="75"/>
      <c r="C193" s="73" t="s">
        <v>2060</v>
      </c>
      <c r="D193" s="78" t="s">
        <v>289</v>
      </c>
      <c r="E193" s="13">
        <v>44448</v>
      </c>
      <c r="F193" s="76" t="s">
        <v>1362</v>
      </c>
      <c r="G193" s="13">
        <v>44449</v>
      </c>
      <c r="H193" s="77" t="s">
        <v>2103</v>
      </c>
      <c r="I193" s="16">
        <v>90</v>
      </c>
      <c r="J193" s="16">
        <v>50</v>
      </c>
      <c r="K193" s="16">
        <v>28</v>
      </c>
      <c r="L193" s="16">
        <v>18</v>
      </c>
      <c r="M193" s="81">
        <v>31.5</v>
      </c>
      <c r="N193" s="72">
        <v>32</v>
      </c>
      <c r="O193" s="64">
        <v>2530</v>
      </c>
      <c r="P193" s="65">
        <f>Table22457891011234567891011121314[[#This Row],[PEMBULATAN]]*O193</f>
        <v>80960</v>
      </c>
    </row>
    <row r="194" spans="1:16" ht="26.25" customHeight="1" x14ac:dyDescent="0.2">
      <c r="A194" s="14"/>
      <c r="B194" s="75"/>
      <c r="C194" s="73" t="s">
        <v>2061</v>
      </c>
      <c r="D194" s="78" t="s">
        <v>289</v>
      </c>
      <c r="E194" s="13">
        <v>44448</v>
      </c>
      <c r="F194" s="76" t="s">
        <v>1362</v>
      </c>
      <c r="G194" s="13">
        <v>44449</v>
      </c>
      <c r="H194" s="77" t="s">
        <v>2103</v>
      </c>
      <c r="I194" s="16">
        <v>80</v>
      </c>
      <c r="J194" s="16">
        <v>67</v>
      </c>
      <c r="K194" s="16">
        <v>25</v>
      </c>
      <c r="L194" s="16">
        <v>6</v>
      </c>
      <c r="M194" s="81">
        <v>33.5</v>
      </c>
      <c r="N194" s="72">
        <v>34</v>
      </c>
      <c r="O194" s="64">
        <v>2530</v>
      </c>
      <c r="P194" s="65">
        <f>Table22457891011234567891011121314[[#This Row],[PEMBULATAN]]*O194</f>
        <v>86020</v>
      </c>
    </row>
    <row r="195" spans="1:16" ht="26.25" customHeight="1" x14ac:dyDescent="0.2">
      <c r="A195" s="14"/>
      <c r="B195" s="75"/>
      <c r="C195" s="73" t="s">
        <v>2062</v>
      </c>
      <c r="D195" s="78" t="s">
        <v>289</v>
      </c>
      <c r="E195" s="13">
        <v>44448</v>
      </c>
      <c r="F195" s="76" t="s">
        <v>1362</v>
      </c>
      <c r="G195" s="13">
        <v>44449</v>
      </c>
      <c r="H195" s="77" t="s">
        <v>2103</v>
      </c>
      <c r="I195" s="16">
        <v>78</v>
      </c>
      <c r="J195" s="16">
        <v>58</v>
      </c>
      <c r="K195" s="16">
        <v>15</v>
      </c>
      <c r="L195" s="16">
        <v>7</v>
      </c>
      <c r="M195" s="81">
        <v>16.965</v>
      </c>
      <c r="N195" s="72">
        <v>17</v>
      </c>
      <c r="O195" s="64">
        <v>2530</v>
      </c>
      <c r="P195" s="65">
        <f>Table22457891011234567891011121314[[#This Row],[PEMBULATAN]]*O195</f>
        <v>43010</v>
      </c>
    </row>
    <row r="196" spans="1:16" ht="26.25" customHeight="1" x14ac:dyDescent="0.2">
      <c r="A196" s="14"/>
      <c r="B196" s="75"/>
      <c r="C196" s="73" t="s">
        <v>2063</v>
      </c>
      <c r="D196" s="78" t="s">
        <v>289</v>
      </c>
      <c r="E196" s="13">
        <v>44448</v>
      </c>
      <c r="F196" s="76" t="s">
        <v>1362</v>
      </c>
      <c r="G196" s="13">
        <v>44449</v>
      </c>
      <c r="H196" s="77" t="s">
        <v>2103</v>
      </c>
      <c r="I196" s="16">
        <v>82</v>
      </c>
      <c r="J196" s="16">
        <v>60</v>
      </c>
      <c r="K196" s="16">
        <v>39</v>
      </c>
      <c r="L196" s="16">
        <v>16</v>
      </c>
      <c r="M196" s="81">
        <v>47.97</v>
      </c>
      <c r="N196" s="72">
        <v>48</v>
      </c>
      <c r="O196" s="64">
        <v>2530</v>
      </c>
      <c r="P196" s="65">
        <f>Table22457891011234567891011121314[[#This Row],[PEMBULATAN]]*O196</f>
        <v>121440</v>
      </c>
    </row>
    <row r="197" spans="1:16" ht="26.25" customHeight="1" x14ac:dyDescent="0.2">
      <c r="A197" s="14"/>
      <c r="B197" s="75"/>
      <c r="C197" s="73" t="s">
        <v>2064</v>
      </c>
      <c r="D197" s="78" t="s">
        <v>289</v>
      </c>
      <c r="E197" s="13">
        <v>44448</v>
      </c>
      <c r="F197" s="76" t="s">
        <v>1362</v>
      </c>
      <c r="G197" s="13">
        <v>44449</v>
      </c>
      <c r="H197" s="77" t="s">
        <v>2103</v>
      </c>
      <c r="I197" s="16">
        <v>60</v>
      </c>
      <c r="J197" s="16">
        <v>44</v>
      </c>
      <c r="K197" s="16">
        <v>22</v>
      </c>
      <c r="L197" s="16">
        <v>5</v>
      </c>
      <c r="M197" s="81">
        <v>14.52</v>
      </c>
      <c r="N197" s="72">
        <v>15</v>
      </c>
      <c r="O197" s="64">
        <v>2530</v>
      </c>
      <c r="P197" s="65">
        <f>Table22457891011234567891011121314[[#This Row],[PEMBULATAN]]*O197</f>
        <v>37950</v>
      </c>
    </row>
    <row r="198" spans="1:16" ht="26.25" customHeight="1" x14ac:dyDescent="0.2">
      <c r="A198" s="14"/>
      <c r="B198" s="75"/>
      <c r="C198" s="73" t="s">
        <v>2065</v>
      </c>
      <c r="D198" s="78" t="s">
        <v>289</v>
      </c>
      <c r="E198" s="13">
        <v>44448</v>
      </c>
      <c r="F198" s="76" t="s">
        <v>1362</v>
      </c>
      <c r="G198" s="13">
        <v>44449</v>
      </c>
      <c r="H198" s="77" t="s">
        <v>2103</v>
      </c>
      <c r="I198" s="16">
        <v>84</v>
      </c>
      <c r="J198" s="16">
        <v>53</v>
      </c>
      <c r="K198" s="16">
        <v>30</v>
      </c>
      <c r="L198" s="16">
        <v>16</v>
      </c>
      <c r="M198" s="81">
        <v>33.39</v>
      </c>
      <c r="N198" s="72">
        <v>34</v>
      </c>
      <c r="O198" s="64">
        <v>2530</v>
      </c>
      <c r="P198" s="65">
        <f>Table22457891011234567891011121314[[#This Row],[PEMBULATAN]]*O198</f>
        <v>86020</v>
      </c>
    </row>
    <row r="199" spans="1:16" ht="26.25" customHeight="1" x14ac:dyDescent="0.2">
      <c r="A199" s="14"/>
      <c r="B199" s="75"/>
      <c r="C199" s="73" t="s">
        <v>2066</v>
      </c>
      <c r="D199" s="78" t="s">
        <v>289</v>
      </c>
      <c r="E199" s="13">
        <v>44448</v>
      </c>
      <c r="F199" s="76" t="s">
        <v>1362</v>
      </c>
      <c r="G199" s="13">
        <v>44449</v>
      </c>
      <c r="H199" s="77" t="s">
        <v>2103</v>
      </c>
      <c r="I199" s="16">
        <v>70</v>
      </c>
      <c r="J199" s="16">
        <v>50</v>
      </c>
      <c r="K199" s="16">
        <v>34</v>
      </c>
      <c r="L199" s="16">
        <v>21</v>
      </c>
      <c r="M199" s="81">
        <v>29.75</v>
      </c>
      <c r="N199" s="72">
        <v>30</v>
      </c>
      <c r="O199" s="64">
        <v>2530</v>
      </c>
      <c r="P199" s="65">
        <f>Table22457891011234567891011121314[[#This Row],[PEMBULATAN]]*O199</f>
        <v>75900</v>
      </c>
    </row>
    <row r="200" spans="1:16" ht="26.25" customHeight="1" x14ac:dyDescent="0.2">
      <c r="A200" s="14"/>
      <c r="B200" s="75"/>
      <c r="C200" s="73" t="s">
        <v>2067</v>
      </c>
      <c r="D200" s="78" t="s">
        <v>289</v>
      </c>
      <c r="E200" s="13">
        <v>44448</v>
      </c>
      <c r="F200" s="76" t="s">
        <v>1362</v>
      </c>
      <c r="G200" s="13">
        <v>44449</v>
      </c>
      <c r="H200" s="77" t="s">
        <v>2103</v>
      </c>
      <c r="I200" s="16">
        <v>75</v>
      </c>
      <c r="J200" s="16">
        <v>66</v>
      </c>
      <c r="K200" s="16">
        <v>20</v>
      </c>
      <c r="L200" s="16">
        <v>9</v>
      </c>
      <c r="M200" s="81">
        <v>24.75</v>
      </c>
      <c r="N200" s="72">
        <v>25</v>
      </c>
      <c r="O200" s="64">
        <v>2530</v>
      </c>
      <c r="P200" s="65">
        <f>Table22457891011234567891011121314[[#This Row],[PEMBULATAN]]*O200</f>
        <v>63250</v>
      </c>
    </row>
    <row r="201" spans="1:16" ht="26.25" customHeight="1" x14ac:dyDescent="0.2">
      <c r="A201" s="14"/>
      <c r="B201" s="75"/>
      <c r="C201" s="73" t="s">
        <v>2068</v>
      </c>
      <c r="D201" s="78" t="s">
        <v>289</v>
      </c>
      <c r="E201" s="13">
        <v>44448</v>
      </c>
      <c r="F201" s="76" t="s">
        <v>1362</v>
      </c>
      <c r="G201" s="13">
        <v>44449</v>
      </c>
      <c r="H201" s="77" t="s">
        <v>2103</v>
      </c>
      <c r="I201" s="16">
        <v>50</v>
      </c>
      <c r="J201" s="16">
        <v>23</v>
      </c>
      <c r="K201" s="16">
        <v>13</v>
      </c>
      <c r="L201" s="16">
        <v>2</v>
      </c>
      <c r="M201" s="81">
        <v>3.7374999999999998</v>
      </c>
      <c r="N201" s="72">
        <v>4</v>
      </c>
      <c r="O201" s="64">
        <v>2530</v>
      </c>
      <c r="P201" s="65">
        <f>Table22457891011234567891011121314[[#This Row],[PEMBULATAN]]*O201</f>
        <v>10120</v>
      </c>
    </row>
    <row r="202" spans="1:16" ht="26.25" customHeight="1" x14ac:dyDescent="0.2">
      <c r="A202" s="14"/>
      <c r="B202" s="75"/>
      <c r="C202" s="73" t="s">
        <v>2069</v>
      </c>
      <c r="D202" s="78" t="s">
        <v>289</v>
      </c>
      <c r="E202" s="13">
        <v>44448</v>
      </c>
      <c r="F202" s="76" t="s">
        <v>1362</v>
      </c>
      <c r="G202" s="13">
        <v>44449</v>
      </c>
      <c r="H202" s="77" t="s">
        <v>2103</v>
      </c>
      <c r="I202" s="16">
        <v>75</v>
      </c>
      <c r="J202" s="16">
        <v>55</v>
      </c>
      <c r="K202" s="16">
        <v>31</v>
      </c>
      <c r="L202" s="16">
        <v>24</v>
      </c>
      <c r="M202" s="81">
        <v>31.96875</v>
      </c>
      <c r="N202" s="72">
        <v>32</v>
      </c>
      <c r="O202" s="64">
        <v>2530</v>
      </c>
      <c r="P202" s="65">
        <f>Table22457891011234567891011121314[[#This Row],[PEMBULATAN]]*O202</f>
        <v>80960</v>
      </c>
    </row>
    <row r="203" spans="1:16" ht="26.25" customHeight="1" x14ac:dyDescent="0.2">
      <c r="A203" s="14"/>
      <c r="B203" s="75"/>
      <c r="C203" s="73" t="s">
        <v>2070</v>
      </c>
      <c r="D203" s="78" t="s">
        <v>289</v>
      </c>
      <c r="E203" s="13">
        <v>44448</v>
      </c>
      <c r="F203" s="76" t="s">
        <v>1362</v>
      </c>
      <c r="G203" s="13">
        <v>44449</v>
      </c>
      <c r="H203" s="77" t="s">
        <v>2103</v>
      </c>
      <c r="I203" s="16">
        <v>56</v>
      </c>
      <c r="J203" s="16">
        <v>40</v>
      </c>
      <c r="K203" s="16">
        <v>20</v>
      </c>
      <c r="L203" s="16">
        <v>5</v>
      </c>
      <c r="M203" s="81">
        <v>11.2</v>
      </c>
      <c r="N203" s="72">
        <v>11</v>
      </c>
      <c r="O203" s="64">
        <v>2530</v>
      </c>
      <c r="P203" s="65">
        <f>Table22457891011234567891011121314[[#This Row],[PEMBULATAN]]*O203</f>
        <v>27830</v>
      </c>
    </row>
    <row r="204" spans="1:16" ht="26.25" customHeight="1" x14ac:dyDescent="0.2">
      <c r="A204" s="14"/>
      <c r="B204" s="75"/>
      <c r="C204" s="73" t="s">
        <v>2071</v>
      </c>
      <c r="D204" s="78" t="s">
        <v>289</v>
      </c>
      <c r="E204" s="13">
        <v>44448</v>
      </c>
      <c r="F204" s="76" t="s">
        <v>1362</v>
      </c>
      <c r="G204" s="13">
        <v>44449</v>
      </c>
      <c r="H204" s="77" t="s">
        <v>2103</v>
      </c>
      <c r="I204" s="16">
        <v>95</v>
      </c>
      <c r="J204" s="16">
        <v>58</v>
      </c>
      <c r="K204" s="16">
        <v>33</v>
      </c>
      <c r="L204" s="16">
        <v>18</v>
      </c>
      <c r="M204" s="81">
        <v>45.457500000000003</v>
      </c>
      <c r="N204" s="72">
        <v>46</v>
      </c>
      <c r="O204" s="64">
        <v>2530</v>
      </c>
      <c r="P204" s="65">
        <f>Table22457891011234567891011121314[[#This Row],[PEMBULATAN]]*O204</f>
        <v>116380</v>
      </c>
    </row>
    <row r="205" spans="1:16" ht="26.25" customHeight="1" x14ac:dyDescent="0.2">
      <c r="A205" s="14"/>
      <c r="B205" s="75"/>
      <c r="C205" s="73" t="s">
        <v>2072</v>
      </c>
      <c r="D205" s="78" t="s">
        <v>289</v>
      </c>
      <c r="E205" s="13">
        <v>44448</v>
      </c>
      <c r="F205" s="76" t="s">
        <v>1362</v>
      </c>
      <c r="G205" s="13">
        <v>44449</v>
      </c>
      <c r="H205" s="77" t="s">
        <v>2103</v>
      </c>
      <c r="I205" s="16">
        <v>92</v>
      </c>
      <c r="J205" s="16">
        <v>59</v>
      </c>
      <c r="K205" s="16">
        <v>40</v>
      </c>
      <c r="L205" s="16">
        <v>32</v>
      </c>
      <c r="M205" s="81">
        <v>54.28</v>
      </c>
      <c r="N205" s="72">
        <v>54</v>
      </c>
      <c r="O205" s="64">
        <v>2530</v>
      </c>
      <c r="P205" s="65">
        <f>Table22457891011234567891011121314[[#This Row],[PEMBULATAN]]*O205</f>
        <v>136620</v>
      </c>
    </row>
    <row r="206" spans="1:16" ht="26.25" customHeight="1" x14ac:dyDescent="0.2">
      <c r="A206" s="14"/>
      <c r="B206" s="75"/>
      <c r="C206" s="73" t="s">
        <v>2073</v>
      </c>
      <c r="D206" s="78" t="s">
        <v>289</v>
      </c>
      <c r="E206" s="13">
        <v>44448</v>
      </c>
      <c r="F206" s="76" t="s">
        <v>1362</v>
      </c>
      <c r="G206" s="13">
        <v>44449</v>
      </c>
      <c r="H206" s="77" t="s">
        <v>2103</v>
      </c>
      <c r="I206" s="16">
        <v>57</v>
      </c>
      <c r="J206" s="16">
        <v>40</v>
      </c>
      <c r="K206" s="16">
        <v>20</v>
      </c>
      <c r="L206" s="16">
        <v>2</v>
      </c>
      <c r="M206" s="81">
        <v>11.4</v>
      </c>
      <c r="N206" s="72">
        <v>12</v>
      </c>
      <c r="O206" s="64">
        <v>2530</v>
      </c>
      <c r="P206" s="65">
        <f>Table22457891011234567891011121314[[#This Row],[PEMBULATAN]]*O206</f>
        <v>30360</v>
      </c>
    </row>
    <row r="207" spans="1:16" ht="26.25" customHeight="1" x14ac:dyDescent="0.2">
      <c r="A207" s="14"/>
      <c r="B207" s="75"/>
      <c r="C207" s="73" t="s">
        <v>2074</v>
      </c>
      <c r="D207" s="78" t="s">
        <v>289</v>
      </c>
      <c r="E207" s="13">
        <v>44448</v>
      </c>
      <c r="F207" s="76" t="s">
        <v>1362</v>
      </c>
      <c r="G207" s="13">
        <v>44449</v>
      </c>
      <c r="H207" s="77" t="s">
        <v>2103</v>
      </c>
      <c r="I207" s="16">
        <v>83</v>
      </c>
      <c r="J207" s="16">
        <v>73</v>
      </c>
      <c r="K207" s="16">
        <v>28</v>
      </c>
      <c r="L207" s="16">
        <v>12</v>
      </c>
      <c r="M207" s="81">
        <v>42.412999999999997</v>
      </c>
      <c r="N207" s="72">
        <v>43</v>
      </c>
      <c r="O207" s="64">
        <v>2530</v>
      </c>
      <c r="P207" s="65">
        <f>Table22457891011234567891011121314[[#This Row],[PEMBULATAN]]*O207</f>
        <v>108790</v>
      </c>
    </row>
    <row r="208" spans="1:16" ht="26.25" customHeight="1" x14ac:dyDescent="0.2">
      <c r="A208" s="14"/>
      <c r="B208" s="75"/>
      <c r="C208" s="73" t="s">
        <v>2075</v>
      </c>
      <c r="D208" s="78" t="s">
        <v>289</v>
      </c>
      <c r="E208" s="13">
        <v>44448</v>
      </c>
      <c r="F208" s="76" t="s">
        <v>1362</v>
      </c>
      <c r="G208" s="13">
        <v>44449</v>
      </c>
      <c r="H208" s="77" t="s">
        <v>2103</v>
      </c>
      <c r="I208" s="16">
        <v>75</v>
      </c>
      <c r="J208" s="16">
        <v>62</v>
      </c>
      <c r="K208" s="16">
        <v>19</v>
      </c>
      <c r="L208" s="16">
        <v>13</v>
      </c>
      <c r="M208" s="81">
        <v>22.087499999999999</v>
      </c>
      <c r="N208" s="72">
        <v>22</v>
      </c>
      <c r="O208" s="64">
        <v>2530</v>
      </c>
      <c r="P208" s="65">
        <f>Table22457891011234567891011121314[[#This Row],[PEMBULATAN]]*O208</f>
        <v>55660</v>
      </c>
    </row>
    <row r="209" spans="1:16" ht="26.25" customHeight="1" x14ac:dyDescent="0.2">
      <c r="A209" s="14"/>
      <c r="B209" s="75"/>
      <c r="C209" s="73" t="s">
        <v>2076</v>
      </c>
      <c r="D209" s="78" t="s">
        <v>289</v>
      </c>
      <c r="E209" s="13">
        <v>44448</v>
      </c>
      <c r="F209" s="76" t="s">
        <v>1362</v>
      </c>
      <c r="G209" s="13">
        <v>44449</v>
      </c>
      <c r="H209" s="77" t="s">
        <v>2103</v>
      </c>
      <c r="I209" s="16">
        <v>76</v>
      </c>
      <c r="J209" s="16">
        <v>55</v>
      </c>
      <c r="K209" s="16">
        <v>21</v>
      </c>
      <c r="L209" s="16">
        <v>5</v>
      </c>
      <c r="M209" s="81">
        <v>21.945</v>
      </c>
      <c r="N209" s="72">
        <v>22</v>
      </c>
      <c r="O209" s="64">
        <v>2530</v>
      </c>
      <c r="P209" s="65">
        <f>Table22457891011234567891011121314[[#This Row],[PEMBULATAN]]*O209</f>
        <v>55660</v>
      </c>
    </row>
    <row r="210" spans="1:16" ht="26.25" customHeight="1" x14ac:dyDescent="0.2">
      <c r="A210" s="14"/>
      <c r="B210" s="75"/>
      <c r="C210" s="73" t="s">
        <v>2077</v>
      </c>
      <c r="D210" s="78" t="s">
        <v>289</v>
      </c>
      <c r="E210" s="13">
        <v>44448</v>
      </c>
      <c r="F210" s="76" t="s">
        <v>1362</v>
      </c>
      <c r="G210" s="13">
        <v>44449</v>
      </c>
      <c r="H210" s="77" t="s">
        <v>2103</v>
      </c>
      <c r="I210" s="16">
        <v>84</v>
      </c>
      <c r="J210" s="16">
        <v>53</v>
      </c>
      <c r="K210" s="16">
        <v>42</v>
      </c>
      <c r="L210" s="16">
        <v>24</v>
      </c>
      <c r="M210" s="81">
        <v>46.746000000000002</v>
      </c>
      <c r="N210" s="72">
        <v>47</v>
      </c>
      <c r="O210" s="64">
        <v>2530</v>
      </c>
      <c r="P210" s="65">
        <f>Table22457891011234567891011121314[[#This Row],[PEMBULATAN]]*O210</f>
        <v>118910</v>
      </c>
    </row>
    <row r="211" spans="1:16" ht="26.25" customHeight="1" x14ac:dyDescent="0.2">
      <c r="A211" s="14"/>
      <c r="B211" s="75"/>
      <c r="C211" s="73" t="s">
        <v>2078</v>
      </c>
      <c r="D211" s="78" t="s">
        <v>289</v>
      </c>
      <c r="E211" s="13">
        <v>44448</v>
      </c>
      <c r="F211" s="76" t="s">
        <v>1362</v>
      </c>
      <c r="G211" s="13">
        <v>44449</v>
      </c>
      <c r="H211" s="77" t="s">
        <v>2103</v>
      </c>
      <c r="I211" s="16">
        <v>85</v>
      </c>
      <c r="J211" s="16">
        <v>60</v>
      </c>
      <c r="K211" s="16">
        <v>25</v>
      </c>
      <c r="L211" s="16">
        <v>9</v>
      </c>
      <c r="M211" s="81">
        <v>31.875</v>
      </c>
      <c r="N211" s="72">
        <v>32</v>
      </c>
      <c r="O211" s="64">
        <v>2530</v>
      </c>
      <c r="P211" s="65">
        <f>Table22457891011234567891011121314[[#This Row],[PEMBULATAN]]*O211</f>
        <v>80960</v>
      </c>
    </row>
    <row r="212" spans="1:16" ht="26.25" customHeight="1" x14ac:dyDescent="0.2">
      <c r="A212" s="14"/>
      <c r="B212" s="75"/>
      <c r="C212" s="73" t="s">
        <v>2079</v>
      </c>
      <c r="D212" s="78" t="s">
        <v>289</v>
      </c>
      <c r="E212" s="13">
        <v>44448</v>
      </c>
      <c r="F212" s="76" t="s">
        <v>1362</v>
      </c>
      <c r="G212" s="13">
        <v>44449</v>
      </c>
      <c r="H212" s="77" t="s">
        <v>2103</v>
      </c>
      <c r="I212" s="16">
        <v>75</v>
      </c>
      <c r="J212" s="16">
        <v>56</v>
      </c>
      <c r="K212" s="16">
        <v>22</v>
      </c>
      <c r="L212" s="16">
        <v>2</v>
      </c>
      <c r="M212" s="81">
        <v>23.1</v>
      </c>
      <c r="N212" s="72">
        <v>23</v>
      </c>
      <c r="O212" s="64">
        <v>2530</v>
      </c>
      <c r="P212" s="65">
        <f>Table22457891011234567891011121314[[#This Row],[PEMBULATAN]]*O212</f>
        <v>58190</v>
      </c>
    </row>
    <row r="213" spans="1:16" ht="26.25" customHeight="1" x14ac:dyDescent="0.2">
      <c r="A213" s="14"/>
      <c r="B213" s="75"/>
      <c r="C213" s="73" t="s">
        <v>2080</v>
      </c>
      <c r="D213" s="78" t="s">
        <v>289</v>
      </c>
      <c r="E213" s="13">
        <v>44448</v>
      </c>
      <c r="F213" s="76" t="s">
        <v>1362</v>
      </c>
      <c r="G213" s="13">
        <v>44449</v>
      </c>
      <c r="H213" s="77" t="s">
        <v>2103</v>
      </c>
      <c r="I213" s="16">
        <v>69</v>
      </c>
      <c r="J213" s="16">
        <v>63</v>
      </c>
      <c r="K213" s="16">
        <v>20</v>
      </c>
      <c r="L213" s="16">
        <v>8</v>
      </c>
      <c r="M213" s="81">
        <v>21.734999999999999</v>
      </c>
      <c r="N213" s="72">
        <v>22</v>
      </c>
      <c r="O213" s="64">
        <v>2530</v>
      </c>
      <c r="P213" s="65">
        <f>Table22457891011234567891011121314[[#This Row],[PEMBULATAN]]*O213</f>
        <v>55660</v>
      </c>
    </row>
    <row r="214" spans="1:16" ht="26.25" customHeight="1" x14ac:dyDescent="0.2">
      <c r="A214" s="14"/>
      <c r="B214" s="75"/>
      <c r="C214" s="73" t="s">
        <v>2081</v>
      </c>
      <c r="D214" s="78" t="s">
        <v>289</v>
      </c>
      <c r="E214" s="13">
        <v>44448</v>
      </c>
      <c r="F214" s="76" t="s">
        <v>1362</v>
      </c>
      <c r="G214" s="13">
        <v>44449</v>
      </c>
      <c r="H214" s="77" t="s">
        <v>2103</v>
      </c>
      <c r="I214" s="16">
        <v>42</v>
      </c>
      <c r="J214" s="16">
        <v>35</v>
      </c>
      <c r="K214" s="16">
        <v>35</v>
      </c>
      <c r="L214" s="16">
        <v>8</v>
      </c>
      <c r="M214" s="81">
        <v>12.862500000000001</v>
      </c>
      <c r="N214" s="72">
        <v>13</v>
      </c>
      <c r="O214" s="64">
        <v>2530</v>
      </c>
      <c r="P214" s="65">
        <f>Table22457891011234567891011121314[[#This Row],[PEMBULATAN]]*O214</f>
        <v>32890</v>
      </c>
    </row>
    <row r="215" spans="1:16" ht="26.25" customHeight="1" x14ac:dyDescent="0.2">
      <c r="A215" s="14"/>
      <c r="B215" s="75"/>
      <c r="C215" s="73" t="s">
        <v>2082</v>
      </c>
      <c r="D215" s="78" t="s">
        <v>289</v>
      </c>
      <c r="E215" s="13">
        <v>44448</v>
      </c>
      <c r="F215" s="76" t="s">
        <v>1362</v>
      </c>
      <c r="G215" s="13">
        <v>44449</v>
      </c>
      <c r="H215" s="77" t="s">
        <v>2103</v>
      </c>
      <c r="I215" s="16">
        <v>47</v>
      </c>
      <c r="J215" s="16">
        <v>40</v>
      </c>
      <c r="K215" s="16">
        <v>28</v>
      </c>
      <c r="L215" s="16">
        <v>11</v>
      </c>
      <c r="M215" s="81">
        <v>13.16</v>
      </c>
      <c r="N215" s="72">
        <v>13</v>
      </c>
      <c r="O215" s="64">
        <v>2530</v>
      </c>
      <c r="P215" s="65">
        <f>Table22457891011234567891011121314[[#This Row],[PEMBULATAN]]*O215</f>
        <v>32890</v>
      </c>
    </row>
    <row r="216" spans="1:16" ht="26.25" customHeight="1" x14ac:dyDescent="0.2">
      <c r="A216" s="14"/>
      <c r="B216" s="97"/>
      <c r="C216" s="73" t="s">
        <v>2083</v>
      </c>
      <c r="D216" s="78" t="s">
        <v>289</v>
      </c>
      <c r="E216" s="13">
        <v>44448</v>
      </c>
      <c r="F216" s="76" t="s">
        <v>1362</v>
      </c>
      <c r="G216" s="13">
        <v>44449</v>
      </c>
      <c r="H216" s="77" t="s">
        <v>2103</v>
      </c>
      <c r="I216" s="16">
        <v>56</v>
      </c>
      <c r="J216" s="16">
        <v>43</v>
      </c>
      <c r="K216" s="16">
        <v>35</v>
      </c>
      <c r="L216" s="16">
        <v>6</v>
      </c>
      <c r="M216" s="81">
        <v>21.07</v>
      </c>
      <c r="N216" s="72">
        <v>21</v>
      </c>
      <c r="O216" s="64">
        <v>2530</v>
      </c>
      <c r="P216" s="65">
        <f>Table22457891011234567891011121314[[#This Row],[PEMBULATAN]]*O216</f>
        <v>53130</v>
      </c>
    </row>
    <row r="217" spans="1:16" ht="26.25" customHeight="1" x14ac:dyDescent="0.2">
      <c r="A217" s="14"/>
      <c r="B217" s="75" t="s">
        <v>2084</v>
      </c>
      <c r="C217" s="73" t="s">
        <v>2085</v>
      </c>
      <c r="D217" s="78" t="s">
        <v>289</v>
      </c>
      <c r="E217" s="13">
        <v>44448</v>
      </c>
      <c r="F217" s="76" t="s">
        <v>1362</v>
      </c>
      <c r="G217" s="13">
        <v>44449</v>
      </c>
      <c r="H217" s="77" t="s">
        <v>2103</v>
      </c>
      <c r="I217" s="16">
        <v>39</v>
      </c>
      <c r="J217" s="16">
        <v>26</v>
      </c>
      <c r="K217" s="16">
        <v>27</v>
      </c>
      <c r="L217" s="16">
        <v>4</v>
      </c>
      <c r="M217" s="81">
        <v>6.8445</v>
      </c>
      <c r="N217" s="72">
        <v>7</v>
      </c>
      <c r="O217" s="64">
        <v>2530</v>
      </c>
      <c r="P217" s="65">
        <f>Table22457891011234567891011121314[[#This Row],[PEMBULATAN]]*O217</f>
        <v>17710</v>
      </c>
    </row>
    <row r="218" spans="1:16" ht="26.25" customHeight="1" x14ac:dyDescent="0.2">
      <c r="A218" s="14"/>
      <c r="B218" s="75"/>
      <c r="C218" s="73" t="s">
        <v>2086</v>
      </c>
      <c r="D218" s="78" t="s">
        <v>289</v>
      </c>
      <c r="E218" s="13">
        <v>44448</v>
      </c>
      <c r="F218" s="76" t="s">
        <v>1362</v>
      </c>
      <c r="G218" s="13">
        <v>44449</v>
      </c>
      <c r="H218" s="77" t="s">
        <v>2103</v>
      </c>
      <c r="I218" s="16">
        <v>70</v>
      </c>
      <c r="J218" s="16">
        <v>27</v>
      </c>
      <c r="K218" s="16">
        <v>9</v>
      </c>
      <c r="L218" s="16">
        <v>2</v>
      </c>
      <c r="M218" s="81">
        <v>4.2525000000000004</v>
      </c>
      <c r="N218" s="72">
        <v>4</v>
      </c>
      <c r="O218" s="64">
        <v>2530</v>
      </c>
      <c r="P218" s="65">
        <f>Table22457891011234567891011121314[[#This Row],[PEMBULATAN]]*O218</f>
        <v>10120</v>
      </c>
    </row>
    <row r="219" spans="1:16" ht="26.25" customHeight="1" x14ac:dyDescent="0.2">
      <c r="A219" s="14"/>
      <c r="B219" s="75"/>
      <c r="C219" s="73" t="s">
        <v>2087</v>
      </c>
      <c r="D219" s="78" t="s">
        <v>289</v>
      </c>
      <c r="E219" s="13">
        <v>44448</v>
      </c>
      <c r="F219" s="76" t="s">
        <v>1362</v>
      </c>
      <c r="G219" s="13">
        <v>44449</v>
      </c>
      <c r="H219" s="77" t="s">
        <v>2103</v>
      </c>
      <c r="I219" s="16">
        <v>75</v>
      </c>
      <c r="J219" s="16">
        <v>60</v>
      </c>
      <c r="K219" s="16">
        <v>34</v>
      </c>
      <c r="L219" s="16">
        <v>22</v>
      </c>
      <c r="M219" s="81">
        <v>38.25</v>
      </c>
      <c r="N219" s="72">
        <v>38</v>
      </c>
      <c r="O219" s="64">
        <v>2530</v>
      </c>
      <c r="P219" s="65">
        <f>Table22457891011234567891011121314[[#This Row],[PEMBULATAN]]*O219</f>
        <v>96140</v>
      </c>
    </row>
    <row r="220" spans="1:16" ht="26.25" customHeight="1" x14ac:dyDescent="0.2">
      <c r="A220" s="14"/>
      <c r="B220" s="75"/>
      <c r="C220" s="73" t="s">
        <v>2088</v>
      </c>
      <c r="D220" s="78" t="s">
        <v>289</v>
      </c>
      <c r="E220" s="13">
        <v>44448</v>
      </c>
      <c r="F220" s="76" t="s">
        <v>1362</v>
      </c>
      <c r="G220" s="13">
        <v>44449</v>
      </c>
      <c r="H220" s="77" t="s">
        <v>2103</v>
      </c>
      <c r="I220" s="16">
        <v>47</v>
      </c>
      <c r="J220" s="16">
        <v>36</v>
      </c>
      <c r="K220" s="16">
        <v>25</v>
      </c>
      <c r="L220" s="16">
        <v>4</v>
      </c>
      <c r="M220" s="81">
        <v>10.574999999999999</v>
      </c>
      <c r="N220" s="72">
        <v>11</v>
      </c>
      <c r="O220" s="64">
        <v>2530</v>
      </c>
      <c r="P220" s="65">
        <f>Table22457891011234567891011121314[[#This Row],[PEMBULATAN]]*O220</f>
        <v>27830</v>
      </c>
    </row>
    <row r="221" spans="1:16" ht="26.25" customHeight="1" x14ac:dyDescent="0.2">
      <c r="A221" s="14"/>
      <c r="B221" s="75"/>
      <c r="C221" s="73" t="s">
        <v>2089</v>
      </c>
      <c r="D221" s="78" t="s">
        <v>289</v>
      </c>
      <c r="E221" s="13">
        <v>44448</v>
      </c>
      <c r="F221" s="76" t="s">
        <v>1362</v>
      </c>
      <c r="G221" s="13">
        <v>44449</v>
      </c>
      <c r="H221" s="77" t="s">
        <v>2103</v>
      </c>
      <c r="I221" s="16">
        <v>87</v>
      </c>
      <c r="J221" s="16">
        <v>35</v>
      </c>
      <c r="K221" s="16">
        <v>48</v>
      </c>
      <c r="L221" s="16">
        <v>26</v>
      </c>
      <c r="M221" s="81">
        <v>36.54</v>
      </c>
      <c r="N221" s="72">
        <v>37</v>
      </c>
      <c r="O221" s="64">
        <v>2530</v>
      </c>
      <c r="P221" s="65">
        <f>Table22457891011234567891011121314[[#This Row],[PEMBULATAN]]*O221</f>
        <v>93610</v>
      </c>
    </row>
    <row r="222" spans="1:16" ht="26.25" customHeight="1" x14ac:dyDescent="0.2">
      <c r="A222" s="14"/>
      <c r="B222" s="75"/>
      <c r="C222" s="73" t="s">
        <v>2090</v>
      </c>
      <c r="D222" s="78" t="s">
        <v>289</v>
      </c>
      <c r="E222" s="13">
        <v>44448</v>
      </c>
      <c r="F222" s="76" t="s">
        <v>1362</v>
      </c>
      <c r="G222" s="13">
        <v>44449</v>
      </c>
      <c r="H222" s="77" t="s">
        <v>2103</v>
      </c>
      <c r="I222" s="16">
        <v>44</v>
      </c>
      <c r="J222" s="16">
        <v>32</v>
      </c>
      <c r="K222" s="16">
        <v>18</v>
      </c>
      <c r="L222" s="16">
        <v>5</v>
      </c>
      <c r="M222" s="81">
        <v>6.3360000000000003</v>
      </c>
      <c r="N222" s="72">
        <v>7</v>
      </c>
      <c r="O222" s="64">
        <v>2530</v>
      </c>
      <c r="P222" s="65">
        <f>Table22457891011234567891011121314[[#This Row],[PEMBULATAN]]*O222</f>
        <v>17710</v>
      </c>
    </row>
    <row r="223" spans="1:16" ht="26.25" customHeight="1" x14ac:dyDescent="0.2">
      <c r="A223" s="14"/>
      <c r="B223" s="75"/>
      <c r="C223" s="73" t="s">
        <v>2091</v>
      </c>
      <c r="D223" s="78" t="s">
        <v>289</v>
      </c>
      <c r="E223" s="13">
        <v>44448</v>
      </c>
      <c r="F223" s="76" t="s">
        <v>1362</v>
      </c>
      <c r="G223" s="13">
        <v>44449</v>
      </c>
      <c r="H223" s="77" t="s">
        <v>2103</v>
      </c>
      <c r="I223" s="16">
        <v>90</v>
      </c>
      <c r="J223" s="16">
        <v>60</v>
      </c>
      <c r="K223" s="16">
        <v>10</v>
      </c>
      <c r="L223" s="16">
        <v>7</v>
      </c>
      <c r="M223" s="81">
        <v>13.5</v>
      </c>
      <c r="N223" s="72">
        <v>14</v>
      </c>
      <c r="O223" s="64">
        <v>2530</v>
      </c>
      <c r="P223" s="65">
        <f>Table22457891011234567891011121314[[#This Row],[PEMBULATAN]]*O223</f>
        <v>35420</v>
      </c>
    </row>
    <row r="224" spans="1:16" ht="26.25" customHeight="1" x14ac:dyDescent="0.2">
      <c r="A224" s="14"/>
      <c r="B224" s="75"/>
      <c r="C224" s="73" t="s">
        <v>2092</v>
      </c>
      <c r="D224" s="78" t="s">
        <v>289</v>
      </c>
      <c r="E224" s="13">
        <v>44448</v>
      </c>
      <c r="F224" s="76" t="s">
        <v>1362</v>
      </c>
      <c r="G224" s="13">
        <v>44449</v>
      </c>
      <c r="H224" s="77" t="s">
        <v>2103</v>
      </c>
      <c r="I224" s="16">
        <v>37</v>
      </c>
      <c r="J224" s="16">
        <v>30</v>
      </c>
      <c r="K224" s="16">
        <v>18</v>
      </c>
      <c r="L224" s="16">
        <v>4</v>
      </c>
      <c r="M224" s="81">
        <v>4.9950000000000001</v>
      </c>
      <c r="N224" s="72">
        <v>5</v>
      </c>
      <c r="O224" s="64">
        <v>2530</v>
      </c>
      <c r="P224" s="65">
        <f>Table22457891011234567891011121314[[#This Row],[PEMBULATAN]]*O224</f>
        <v>12650</v>
      </c>
    </row>
    <row r="225" spans="1:16" ht="26.25" customHeight="1" x14ac:dyDescent="0.2">
      <c r="A225" s="14"/>
      <c r="B225" s="75"/>
      <c r="C225" s="73" t="s">
        <v>2093</v>
      </c>
      <c r="D225" s="78" t="s">
        <v>289</v>
      </c>
      <c r="E225" s="13">
        <v>44448</v>
      </c>
      <c r="F225" s="76" t="s">
        <v>1362</v>
      </c>
      <c r="G225" s="13">
        <v>44449</v>
      </c>
      <c r="H225" s="77" t="s">
        <v>2103</v>
      </c>
      <c r="I225" s="16">
        <v>38</v>
      </c>
      <c r="J225" s="16">
        <v>27</v>
      </c>
      <c r="K225" s="16">
        <v>30</v>
      </c>
      <c r="L225" s="16">
        <v>4</v>
      </c>
      <c r="M225" s="81">
        <v>7.6950000000000003</v>
      </c>
      <c r="N225" s="72">
        <v>8</v>
      </c>
      <c r="O225" s="64">
        <v>2530</v>
      </c>
      <c r="P225" s="65">
        <f>Table22457891011234567891011121314[[#This Row],[PEMBULATAN]]*O225</f>
        <v>20240</v>
      </c>
    </row>
    <row r="226" spans="1:16" ht="26.25" customHeight="1" x14ac:dyDescent="0.2">
      <c r="A226" s="14"/>
      <c r="B226" s="75"/>
      <c r="C226" s="73" t="s">
        <v>2094</v>
      </c>
      <c r="D226" s="78" t="s">
        <v>289</v>
      </c>
      <c r="E226" s="13">
        <v>44448</v>
      </c>
      <c r="F226" s="76" t="s">
        <v>1362</v>
      </c>
      <c r="G226" s="13">
        <v>44449</v>
      </c>
      <c r="H226" s="77" t="s">
        <v>2103</v>
      </c>
      <c r="I226" s="16">
        <v>37</v>
      </c>
      <c r="J226" s="16">
        <v>30</v>
      </c>
      <c r="K226" s="16">
        <v>29</v>
      </c>
      <c r="L226" s="16">
        <v>5</v>
      </c>
      <c r="M226" s="81">
        <v>8.0474999999999994</v>
      </c>
      <c r="N226" s="72">
        <v>8</v>
      </c>
      <c r="O226" s="64">
        <v>2530</v>
      </c>
      <c r="P226" s="65">
        <f>Table22457891011234567891011121314[[#This Row],[PEMBULATAN]]*O226</f>
        <v>20240</v>
      </c>
    </row>
    <row r="227" spans="1:16" ht="26.25" customHeight="1" x14ac:dyDescent="0.2">
      <c r="A227" s="14"/>
      <c r="B227" s="97"/>
      <c r="C227" s="73" t="s">
        <v>2095</v>
      </c>
      <c r="D227" s="78" t="s">
        <v>289</v>
      </c>
      <c r="E227" s="13">
        <v>44448</v>
      </c>
      <c r="F227" s="76" t="s">
        <v>1362</v>
      </c>
      <c r="G227" s="13">
        <v>44449</v>
      </c>
      <c r="H227" s="77" t="s">
        <v>2103</v>
      </c>
      <c r="I227" s="16">
        <v>41</v>
      </c>
      <c r="J227" s="16">
        <v>28</v>
      </c>
      <c r="K227" s="16">
        <v>20</v>
      </c>
      <c r="L227" s="16">
        <v>16</v>
      </c>
      <c r="M227" s="81">
        <v>5.74</v>
      </c>
      <c r="N227" s="72">
        <v>16</v>
      </c>
      <c r="O227" s="64">
        <v>2530</v>
      </c>
      <c r="P227" s="65">
        <f>Table22457891011234567891011121314[[#This Row],[PEMBULATAN]]*O227</f>
        <v>40480</v>
      </c>
    </row>
    <row r="228" spans="1:16" ht="26.25" customHeight="1" x14ac:dyDescent="0.2">
      <c r="A228" s="14"/>
      <c r="B228" s="75" t="s">
        <v>2096</v>
      </c>
      <c r="C228" s="73" t="s">
        <v>2097</v>
      </c>
      <c r="D228" s="78" t="s">
        <v>289</v>
      </c>
      <c r="E228" s="13">
        <v>44448</v>
      </c>
      <c r="F228" s="76" t="s">
        <v>1362</v>
      </c>
      <c r="G228" s="13">
        <v>44449</v>
      </c>
      <c r="H228" s="77" t="s">
        <v>2103</v>
      </c>
      <c r="I228" s="16">
        <v>20</v>
      </c>
      <c r="J228" s="16">
        <v>16</v>
      </c>
      <c r="K228" s="16">
        <v>14</v>
      </c>
      <c r="L228" s="16">
        <v>4</v>
      </c>
      <c r="M228" s="81">
        <v>1.1200000000000001</v>
      </c>
      <c r="N228" s="72">
        <v>4</v>
      </c>
      <c r="O228" s="64">
        <v>2530</v>
      </c>
      <c r="P228" s="65">
        <f>Table22457891011234567891011121314[[#This Row],[PEMBULATAN]]*O228</f>
        <v>10120</v>
      </c>
    </row>
    <row r="229" spans="1:16" ht="26.25" customHeight="1" x14ac:dyDescent="0.2">
      <c r="A229" s="14"/>
      <c r="B229" s="75"/>
      <c r="C229" s="73" t="s">
        <v>2098</v>
      </c>
      <c r="D229" s="78" t="s">
        <v>289</v>
      </c>
      <c r="E229" s="13">
        <v>44448</v>
      </c>
      <c r="F229" s="76" t="s">
        <v>1362</v>
      </c>
      <c r="G229" s="13">
        <v>44449</v>
      </c>
      <c r="H229" s="77" t="s">
        <v>2103</v>
      </c>
      <c r="I229" s="16">
        <v>24</v>
      </c>
      <c r="J229" s="16">
        <v>20</v>
      </c>
      <c r="K229" s="16">
        <v>4</v>
      </c>
      <c r="L229" s="16">
        <v>4</v>
      </c>
      <c r="M229" s="81">
        <v>0.48</v>
      </c>
      <c r="N229" s="72">
        <v>4</v>
      </c>
      <c r="O229" s="64">
        <v>2530</v>
      </c>
      <c r="P229" s="65">
        <f>Table22457891011234567891011121314[[#This Row],[PEMBULATAN]]*O229</f>
        <v>10120</v>
      </c>
    </row>
    <row r="230" spans="1:16" ht="26.25" customHeight="1" x14ac:dyDescent="0.2">
      <c r="A230" s="14"/>
      <c r="B230" s="75"/>
      <c r="C230" s="73" t="s">
        <v>2099</v>
      </c>
      <c r="D230" s="78" t="s">
        <v>289</v>
      </c>
      <c r="E230" s="13">
        <v>44448</v>
      </c>
      <c r="F230" s="76" t="s">
        <v>1362</v>
      </c>
      <c r="G230" s="13">
        <v>44449</v>
      </c>
      <c r="H230" s="77" t="s">
        <v>2103</v>
      </c>
      <c r="I230" s="16">
        <v>45</v>
      </c>
      <c r="J230" s="16">
        <v>37</v>
      </c>
      <c r="K230" s="16">
        <v>17</v>
      </c>
      <c r="L230" s="16">
        <v>7</v>
      </c>
      <c r="M230" s="81">
        <v>7.0762499999999999</v>
      </c>
      <c r="N230" s="72">
        <v>7</v>
      </c>
      <c r="O230" s="64">
        <v>2530</v>
      </c>
      <c r="P230" s="65">
        <f>Table22457891011234567891011121314[[#This Row],[PEMBULATAN]]*O230</f>
        <v>17710</v>
      </c>
    </row>
    <row r="231" spans="1:16" ht="26.25" customHeight="1" x14ac:dyDescent="0.2">
      <c r="A231" s="14"/>
      <c r="B231" s="75"/>
      <c r="C231" s="73" t="s">
        <v>2100</v>
      </c>
      <c r="D231" s="78" t="s">
        <v>289</v>
      </c>
      <c r="E231" s="13">
        <v>44448</v>
      </c>
      <c r="F231" s="76" t="s">
        <v>1362</v>
      </c>
      <c r="G231" s="13">
        <v>44449</v>
      </c>
      <c r="H231" s="77" t="s">
        <v>2103</v>
      </c>
      <c r="I231" s="16">
        <v>47</v>
      </c>
      <c r="J231" s="16">
        <v>43</v>
      </c>
      <c r="K231" s="16">
        <v>36</v>
      </c>
      <c r="L231" s="16">
        <v>12</v>
      </c>
      <c r="M231" s="81">
        <v>18.189</v>
      </c>
      <c r="N231" s="72">
        <v>18</v>
      </c>
      <c r="O231" s="64">
        <v>2530</v>
      </c>
      <c r="P231" s="65">
        <f>Table22457891011234567891011121314[[#This Row],[PEMBULATAN]]*O231</f>
        <v>45540</v>
      </c>
    </row>
    <row r="232" spans="1:16" ht="26.25" customHeight="1" x14ac:dyDescent="0.2">
      <c r="A232" s="14"/>
      <c r="B232" s="75"/>
      <c r="C232" s="73" t="s">
        <v>2101</v>
      </c>
      <c r="D232" s="78" t="s">
        <v>289</v>
      </c>
      <c r="E232" s="13">
        <v>44448</v>
      </c>
      <c r="F232" s="76" t="s">
        <v>1362</v>
      </c>
      <c r="G232" s="13">
        <v>44449</v>
      </c>
      <c r="H232" s="77" t="s">
        <v>2103</v>
      </c>
      <c r="I232" s="16">
        <v>41</v>
      </c>
      <c r="J232" s="16">
        <v>30</v>
      </c>
      <c r="K232" s="16">
        <v>34</v>
      </c>
      <c r="L232" s="16">
        <v>9</v>
      </c>
      <c r="M232" s="81">
        <v>10.455</v>
      </c>
      <c r="N232" s="72">
        <v>11</v>
      </c>
      <c r="O232" s="64">
        <v>2530</v>
      </c>
      <c r="P232" s="65">
        <f>Table22457891011234567891011121314[[#This Row],[PEMBULATAN]]*O232</f>
        <v>27830</v>
      </c>
    </row>
    <row r="233" spans="1:16" ht="26.25" customHeight="1" x14ac:dyDescent="0.2">
      <c r="A233" s="14"/>
      <c r="B233" s="75"/>
      <c r="C233" s="9" t="s">
        <v>2102</v>
      </c>
      <c r="D233" s="76" t="s">
        <v>289</v>
      </c>
      <c r="E233" s="13">
        <v>44448</v>
      </c>
      <c r="F233" s="76" t="s">
        <v>1362</v>
      </c>
      <c r="G233" s="13">
        <v>44449</v>
      </c>
      <c r="H233" s="10" t="s">
        <v>2103</v>
      </c>
      <c r="I233" s="1">
        <v>80</v>
      </c>
      <c r="J233" s="1">
        <v>50</v>
      </c>
      <c r="K233" s="1">
        <v>10</v>
      </c>
      <c r="L233" s="1">
        <v>10</v>
      </c>
      <c r="M233" s="80">
        <v>10</v>
      </c>
      <c r="N233" s="8">
        <v>10</v>
      </c>
      <c r="O233" s="64">
        <v>2530</v>
      </c>
      <c r="P233" s="65">
        <f>Table22457891011234567891011121314[[#This Row],[PEMBULATAN]]*O233</f>
        <v>25300</v>
      </c>
    </row>
    <row r="234" spans="1:16" ht="22.5" customHeight="1" x14ac:dyDescent="0.2">
      <c r="A234" s="120" t="s">
        <v>30</v>
      </c>
      <c r="B234" s="121"/>
      <c r="C234" s="121"/>
      <c r="D234" s="121"/>
      <c r="E234" s="121"/>
      <c r="F234" s="121"/>
      <c r="G234" s="121"/>
      <c r="H234" s="121"/>
      <c r="I234" s="121"/>
      <c r="J234" s="121"/>
      <c r="K234" s="121"/>
      <c r="L234" s="122"/>
      <c r="M234" s="79">
        <f>SUBTOTAL(109,Table22457891011234567891011121314[KG VOLUME])</f>
        <v>5524.7727499999992</v>
      </c>
      <c r="N234" s="68">
        <f>SUM(N3:N233)</f>
        <v>5634</v>
      </c>
      <c r="O234" s="123">
        <f>SUM(P3:P233)</f>
        <v>14254020</v>
      </c>
      <c r="P234" s="124"/>
    </row>
    <row r="235" spans="1:16" ht="18" customHeight="1" x14ac:dyDescent="0.2">
      <c r="A235" s="86"/>
      <c r="B235" s="56" t="s">
        <v>42</v>
      </c>
      <c r="C235" s="55"/>
      <c r="D235" s="57" t="s">
        <v>43</v>
      </c>
      <c r="E235" s="86"/>
      <c r="F235" s="86"/>
      <c r="G235" s="86"/>
      <c r="H235" s="86"/>
      <c r="I235" s="86"/>
      <c r="J235" s="86"/>
      <c r="K235" s="86"/>
      <c r="L235" s="86"/>
      <c r="M235" s="87"/>
      <c r="N235" s="88" t="s">
        <v>51</v>
      </c>
      <c r="O235" s="89"/>
      <c r="P235" s="89">
        <f>O234*10%</f>
        <v>1425402</v>
      </c>
    </row>
    <row r="236" spans="1:16" ht="18" customHeight="1" thickBot="1" x14ac:dyDescent="0.25">
      <c r="A236" s="86"/>
      <c r="B236" s="56"/>
      <c r="C236" s="55"/>
      <c r="D236" s="57"/>
      <c r="E236" s="86"/>
      <c r="F236" s="86"/>
      <c r="G236" s="86"/>
      <c r="H236" s="86"/>
      <c r="I236" s="86"/>
      <c r="J236" s="86"/>
      <c r="K236" s="86"/>
      <c r="L236" s="86"/>
      <c r="M236" s="87"/>
      <c r="N236" s="90" t="s">
        <v>52</v>
      </c>
      <c r="O236" s="91"/>
      <c r="P236" s="91">
        <f>O234-P235</f>
        <v>12828618</v>
      </c>
    </row>
    <row r="237" spans="1:16" ht="18" customHeight="1" x14ac:dyDescent="0.2">
      <c r="A237" s="11"/>
      <c r="H237" s="63"/>
      <c r="N237" s="62" t="s">
        <v>31</v>
      </c>
      <c r="P237" s="69">
        <f>P236*1%</f>
        <v>128286.18000000001</v>
      </c>
    </row>
    <row r="238" spans="1:16" ht="18" customHeight="1" thickBot="1" x14ac:dyDescent="0.25">
      <c r="A238" s="11"/>
      <c r="H238" s="63"/>
      <c r="N238" s="62" t="s">
        <v>53</v>
      </c>
      <c r="P238" s="71">
        <f>P236*2%</f>
        <v>256572.36000000002</v>
      </c>
    </row>
    <row r="239" spans="1:16" ht="18" customHeight="1" x14ac:dyDescent="0.2">
      <c r="A239" s="11"/>
      <c r="H239" s="63"/>
      <c r="N239" s="66" t="s">
        <v>32</v>
      </c>
      <c r="O239" s="67"/>
      <c r="P239" s="70">
        <f>P236+P237-P238</f>
        <v>12700331.82</v>
      </c>
    </row>
    <row r="241" spans="1:16" x14ac:dyDescent="0.2">
      <c r="A241" s="11"/>
      <c r="H241" s="63"/>
      <c r="P241" s="71"/>
    </row>
    <row r="242" spans="1:16" x14ac:dyDescent="0.2">
      <c r="A242" s="11"/>
      <c r="H242" s="63"/>
      <c r="O242" s="58"/>
      <c r="P242" s="71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3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</sheetData>
  <mergeCells count="2">
    <mergeCell ref="A234:L234"/>
    <mergeCell ref="O234:P234"/>
  </mergeCells>
  <conditionalFormatting sqref="B3:B232">
    <cfRule type="duplicateValues" dxfId="496" priority="2"/>
  </conditionalFormatting>
  <conditionalFormatting sqref="B233">
    <cfRule type="duplicateValues" dxfId="495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8"/>
  <sheetViews>
    <sheetView zoomScale="110" zoomScaleNormal="110" workbookViewId="0">
      <pane xSplit="3" ySplit="2" topLeftCell="D12" activePane="bottomRight" state="frozen"/>
      <selection pane="topRight" activeCell="B1" sqref="B1"/>
      <selection pane="bottomLeft" activeCell="A3" sqref="A3"/>
      <selection pane="bottomRight" activeCell="C13" sqref="C13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7133</v>
      </c>
      <c r="B3" s="74" t="s">
        <v>2104</v>
      </c>
      <c r="C3" s="9" t="s">
        <v>2105</v>
      </c>
      <c r="D3" s="76" t="s">
        <v>289</v>
      </c>
      <c r="E3" s="13">
        <v>44448</v>
      </c>
      <c r="F3" s="76" t="s">
        <v>1362</v>
      </c>
      <c r="G3" s="13">
        <v>44449</v>
      </c>
      <c r="H3" s="10" t="s">
        <v>2103</v>
      </c>
      <c r="I3" s="1">
        <v>60</v>
      </c>
      <c r="J3" s="1">
        <v>41</v>
      </c>
      <c r="K3" s="1">
        <v>76</v>
      </c>
      <c r="L3" s="1">
        <v>31</v>
      </c>
      <c r="M3" s="80">
        <v>46.74</v>
      </c>
      <c r="N3" s="8">
        <v>47</v>
      </c>
      <c r="O3" s="64">
        <v>2530</v>
      </c>
      <c r="P3" s="65">
        <f>Table2245789101123456789101112131415[[#This Row],[PEMBULATAN]]*O3</f>
        <v>118910</v>
      </c>
    </row>
    <row r="4" spans="1:16" ht="26.25" customHeight="1" x14ac:dyDescent="0.2">
      <c r="A4" s="14"/>
      <c r="B4" s="75"/>
      <c r="C4" s="9" t="s">
        <v>2106</v>
      </c>
      <c r="D4" s="76" t="s">
        <v>289</v>
      </c>
      <c r="E4" s="13">
        <v>44448</v>
      </c>
      <c r="F4" s="76" t="s">
        <v>1362</v>
      </c>
      <c r="G4" s="13">
        <v>44449</v>
      </c>
      <c r="H4" s="10" t="s">
        <v>2103</v>
      </c>
      <c r="I4" s="1">
        <v>60</v>
      </c>
      <c r="J4" s="1">
        <v>41</v>
      </c>
      <c r="K4" s="1">
        <v>76</v>
      </c>
      <c r="L4" s="1">
        <v>31</v>
      </c>
      <c r="M4" s="80">
        <v>46.74</v>
      </c>
      <c r="N4" s="8">
        <v>47</v>
      </c>
      <c r="O4" s="64">
        <v>2530</v>
      </c>
      <c r="P4" s="65">
        <f>Table2245789101123456789101112131415[[#This Row],[PEMBULATAN]]*O4</f>
        <v>118910</v>
      </c>
    </row>
    <row r="5" spans="1:16" ht="26.25" customHeight="1" x14ac:dyDescent="0.2">
      <c r="A5" s="14"/>
      <c r="B5" s="14"/>
      <c r="C5" s="9" t="s">
        <v>2107</v>
      </c>
      <c r="D5" s="76" t="s">
        <v>289</v>
      </c>
      <c r="E5" s="13">
        <v>44448</v>
      </c>
      <c r="F5" s="76" t="s">
        <v>1362</v>
      </c>
      <c r="G5" s="13">
        <v>44449</v>
      </c>
      <c r="H5" s="10" t="s">
        <v>2103</v>
      </c>
      <c r="I5" s="1">
        <v>60</v>
      </c>
      <c r="J5" s="1">
        <v>41</v>
      </c>
      <c r="K5" s="1">
        <v>76</v>
      </c>
      <c r="L5" s="1">
        <v>31</v>
      </c>
      <c r="M5" s="80">
        <v>46.74</v>
      </c>
      <c r="N5" s="8">
        <v>47</v>
      </c>
      <c r="O5" s="64">
        <v>2530</v>
      </c>
      <c r="P5" s="65">
        <f>Table2245789101123456789101112131415[[#This Row],[PEMBULATAN]]*O5</f>
        <v>118910</v>
      </c>
    </row>
    <row r="6" spans="1:16" ht="26.25" customHeight="1" x14ac:dyDescent="0.2">
      <c r="A6" s="14"/>
      <c r="B6" s="14"/>
      <c r="C6" s="73" t="s">
        <v>2108</v>
      </c>
      <c r="D6" s="78" t="s">
        <v>289</v>
      </c>
      <c r="E6" s="13">
        <v>44448</v>
      </c>
      <c r="F6" s="76" t="s">
        <v>1362</v>
      </c>
      <c r="G6" s="13">
        <v>44449</v>
      </c>
      <c r="H6" s="77" t="s">
        <v>2103</v>
      </c>
      <c r="I6" s="16">
        <v>60</v>
      </c>
      <c r="J6" s="16">
        <v>41</v>
      </c>
      <c r="K6" s="16">
        <v>76</v>
      </c>
      <c r="L6" s="16">
        <v>31</v>
      </c>
      <c r="M6" s="81">
        <v>46.74</v>
      </c>
      <c r="N6" s="72">
        <v>47</v>
      </c>
      <c r="O6" s="64">
        <v>2530</v>
      </c>
      <c r="P6" s="65">
        <f>Table2245789101123456789101112131415[[#This Row],[PEMBULATAN]]*O6</f>
        <v>118910</v>
      </c>
    </row>
    <row r="7" spans="1:16" ht="26.25" customHeight="1" x14ac:dyDescent="0.2">
      <c r="A7" s="14"/>
      <c r="B7" s="14"/>
      <c r="C7" s="73" t="s">
        <v>2109</v>
      </c>
      <c r="D7" s="78" t="s">
        <v>289</v>
      </c>
      <c r="E7" s="13">
        <v>44448</v>
      </c>
      <c r="F7" s="76" t="s">
        <v>1362</v>
      </c>
      <c r="G7" s="13">
        <v>44449</v>
      </c>
      <c r="H7" s="77" t="s">
        <v>2103</v>
      </c>
      <c r="I7" s="16">
        <v>57</v>
      </c>
      <c r="J7" s="16">
        <v>55</v>
      </c>
      <c r="K7" s="16">
        <v>13</v>
      </c>
      <c r="L7" s="16">
        <v>18</v>
      </c>
      <c r="M7" s="81">
        <v>10.188750000000001</v>
      </c>
      <c r="N7" s="72">
        <v>18</v>
      </c>
      <c r="O7" s="64">
        <v>2530</v>
      </c>
      <c r="P7" s="65">
        <f>Table2245789101123456789101112131415[[#This Row],[PEMBULATAN]]*O7</f>
        <v>45540</v>
      </c>
    </row>
    <row r="8" spans="1:16" ht="26.25" customHeight="1" x14ac:dyDescent="0.2">
      <c r="A8" s="14"/>
      <c r="B8" s="14"/>
      <c r="C8" s="73" t="s">
        <v>2110</v>
      </c>
      <c r="D8" s="78" t="s">
        <v>289</v>
      </c>
      <c r="E8" s="13">
        <v>44448</v>
      </c>
      <c r="F8" s="76" t="s">
        <v>1362</v>
      </c>
      <c r="G8" s="13">
        <v>44449</v>
      </c>
      <c r="H8" s="77" t="s">
        <v>2103</v>
      </c>
      <c r="I8" s="16">
        <v>34</v>
      </c>
      <c r="J8" s="16">
        <v>36</v>
      </c>
      <c r="K8" s="16">
        <v>19</v>
      </c>
      <c r="L8" s="16">
        <v>12</v>
      </c>
      <c r="M8" s="81">
        <v>5.8140000000000001</v>
      </c>
      <c r="N8" s="72">
        <v>12</v>
      </c>
      <c r="O8" s="64">
        <v>2530</v>
      </c>
      <c r="P8" s="65">
        <f>Table2245789101123456789101112131415[[#This Row],[PEMBULATAN]]*O8</f>
        <v>30360</v>
      </c>
    </row>
    <row r="9" spans="1:16" ht="26.25" customHeight="1" x14ac:dyDescent="0.2">
      <c r="A9" s="14"/>
      <c r="B9" s="14"/>
      <c r="C9" s="73" t="s">
        <v>2111</v>
      </c>
      <c r="D9" s="78" t="s">
        <v>289</v>
      </c>
      <c r="E9" s="13">
        <v>44448</v>
      </c>
      <c r="F9" s="76" t="s">
        <v>1362</v>
      </c>
      <c r="G9" s="13">
        <v>44449</v>
      </c>
      <c r="H9" s="77" t="s">
        <v>2103</v>
      </c>
      <c r="I9" s="16">
        <v>79</v>
      </c>
      <c r="J9" s="16">
        <v>28</v>
      </c>
      <c r="K9" s="16">
        <v>30</v>
      </c>
      <c r="L9" s="16">
        <v>5</v>
      </c>
      <c r="M9" s="81">
        <v>16.59</v>
      </c>
      <c r="N9" s="72">
        <v>17</v>
      </c>
      <c r="O9" s="64">
        <v>2530</v>
      </c>
      <c r="P9" s="65">
        <f>Table2245789101123456789101112131415[[#This Row],[PEMBULATAN]]*O9</f>
        <v>43010</v>
      </c>
    </row>
    <row r="10" spans="1:16" ht="26.25" customHeight="1" x14ac:dyDescent="0.2">
      <c r="A10" s="14"/>
      <c r="B10" s="14"/>
      <c r="C10" s="73" t="s">
        <v>2112</v>
      </c>
      <c r="D10" s="78" t="s">
        <v>289</v>
      </c>
      <c r="E10" s="13">
        <v>44448</v>
      </c>
      <c r="F10" s="76" t="s">
        <v>1362</v>
      </c>
      <c r="G10" s="13">
        <v>44449</v>
      </c>
      <c r="H10" s="77" t="s">
        <v>2103</v>
      </c>
      <c r="I10" s="16">
        <v>78</v>
      </c>
      <c r="J10" s="16">
        <v>68</v>
      </c>
      <c r="K10" s="16">
        <v>21</v>
      </c>
      <c r="L10" s="16">
        <v>9</v>
      </c>
      <c r="M10" s="81">
        <v>27.846</v>
      </c>
      <c r="N10" s="72">
        <v>28</v>
      </c>
      <c r="O10" s="64">
        <v>2530</v>
      </c>
      <c r="P10" s="65">
        <f>Table2245789101123456789101112131415[[#This Row],[PEMBULATAN]]*O10</f>
        <v>70840</v>
      </c>
    </row>
    <row r="11" spans="1:16" ht="26.25" customHeight="1" x14ac:dyDescent="0.2">
      <c r="A11" s="14"/>
      <c r="B11" s="14"/>
      <c r="C11" s="73" t="s">
        <v>2113</v>
      </c>
      <c r="D11" s="78" t="s">
        <v>289</v>
      </c>
      <c r="E11" s="13">
        <v>44448</v>
      </c>
      <c r="F11" s="76" t="s">
        <v>1362</v>
      </c>
      <c r="G11" s="13">
        <v>44449</v>
      </c>
      <c r="H11" s="77" t="s">
        <v>2103</v>
      </c>
      <c r="I11" s="16">
        <v>39</v>
      </c>
      <c r="J11" s="16">
        <v>27</v>
      </c>
      <c r="K11" s="16">
        <v>19</v>
      </c>
      <c r="L11" s="16">
        <v>7</v>
      </c>
      <c r="M11" s="81">
        <v>5.0017500000000004</v>
      </c>
      <c r="N11" s="72">
        <v>7</v>
      </c>
      <c r="O11" s="64">
        <v>2530</v>
      </c>
      <c r="P11" s="65">
        <f>Table2245789101123456789101112131415[[#This Row],[PEMBULATAN]]*O11</f>
        <v>17710</v>
      </c>
    </row>
    <row r="12" spans="1:16" ht="26.25" customHeight="1" x14ac:dyDescent="0.2">
      <c r="A12" s="14"/>
      <c r="B12" s="14"/>
      <c r="C12" s="73" t="s">
        <v>2114</v>
      </c>
      <c r="D12" s="78" t="s">
        <v>289</v>
      </c>
      <c r="E12" s="13">
        <v>44448</v>
      </c>
      <c r="F12" s="76" t="s">
        <v>1362</v>
      </c>
      <c r="G12" s="13">
        <v>44449</v>
      </c>
      <c r="H12" s="77" t="s">
        <v>2103</v>
      </c>
      <c r="I12" s="16">
        <v>23</v>
      </c>
      <c r="J12" s="16">
        <v>15</v>
      </c>
      <c r="K12" s="16">
        <v>16</v>
      </c>
      <c r="L12" s="16">
        <v>4</v>
      </c>
      <c r="M12" s="81">
        <v>1.38</v>
      </c>
      <c r="N12" s="72">
        <v>4</v>
      </c>
      <c r="O12" s="64">
        <v>2530</v>
      </c>
      <c r="P12" s="65">
        <f>Table2245789101123456789101112131415[[#This Row],[PEMBULATAN]]*O12</f>
        <v>10120</v>
      </c>
    </row>
    <row r="13" spans="1:16" ht="26.25" customHeight="1" x14ac:dyDescent="0.2">
      <c r="A13" s="14"/>
      <c r="B13" s="14"/>
      <c r="C13" s="73" t="s">
        <v>2115</v>
      </c>
      <c r="D13" s="78" t="s">
        <v>289</v>
      </c>
      <c r="E13" s="13">
        <v>44448</v>
      </c>
      <c r="F13" s="76" t="s">
        <v>1362</v>
      </c>
      <c r="G13" s="13">
        <v>44449</v>
      </c>
      <c r="H13" s="77" t="s">
        <v>2103</v>
      </c>
      <c r="I13" s="16">
        <v>56</v>
      </c>
      <c r="J13" s="16">
        <v>44</v>
      </c>
      <c r="K13" s="16">
        <v>38</v>
      </c>
      <c r="L13" s="16">
        <v>8</v>
      </c>
      <c r="M13" s="81">
        <v>23.408000000000001</v>
      </c>
      <c r="N13" s="72">
        <v>24</v>
      </c>
      <c r="O13" s="64">
        <v>2530</v>
      </c>
      <c r="P13" s="65">
        <f>Table2245789101123456789101112131415[[#This Row],[PEMBULATAN]]*O13</f>
        <v>60720</v>
      </c>
    </row>
    <row r="14" spans="1:16" ht="26.25" customHeight="1" x14ac:dyDescent="0.2">
      <c r="A14" s="14"/>
      <c r="B14" s="96"/>
      <c r="C14" s="73" t="s">
        <v>2116</v>
      </c>
      <c r="D14" s="78" t="s">
        <v>289</v>
      </c>
      <c r="E14" s="13">
        <v>44448</v>
      </c>
      <c r="F14" s="76" t="s">
        <v>1362</v>
      </c>
      <c r="G14" s="13">
        <v>44449</v>
      </c>
      <c r="H14" s="77" t="s">
        <v>2103</v>
      </c>
      <c r="I14" s="16">
        <v>46</v>
      </c>
      <c r="J14" s="16">
        <v>46</v>
      </c>
      <c r="K14" s="16">
        <v>46</v>
      </c>
      <c r="L14" s="16">
        <v>12</v>
      </c>
      <c r="M14" s="81">
        <v>24.334</v>
      </c>
      <c r="N14" s="72">
        <v>25</v>
      </c>
      <c r="O14" s="64">
        <v>2530</v>
      </c>
      <c r="P14" s="65">
        <f>Table2245789101123456789101112131415[[#This Row],[PEMBULATAN]]*O14</f>
        <v>63250</v>
      </c>
    </row>
    <row r="15" spans="1:16" ht="26.25" customHeight="1" x14ac:dyDescent="0.2">
      <c r="A15" s="14"/>
      <c r="B15" s="14" t="s">
        <v>2117</v>
      </c>
      <c r="C15" s="73" t="s">
        <v>2118</v>
      </c>
      <c r="D15" s="78" t="s">
        <v>289</v>
      </c>
      <c r="E15" s="13">
        <v>44448</v>
      </c>
      <c r="F15" s="76" t="s">
        <v>1362</v>
      </c>
      <c r="G15" s="13">
        <v>44449</v>
      </c>
      <c r="H15" s="77" t="s">
        <v>2103</v>
      </c>
      <c r="I15" s="16">
        <v>37</v>
      </c>
      <c r="J15" s="16">
        <v>48</v>
      </c>
      <c r="K15" s="16">
        <v>10</v>
      </c>
      <c r="L15" s="16">
        <v>5</v>
      </c>
      <c r="M15" s="81">
        <v>4.4400000000000004</v>
      </c>
      <c r="N15" s="72">
        <v>5</v>
      </c>
      <c r="O15" s="64">
        <v>2530</v>
      </c>
      <c r="P15" s="65">
        <f>Table2245789101123456789101112131415[[#This Row],[PEMBULATAN]]*O15</f>
        <v>12650</v>
      </c>
    </row>
    <row r="16" spans="1:16" ht="26.25" customHeight="1" x14ac:dyDescent="0.2">
      <c r="A16" s="14"/>
      <c r="B16" s="96"/>
      <c r="C16" s="73" t="s">
        <v>2119</v>
      </c>
      <c r="D16" s="78" t="s">
        <v>289</v>
      </c>
      <c r="E16" s="13">
        <v>44448</v>
      </c>
      <c r="F16" s="76" t="s">
        <v>1362</v>
      </c>
      <c r="G16" s="13">
        <v>44449</v>
      </c>
      <c r="H16" s="77" t="s">
        <v>2103</v>
      </c>
      <c r="I16" s="16">
        <v>90</v>
      </c>
      <c r="J16" s="16">
        <v>55</v>
      </c>
      <c r="K16" s="16">
        <v>19</v>
      </c>
      <c r="L16" s="16">
        <v>10</v>
      </c>
      <c r="M16" s="81">
        <v>23.512499999999999</v>
      </c>
      <c r="N16" s="72">
        <v>24</v>
      </c>
      <c r="O16" s="64">
        <v>2530</v>
      </c>
      <c r="P16" s="65">
        <f>Table2245789101123456789101112131415[[#This Row],[PEMBULATAN]]*O16</f>
        <v>60720</v>
      </c>
    </row>
    <row r="17" spans="1:16" ht="26.25" customHeight="1" x14ac:dyDescent="0.2">
      <c r="A17" s="14"/>
      <c r="B17" s="14" t="s">
        <v>2120</v>
      </c>
      <c r="C17" s="73" t="s">
        <v>2121</v>
      </c>
      <c r="D17" s="78" t="s">
        <v>289</v>
      </c>
      <c r="E17" s="13">
        <v>44448</v>
      </c>
      <c r="F17" s="76" t="s">
        <v>1362</v>
      </c>
      <c r="G17" s="13">
        <v>44449</v>
      </c>
      <c r="H17" s="77" t="s">
        <v>2103</v>
      </c>
      <c r="I17" s="16">
        <v>45</v>
      </c>
      <c r="J17" s="16">
        <v>32</v>
      </c>
      <c r="K17" s="16">
        <v>16</v>
      </c>
      <c r="L17" s="16">
        <v>1</v>
      </c>
      <c r="M17" s="81">
        <v>5.76</v>
      </c>
      <c r="N17" s="72">
        <v>6</v>
      </c>
      <c r="O17" s="64">
        <v>2530</v>
      </c>
      <c r="P17" s="65">
        <f>Table2245789101123456789101112131415[[#This Row],[PEMBULATAN]]*O17</f>
        <v>15180</v>
      </c>
    </row>
    <row r="18" spans="1:16" ht="22.5" customHeight="1" x14ac:dyDescent="0.2">
      <c r="A18" s="120" t="s">
        <v>30</v>
      </c>
      <c r="B18" s="121"/>
      <c r="C18" s="121"/>
      <c r="D18" s="121"/>
      <c r="E18" s="121"/>
      <c r="F18" s="121"/>
      <c r="G18" s="121"/>
      <c r="H18" s="121"/>
      <c r="I18" s="121"/>
      <c r="J18" s="121"/>
      <c r="K18" s="121"/>
      <c r="L18" s="122"/>
      <c r="M18" s="79">
        <f>SUBTOTAL(109,Table2245789101123456789101112131415[KG VOLUME])</f>
        <v>335.23499999999996</v>
      </c>
      <c r="N18" s="68">
        <f>SUM(N3:N17)</f>
        <v>358</v>
      </c>
      <c r="O18" s="123">
        <f>SUM(P3:P17)</f>
        <v>905740</v>
      </c>
      <c r="P18" s="124"/>
    </row>
    <row r="19" spans="1:16" ht="18" customHeight="1" x14ac:dyDescent="0.2">
      <c r="A19" s="86"/>
      <c r="B19" s="56" t="s">
        <v>42</v>
      </c>
      <c r="C19" s="55"/>
      <c r="D19" s="57" t="s">
        <v>43</v>
      </c>
      <c r="E19" s="86"/>
      <c r="F19" s="86"/>
      <c r="G19" s="86"/>
      <c r="H19" s="86"/>
      <c r="I19" s="86"/>
      <c r="J19" s="86"/>
      <c r="K19" s="86"/>
      <c r="L19" s="86"/>
      <c r="M19" s="87"/>
      <c r="N19" s="88" t="s">
        <v>51</v>
      </c>
      <c r="O19" s="89"/>
      <c r="P19" s="89">
        <f>O18*10%</f>
        <v>90574</v>
      </c>
    </row>
    <row r="20" spans="1:16" ht="18" customHeight="1" thickBot="1" x14ac:dyDescent="0.25">
      <c r="A20" s="86"/>
      <c r="B20" s="56"/>
      <c r="C20" s="55"/>
      <c r="D20" s="57"/>
      <c r="E20" s="86"/>
      <c r="F20" s="86"/>
      <c r="G20" s="86"/>
      <c r="H20" s="86"/>
      <c r="I20" s="86"/>
      <c r="J20" s="86"/>
      <c r="K20" s="86"/>
      <c r="L20" s="86"/>
      <c r="M20" s="87"/>
      <c r="N20" s="90" t="s">
        <v>52</v>
      </c>
      <c r="O20" s="91"/>
      <c r="P20" s="91">
        <f>O18-P19</f>
        <v>815166</v>
      </c>
    </row>
    <row r="21" spans="1:16" ht="18" customHeight="1" x14ac:dyDescent="0.2">
      <c r="A21" s="11"/>
      <c r="H21" s="63"/>
      <c r="N21" s="62" t="s">
        <v>31</v>
      </c>
      <c r="P21" s="69">
        <f>P20*1%</f>
        <v>8151.66</v>
      </c>
    </row>
    <row r="22" spans="1:16" ht="18" customHeight="1" thickBot="1" x14ac:dyDescent="0.25">
      <c r="A22" s="11"/>
      <c r="H22" s="63"/>
      <c r="N22" s="62" t="s">
        <v>53</v>
      </c>
      <c r="P22" s="71">
        <f>P20*2%</f>
        <v>16303.32</v>
      </c>
    </row>
    <row r="23" spans="1:16" ht="18" customHeight="1" x14ac:dyDescent="0.2">
      <c r="A23" s="11"/>
      <c r="H23" s="63"/>
      <c r="N23" s="66" t="s">
        <v>32</v>
      </c>
      <c r="O23" s="67"/>
      <c r="P23" s="70">
        <f>P20+P21-P22</f>
        <v>807014.34000000008</v>
      </c>
    </row>
    <row r="25" spans="1:16" x14ac:dyDescent="0.2">
      <c r="A25" s="11"/>
      <c r="H25" s="63"/>
      <c r="P25" s="71"/>
    </row>
    <row r="26" spans="1:16" x14ac:dyDescent="0.2">
      <c r="A26" s="11"/>
      <c r="H26" s="63"/>
      <c r="O26" s="58"/>
      <c r="P26" s="71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  <row r="29" spans="1:16" s="3" customFormat="1" x14ac:dyDescent="0.25">
      <c r="A29" s="11"/>
      <c r="B29" s="2"/>
      <c r="C29" s="2"/>
      <c r="E29" s="12"/>
      <c r="H29" s="63"/>
      <c r="N29" s="15"/>
      <c r="O29" s="15"/>
      <c r="P29" s="15"/>
    </row>
    <row r="30" spans="1:16" s="3" customFormat="1" x14ac:dyDescent="0.25">
      <c r="A30" s="11"/>
      <c r="B30" s="2"/>
      <c r="C30" s="2"/>
      <c r="E30" s="12"/>
      <c r="H30" s="63"/>
      <c r="N30" s="15"/>
      <c r="O30" s="15"/>
      <c r="P30" s="15"/>
    </row>
    <row r="31" spans="1:16" s="3" customFormat="1" x14ac:dyDescent="0.25">
      <c r="A31" s="11"/>
      <c r="B31" s="2"/>
      <c r="C31" s="2"/>
      <c r="E31" s="12"/>
      <c r="H31" s="63"/>
      <c r="N31" s="15"/>
      <c r="O31" s="15"/>
      <c r="P31" s="15"/>
    </row>
    <row r="32" spans="1:16" s="3" customFormat="1" x14ac:dyDescent="0.25">
      <c r="A32" s="11"/>
      <c r="B32" s="2"/>
      <c r="C32" s="2"/>
      <c r="E32" s="12"/>
      <c r="H32" s="63"/>
      <c r="N32" s="15"/>
      <c r="O32" s="15"/>
      <c r="P32" s="15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</sheetData>
  <mergeCells count="2">
    <mergeCell ref="A18:L18"/>
    <mergeCell ref="O18:P18"/>
  </mergeCells>
  <conditionalFormatting sqref="B3">
    <cfRule type="duplicateValues" dxfId="479" priority="2"/>
  </conditionalFormatting>
  <conditionalFormatting sqref="B4">
    <cfRule type="duplicateValues" dxfId="478" priority="1"/>
  </conditionalFormatting>
  <conditionalFormatting sqref="B5:B17">
    <cfRule type="duplicateValues" dxfId="477" priority="4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7"/>
  <sheetViews>
    <sheetView zoomScale="110" zoomScaleNormal="110" workbookViewId="0">
      <pane xSplit="3" ySplit="2" topLeftCell="D303" activePane="bottomRight" state="frozen"/>
      <selection pane="topRight" activeCell="B1" sqref="B1"/>
      <selection pane="bottomLeft" activeCell="A3" sqref="A3"/>
      <selection pane="bottomRight" activeCell="O308" sqref="O308"/>
    </sheetView>
  </sheetViews>
  <sheetFormatPr defaultRowHeight="15" x14ac:dyDescent="0.2"/>
  <cols>
    <col min="1" max="1" width="8" style="4" customWidth="1"/>
    <col min="2" max="2" width="19.5703125" style="2" customWidth="1"/>
    <col min="3" max="3" width="1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7134</v>
      </c>
      <c r="B3" s="74" t="s">
        <v>2122</v>
      </c>
      <c r="C3" s="9" t="s">
        <v>2123</v>
      </c>
      <c r="D3" s="76" t="s">
        <v>289</v>
      </c>
      <c r="E3" s="13">
        <v>44449</v>
      </c>
      <c r="F3" s="76" t="s">
        <v>1362</v>
      </c>
      <c r="G3" s="13">
        <v>44454</v>
      </c>
      <c r="H3" s="10" t="s">
        <v>2428</v>
      </c>
      <c r="I3" s="1">
        <v>68</v>
      </c>
      <c r="J3" s="1">
        <v>34</v>
      </c>
      <c r="K3" s="1">
        <v>23</v>
      </c>
      <c r="L3" s="1">
        <v>13</v>
      </c>
      <c r="M3" s="80">
        <v>13.294</v>
      </c>
      <c r="N3" s="8">
        <v>13</v>
      </c>
      <c r="O3" s="64">
        <v>2530</v>
      </c>
      <c r="P3" s="65">
        <f>Table224578910112345678910111213141516[[#This Row],[PEMBULATAN]]*O3</f>
        <v>32890</v>
      </c>
    </row>
    <row r="4" spans="1:16" ht="26.25" customHeight="1" x14ac:dyDescent="0.2">
      <c r="A4" s="14"/>
      <c r="B4" s="75"/>
      <c r="C4" s="73" t="s">
        <v>2124</v>
      </c>
      <c r="D4" s="78" t="s">
        <v>289</v>
      </c>
      <c r="E4" s="13">
        <v>44449</v>
      </c>
      <c r="F4" s="76" t="s">
        <v>1362</v>
      </c>
      <c r="G4" s="13">
        <v>44454</v>
      </c>
      <c r="H4" s="77" t="s">
        <v>2428</v>
      </c>
      <c r="I4" s="16">
        <v>87</v>
      </c>
      <c r="J4" s="16">
        <v>45</v>
      </c>
      <c r="K4" s="16">
        <v>15</v>
      </c>
      <c r="L4" s="16">
        <v>11</v>
      </c>
      <c r="M4" s="81">
        <v>14.68125</v>
      </c>
      <c r="N4" s="72">
        <v>15</v>
      </c>
      <c r="O4" s="64">
        <v>2530</v>
      </c>
      <c r="P4" s="65">
        <f>Table224578910112345678910111213141516[[#This Row],[PEMBULATAN]]*O4</f>
        <v>37950</v>
      </c>
    </row>
    <row r="5" spans="1:16" ht="26.25" customHeight="1" x14ac:dyDescent="0.2">
      <c r="A5" s="14"/>
      <c r="B5" s="75"/>
      <c r="C5" s="73" t="s">
        <v>2125</v>
      </c>
      <c r="D5" s="78" t="s">
        <v>289</v>
      </c>
      <c r="E5" s="13">
        <v>44449</v>
      </c>
      <c r="F5" s="76" t="s">
        <v>1362</v>
      </c>
      <c r="G5" s="13">
        <v>44454</v>
      </c>
      <c r="H5" s="77" t="s">
        <v>2428</v>
      </c>
      <c r="I5" s="16">
        <v>78</v>
      </c>
      <c r="J5" s="16">
        <v>48</v>
      </c>
      <c r="K5" s="16">
        <v>18</v>
      </c>
      <c r="L5" s="16">
        <v>14</v>
      </c>
      <c r="M5" s="81">
        <v>16.847999999999999</v>
      </c>
      <c r="N5" s="72">
        <v>17</v>
      </c>
      <c r="O5" s="64">
        <v>2530</v>
      </c>
      <c r="P5" s="65">
        <f>Table224578910112345678910111213141516[[#This Row],[PEMBULATAN]]*O5</f>
        <v>43010</v>
      </c>
    </row>
    <row r="6" spans="1:16" ht="26.25" customHeight="1" x14ac:dyDescent="0.2">
      <c r="A6" s="14"/>
      <c r="B6" s="75"/>
      <c r="C6" s="73" t="s">
        <v>2126</v>
      </c>
      <c r="D6" s="78" t="s">
        <v>289</v>
      </c>
      <c r="E6" s="13">
        <v>44449</v>
      </c>
      <c r="F6" s="76" t="s">
        <v>1362</v>
      </c>
      <c r="G6" s="13">
        <v>44454</v>
      </c>
      <c r="H6" s="77" t="s">
        <v>2428</v>
      </c>
      <c r="I6" s="16">
        <v>94</v>
      </c>
      <c r="J6" s="16">
        <v>26</v>
      </c>
      <c r="K6" s="16">
        <v>58</v>
      </c>
      <c r="L6" s="16">
        <v>30</v>
      </c>
      <c r="M6" s="81">
        <v>35.438000000000002</v>
      </c>
      <c r="N6" s="72">
        <v>36</v>
      </c>
      <c r="O6" s="64">
        <v>2530</v>
      </c>
      <c r="P6" s="65">
        <f>Table224578910112345678910111213141516[[#This Row],[PEMBULATAN]]*O6</f>
        <v>91080</v>
      </c>
    </row>
    <row r="7" spans="1:16" ht="26.25" customHeight="1" x14ac:dyDescent="0.2">
      <c r="A7" s="14"/>
      <c r="B7" s="75"/>
      <c r="C7" s="73" t="s">
        <v>2127</v>
      </c>
      <c r="D7" s="78" t="s">
        <v>289</v>
      </c>
      <c r="E7" s="13">
        <v>44449</v>
      </c>
      <c r="F7" s="76" t="s">
        <v>1362</v>
      </c>
      <c r="G7" s="13">
        <v>44454</v>
      </c>
      <c r="H7" s="77" t="s">
        <v>2428</v>
      </c>
      <c r="I7" s="16">
        <v>60</v>
      </c>
      <c r="J7" s="16">
        <v>50</v>
      </c>
      <c r="K7" s="16">
        <v>25</v>
      </c>
      <c r="L7" s="16">
        <v>14</v>
      </c>
      <c r="M7" s="81">
        <v>18.75</v>
      </c>
      <c r="N7" s="72">
        <v>19</v>
      </c>
      <c r="O7" s="64">
        <v>2530</v>
      </c>
      <c r="P7" s="65">
        <f>Table224578910112345678910111213141516[[#This Row],[PEMBULATAN]]*O7</f>
        <v>48070</v>
      </c>
    </row>
    <row r="8" spans="1:16" ht="26.25" customHeight="1" x14ac:dyDescent="0.2">
      <c r="A8" s="14"/>
      <c r="B8" s="75"/>
      <c r="C8" s="73" t="s">
        <v>2128</v>
      </c>
      <c r="D8" s="78" t="s">
        <v>289</v>
      </c>
      <c r="E8" s="13">
        <v>44449</v>
      </c>
      <c r="F8" s="76" t="s">
        <v>1362</v>
      </c>
      <c r="G8" s="13">
        <v>44454</v>
      </c>
      <c r="H8" s="77" t="s">
        <v>2428</v>
      </c>
      <c r="I8" s="16">
        <v>100</v>
      </c>
      <c r="J8" s="16">
        <v>15</v>
      </c>
      <c r="K8" s="16">
        <v>63</v>
      </c>
      <c r="L8" s="16">
        <v>14</v>
      </c>
      <c r="M8" s="81">
        <v>23.625</v>
      </c>
      <c r="N8" s="72">
        <v>24</v>
      </c>
      <c r="O8" s="64">
        <v>2530</v>
      </c>
      <c r="P8" s="65">
        <f>Table224578910112345678910111213141516[[#This Row],[PEMBULATAN]]*O8</f>
        <v>60720</v>
      </c>
    </row>
    <row r="9" spans="1:16" ht="26.25" customHeight="1" x14ac:dyDescent="0.2">
      <c r="A9" s="14"/>
      <c r="B9" s="75"/>
      <c r="C9" s="73" t="s">
        <v>2129</v>
      </c>
      <c r="D9" s="78" t="s">
        <v>289</v>
      </c>
      <c r="E9" s="13">
        <v>44449</v>
      </c>
      <c r="F9" s="76" t="s">
        <v>1362</v>
      </c>
      <c r="G9" s="13">
        <v>44454</v>
      </c>
      <c r="H9" s="77" t="s">
        <v>2428</v>
      </c>
      <c r="I9" s="16">
        <v>43</v>
      </c>
      <c r="J9" s="16">
        <v>37</v>
      </c>
      <c r="K9" s="16">
        <v>14</v>
      </c>
      <c r="L9" s="16">
        <v>1</v>
      </c>
      <c r="M9" s="81">
        <v>5.5685000000000002</v>
      </c>
      <c r="N9" s="72">
        <v>6</v>
      </c>
      <c r="O9" s="64">
        <v>2530</v>
      </c>
      <c r="P9" s="65">
        <f>Table224578910112345678910111213141516[[#This Row],[PEMBULATAN]]*O9</f>
        <v>15180</v>
      </c>
    </row>
    <row r="10" spans="1:16" ht="26.25" customHeight="1" x14ac:dyDescent="0.2">
      <c r="A10" s="14"/>
      <c r="B10" s="75"/>
      <c r="C10" s="73" t="s">
        <v>2130</v>
      </c>
      <c r="D10" s="78" t="s">
        <v>289</v>
      </c>
      <c r="E10" s="13">
        <v>44449</v>
      </c>
      <c r="F10" s="76" t="s">
        <v>1362</v>
      </c>
      <c r="G10" s="13">
        <v>44454</v>
      </c>
      <c r="H10" s="77" t="s">
        <v>2428</v>
      </c>
      <c r="I10" s="16">
        <v>36</v>
      </c>
      <c r="J10" s="16">
        <v>30</v>
      </c>
      <c r="K10" s="16">
        <v>17</v>
      </c>
      <c r="L10" s="16">
        <v>5</v>
      </c>
      <c r="M10" s="81">
        <v>4.59</v>
      </c>
      <c r="N10" s="72">
        <v>5</v>
      </c>
      <c r="O10" s="64">
        <v>2530</v>
      </c>
      <c r="P10" s="65">
        <f>Table224578910112345678910111213141516[[#This Row],[PEMBULATAN]]*O10</f>
        <v>12650</v>
      </c>
    </row>
    <row r="11" spans="1:16" ht="26.25" customHeight="1" x14ac:dyDescent="0.2">
      <c r="A11" s="14"/>
      <c r="B11" s="75"/>
      <c r="C11" s="73" t="s">
        <v>2131</v>
      </c>
      <c r="D11" s="78" t="s">
        <v>289</v>
      </c>
      <c r="E11" s="13">
        <v>44449</v>
      </c>
      <c r="F11" s="76" t="s">
        <v>1362</v>
      </c>
      <c r="G11" s="13">
        <v>44454</v>
      </c>
      <c r="H11" s="77" t="s">
        <v>2428</v>
      </c>
      <c r="I11" s="16">
        <v>76</v>
      </c>
      <c r="J11" s="16">
        <v>55</v>
      </c>
      <c r="K11" s="16">
        <v>28</v>
      </c>
      <c r="L11" s="16">
        <v>10</v>
      </c>
      <c r="M11" s="81">
        <v>29.26</v>
      </c>
      <c r="N11" s="72">
        <v>29</v>
      </c>
      <c r="O11" s="64">
        <v>2530</v>
      </c>
      <c r="P11" s="65">
        <f>Table224578910112345678910111213141516[[#This Row],[PEMBULATAN]]*O11</f>
        <v>73370</v>
      </c>
    </row>
    <row r="12" spans="1:16" ht="26.25" customHeight="1" x14ac:dyDescent="0.2">
      <c r="A12" s="14"/>
      <c r="B12" s="75"/>
      <c r="C12" s="73" t="s">
        <v>2132</v>
      </c>
      <c r="D12" s="78" t="s">
        <v>289</v>
      </c>
      <c r="E12" s="13">
        <v>44449</v>
      </c>
      <c r="F12" s="76" t="s">
        <v>1362</v>
      </c>
      <c r="G12" s="13">
        <v>44454</v>
      </c>
      <c r="H12" s="77" t="s">
        <v>2428</v>
      </c>
      <c r="I12" s="16">
        <v>76</v>
      </c>
      <c r="J12" s="16">
        <v>58</v>
      </c>
      <c r="K12" s="16">
        <v>20</v>
      </c>
      <c r="L12" s="16">
        <v>18</v>
      </c>
      <c r="M12" s="81">
        <v>22.04</v>
      </c>
      <c r="N12" s="72">
        <v>22</v>
      </c>
      <c r="O12" s="64">
        <v>2530</v>
      </c>
      <c r="P12" s="65">
        <f>Table224578910112345678910111213141516[[#This Row],[PEMBULATAN]]*O12</f>
        <v>55660</v>
      </c>
    </row>
    <row r="13" spans="1:16" ht="26.25" customHeight="1" x14ac:dyDescent="0.2">
      <c r="A13" s="14"/>
      <c r="B13" s="75"/>
      <c r="C13" s="73" t="s">
        <v>2133</v>
      </c>
      <c r="D13" s="78" t="s">
        <v>289</v>
      </c>
      <c r="E13" s="13">
        <v>44449</v>
      </c>
      <c r="F13" s="76" t="s">
        <v>1362</v>
      </c>
      <c r="G13" s="13">
        <v>44454</v>
      </c>
      <c r="H13" s="77" t="s">
        <v>2428</v>
      </c>
      <c r="I13" s="16">
        <v>25</v>
      </c>
      <c r="J13" s="16">
        <v>18</v>
      </c>
      <c r="K13" s="16">
        <v>15</v>
      </c>
      <c r="L13" s="16">
        <v>2</v>
      </c>
      <c r="M13" s="81">
        <v>1.6875</v>
      </c>
      <c r="N13" s="72">
        <v>2</v>
      </c>
      <c r="O13" s="64">
        <v>2530</v>
      </c>
      <c r="P13" s="65">
        <f>Table224578910112345678910111213141516[[#This Row],[PEMBULATAN]]*O13</f>
        <v>5060</v>
      </c>
    </row>
    <row r="14" spans="1:16" ht="26.25" customHeight="1" x14ac:dyDescent="0.2">
      <c r="A14" s="14"/>
      <c r="B14" s="75"/>
      <c r="C14" s="73" t="s">
        <v>2134</v>
      </c>
      <c r="D14" s="78" t="s">
        <v>289</v>
      </c>
      <c r="E14" s="13">
        <v>44449</v>
      </c>
      <c r="F14" s="76" t="s">
        <v>1362</v>
      </c>
      <c r="G14" s="13">
        <v>44454</v>
      </c>
      <c r="H14" s="77" t="s">
        <v>2428</v>
      </c>
      <c r="I14" s="16">
        <v>26</v>
      </c>
      <c r="J14" s="16">
        <v>13</v>
      </c>
      <c r="K14" s="16">
        <v>8</v>
      </c>
      <c r="L14" s="16">
        <v>1</v>
      </c>
      <c r="M14" s="81">
        <v>0.67600000000000005</v>
      </c>
      <c r="N14" s="72">
        <v>1</v>
      </c>
      <c r="O14" s="64">
        <v>2530</v>
      </c>
      <c r="P14" s="65">
        <f>Table224578910112345678910111213141516[[#This Row],[PEMBULATAN]]*O14</f>
        <v>2530</v>
      </c>
    </row>
    <row r="15" spans="1:16" ht="26.25" customHeight="1" x14ac:dyDescent="0.2">
      <c r="A15" s="14"/>
      <c r="B15" s="75"/>
      <c r="C15" s="73" t="s">
        <v>2135</v>
      </c>
      <c r="D15" s="78" t="s">
        <v>289</v>
      </c>
      <c r="E15" s="13">
        <v>44449</v>
      </c>
      <c r="F15" s="76" t="s">
        <v>1362</v>
      </c>
      <c r="G15" s="13">
        <v>44454</v>
      </c>
      <c r="H15" s="77" t="s">
        <v>2428</v>
      </c>
      <c r="I15" s="16">
        <v>54</v>
      </c>
      <c r="J15" s="16">
        <v>47</v>
      </c>
      <c r="K15" s="16">
        <v>9</v>
      </c>
      <c r="L15" s="16">
        <v>8</v>
      </c>
      <c r="M15" s="81">
        <v>5.7104999999999997</v>
      </c>
      <c r="N15" s="72">
        <v>8</v>
      </c>
      <c r="O15" s="64">
        <v>2530</v>
      </c>
      <c r="P15" s="65">
        <f>Table224578910112345678910111213141516[[#This Row],[PEMBULATAN]]*O15</f>
        <v>20240</v>
      </c>
    </row>
    <row r="16" spans="1:16" ht="26.25" customHeight="1" x14ac:dyDescent="0.2">
      <c r="A16" s="14"/>
      <c r="B16" s="75"/>
      <c r="C16" s="73" t="s">
        <v>2136</v>
      </c>
      <c r="D16" s="78" t="s">
        <v>289</v>
      </c>
      <c r="E16" s="13">
        <v>44449</v>
      </c>
      <c r="F16" s="76" t="s">
        <v>1362</v>
      </c>
      <c r="G16" s="13">
        <v>44454</v>
      </c>
      <c r="H16" s="77" t="s">
        <v>2428</v>
      </c>
      <c r="I16" s="16">
        <v>50</v>
      </c>
      <c r="J16" s="16">
        <v>36</v>
      </c>
      <c r="K16" s="16">
        <v>45</v>
      </c>
      <c r="L16" s="16">
        <v>20</v>
      </c>
      <c r="M16" s="81">
        <v>20.25</v>
      </c>
      <c r="N16" s="72">
        <v>20</v>
      </c>
      <c r="O16" s="64">
        <v>2530</v>
      </c>
      <c r="P16" s="65">
        <f>Table224578910112345678910111213141516[[#This Row],[PEMBULATAN]]*O16</f>
        <v>50600</v>
      </c>
    </row>
    <row r="17" spans="1:16" ht="26.25" customHeight="1" x14ac:dyDescent="0.2">
      <c r="A17" s="14"/>
      <c r="B17" s="75"/>
      <c r="C17" s="73" t="s">
        <v>2137</v>
      </c>
      <c r="D17" s="78" t="s">
        <v>289</v>
      </c>
      <c r="E17" s="13">
        <v>44449</v>
      </c>
      <c r="F17" s="76" t="s">
        <v>1362</v>
      </c>
      <c r="G17" s="13">
        <v>44454</v>
      </c>
      <c r="H17" s="77" t="s">
        <v>2428</v>
      </c>
      <c r="I17" s="16">
        <v>50</v>
      </c>
      <c r="J17" s="16">
        <v>44</v>
      </c>
      <c r="K17" s="16">
        <v>18</v>
      </c>
      <c r="L17" s="16">
        <v>3</v>
      </c>
      <c r="M17" s="81">
        <v>9.9</v>
      </c>
      <c r="N17" s="72">
        <v>10</v>
      </c>
      <c r="O17" s="64">
        <v>2530</v>
      </c>
      <c r="P17" s="65">
        <f>Table224578910112345678910111213141516[[#This Row],[PEMBULATAN]]*O17</f>
        <v>25300</v>
      </c>
    </row>
    <row r="18" spans="1:16" ht="26.25" customHeight="1" x14ac:dyDescent="0.2">
      <c r="A18" s="14"/>
      <c r="B18" s="75"/>
      <c r="C18" s="73" t="s">
        <v>2138</v>
      </c>
      <c r="D18" s="78" t="s">
        <v>289</v>
      </c>
      <c r="E18" s="13">
        <v>44449</v>
      </c>
      <c r="F18" s="76" t="s">
        <v>1362</v>
      </c>
      <c r="G18" s="13">
        <v>44454</v>
      </c>
      <c r="H18" s="77" t="s">
        <v>2428</v>
      </c>
      <c r="I18" s="16">
        <v>34</v>
      </c>
      <c r="J18" s="16">
        <v>26</v>
      </c>
      <c r="K18" s="16">
        <v>22</v>
      </c>
      <c r="L18" s="16">
        <v>17</v>
      </c>
      <c r="M18" s="81">
        <v>4.8620000000000001</v>
      </c>
      <c r="N18" s="72">
        <v>17</v>
      </c>
      <c r="O18" s="64">
        <v>2530</v>
      </c>
      <c r="P18" s="65">
        <f>Table224578910112345678910111213141516[[#This Row],[PEMBULATAN]]*O18</f>
        <v>43010</v>
      </c>
    </row>
    <row r="19" spans="1:16" ht="26.25" customHeight="1" x14ac:dyDescent="0.2">
      <c r="A19" s="14"/>
      <c r="B19" s="75"/>
      <c r="C19" s="73" t="s">
        <v>2139</v>
      </c>
      <c r="D19" s="78" t="s">
        <v>289</v>
      </c>
      <c r="E19" s="13">
        <v>44449</v>
      </c>
      <c r="F19" s="76" t="s">
        <v>1362</v>
      </c>
      <c r="G19" s="13">
        <v>44454</v>
      </c>
      <c r="H19" s="77" t="s">
        <v>2428</v>
      </c>
      <c r="I19" s="16">
        <v>45</v>
      </c>
      <c r="J19" s="16">
        <v>60</v>
      </c>
      <c r="K19" s="16">
        <v>45</v>
      </c>
      <c r="L19" s="16">
        <v>27</v>
      </c>
      <c r="M19" s="81">
        <v>30.375</v>
      </c>
      <c r="N19" s="72">
        <v>31</v>
      </c>
      <c r="O19" s="64">
        <v>2530</v>
      </c>
      <c r="P19" s="65">
        <f>Table224578910112345678910111213141516[[#This Row],[PEMBULATAN]]*O19</f>
        <v>78430</v>
      </c>
    </row>
    <row r="20" spans="1:16" ht="26.25" customHeight="1" x14ac:dyDescent="0.2">
      <c r="A20" s="14"/>
      <c r="B20" s="97"/>
      <c r="C20" s="73" t="s">
        <v>2140</v>
      </c>
      <c r="D20" s="78" t="s">
        <v>289</v>
      </c>
      <c r="E20" s="13">
        <v>44449</v>
      </c>
      <c r="F20" s="76" t="s">
        <v>1362</v>
      </c>
      <c r="G20" s="13">
        <v>44454</v>
      </c>
      <c r="H20" s="77" t="s">
        <v>2428</v>
      </c>
      <c r="I20" s="16">
        <v>98</v>
      </c>
      <c r="J20" s="16">
        <v>58</v>
      </c>
      <c r="K20" s="16">
        <v>22</v>
      </c>
      <c r="L20" s="16">
        <v>21</v>
      </c>
      <c r="M20" s="81">
        <v>31.262</v>
      </c>
      <c r="N20" s="72">
        <v>31</v>
      </c>
      <c r="O20" s="64">
        <v>2530</v>
      </c>
      <c r="P20" s="65">
        <f>Table224578910112345678910111213141516[[#This Row],[PEMBULATAN]]*O20</f>
        <v>78430</v>
      </c>
    </row>
    <row r="21" spans="1:16" ht="26.25" customHeight="1" x14ac:dyDescent="0.2">
      <c r="A21" s="14"/>
      <c r="B21" s="75" t="s">
        <v>2141</v>
      </c>
      <c r="C21" s="73" t="s">
        <v>2142</v>
      </c>
      <c r="D21" s="78" t="s">
        <v>289</v>
      </c>
      <c r="E21" s="13">
        <v>44449</v>
      </c>
      <c r="F21" s="76" t="s">
        <v>1362</v>
      </c>
      <c r="G21" s="13">
        <v>44454</v>
      </c>
      <c r="H21" s="77" t="s">
        <v>2428</v>
      </c>
      <c r="I21" s="16">
        <v>72</v>
      </c>
      <c r="J21" s="16">
        <v>60</v>
      </c>
      <c r="K21" s="16">
        <v>21</v>
      </c>
      <c r="L21" s="16">
        <v>7</v>
      </c>
      <c r="M21" s="81">
        <v>22.68</v>
      </c>
      <c r="N21" s="72">
        <v>23</v>
      </c>
      <c r="O21" s="64">
        <v>2530</v>
      </c>
      <c r="P21" s="65">
        <f>Table224578910112345678910111213141516[[#This Row],[PEMBULATAN]]*O21</f>
        <v>58190</v>
      </c>
    </row>
    <row r="22" spans="1:16" ht="26.25" customHeight="1" x14ac:dyDescent="0.2">
      <c r="A22" s="14"/>
      <c r="B22" s="75"/>
      <c r="C22" s="73" t="s">
        <v>2143</v>
      </c>
      <c r="D22" s="78" t="s">
        <v>289</v>
      </c>
      <c r="E22" s="13">
        <v>44449</v>
      </c>
      <c r="F22" s="76" t="s">
        <v>1362</v>
      </c>
      <c r="G22" s="13">
        <v>44454</v>
      </c>
      <c r="H22" s="77" t="s">
        <v>2428</v>
      </c>
      <c r="I22" s="16">
        <v>80</v>
      </c>
      <c r="J22" s="16">
        <v>52</v>
      </c>
      <c r="K22" s="16">
        <v>35</v>
      </c>
      <c r="L22" s="16">
        <v>12</v>
      </c>
      <c r="M22" s="81">
        <v>36.4</v>
      </c>
      <c r="N22" s="72">
        <v>37</v>
      </c>
      <c r="O22" s="64">
        <v>2530</v>
      </c>
      <c r="P22" s="65">
        <f>Table224578910112345678910111213141516[[#This Row],[PEMBULATAN]]*O22</f>
        <v>93610</v>
      </c>
    </row>
    <row r="23" spans="1:16" ht="26.25" customHeight="1" x14ac:dyDescent="0.2">
      <c r="A23" s="14"/>
      <c r="B23" s="75"/>
      <c r="C23" s="73" t="s">
        <v>2144</v>
      </c>
      <c r="D23" s="78" t="s">
        <v>289</v>
      </c>
      <c r="E23" s="13">
        <v>44449</v>
      </c>
      <c r="F23" s="76" t="s">
        <v>1362</v>
      </c>
      <c r="G23" s="13">
        <v>44454</v>
      </c>
      <c r="H23" s="77" t="s">
        <v>2428</v>
      </c>
      <c r="I23" s="16">
        <v>63</v>
      </c>
      <c r="J23" s="16">
        <v>50</v>
      </c>
      <c r="K23" s="16">
        <v>14</v>
      </c>
      <c r="L23" s="16">
        <v>4</v>
      </c>
      <c r="M23" s="81">
        <v>11.025</v>
      </c>
      <c r="N23" s="72">
        <v>11</v>
      </c>
      <c r="O23" s="64">
        <v>2530</v>
      </c>
      <c r="P23" s="65">
        <f>Table224578910112345678910111213141516[[#This Row],[PEMBULATAN]]*O23</f>
        <v>27830</v>
      </c>
    </row>
    <row r="24" spans="1:16" ht="26.25" customHeight="1" x14ac:dyDescent="0.2">
      <c r="A24" s="14"/>
      <c r="B24" s="75"/>
      <c r="C24" s="73" t="s">
        <v>2145</v>
      </c>
      <c r="D24" s="78" t="s">
        <v>289</v>
      </c>
      <c r="E24" s="13">
        <v>44449</v>
      </c>
      <c r="F24" s="76" t="s">
        <v>1362</v>
      </c>
      <c r="G24" s="13">
        <v>44454</v>
      </c>
      <c r="H24" s="77" t="s">
        <v>2428</v>
      </c>
      <c r="I24" s="16">
        <v>98</v>
      </c>
      <c r="J24" s="16">
        <v>54</v>
      </c>
      <c r="K24" s="16">
        <v>38</v>
      </c>
      <c r="L24" s="16">
        <v>25</v>
      </c>
      <c r="M24" s="81">
        <v>50.274000000000001</v>
      </c>
      <c r="N24" s="72">
        <v>50</v>
      </c>
      <c r="O24" s="64">
        <v>2530</v>
      </c>
      <c r="P24" s="65">
        <f>Table224578910112345678910111213141516[[#This Row],[PEMBULATAN]]*O24</f>
        <v>126500</v>
      </c>
    </row>
    <row r="25" spans="1:16" ht="26.25" customHeight="1" x14ac:dyDescent="0.2">
      <c r="A25" s="14"/>
      <c r="B25" s="75"/>
      <c r="C25" s="73" t="s">
        <v>2146</v>
      </c>
      <c r="D25" s="78" t="s">
        <v>289</v>
      </c>
      <c r="E25" s="13">
        <v>44449</v>
      </c>
      <c r="F25" s="76" t="s">
        <v>1362</v>
      </c>
      <c r="G25" s="13">
        <v>44454</v>
      </c>
      <c r="H25" s="77" t="s">
        <v>2428</v>
      </c>
      <c r="I25" s="16">
        <v>78</v>
      </c>
      <c r="J25" s="16">
        <v>60</v>
      </c>
      <c r="K25" s="16">
        <v>15</v>
      </c>
      <c r="L25" s="16">
        <v>6</v>
      </c>
      <c r="M25" s="81">
        <v>17.55</v>
      </c>
      <c r="N25" s="72">
        <v>18</v>
      </c>
      <c r="O25" s="64">
        <v>2530</v>
      </c>
      <c r="P25" s="65">
        <f>Table224578910112345678910111213141516[[#This Row],[PEMBULATAN]]*O25</f>
        <v>45540</v>
      </c>
    </row>
    <row r="26" spans="1:16" ht="26.25" customHeight="1" x14ac:dyDescent="0.2">
      <c r="A26" s="14"/>
      <c r="B26" s="75"/>
      <c r="C26" s="73" t="s">
        <v>2147</v>
      </c>
      <c r="D26" s="78" t="s">
        <v>289</v>
      </c>
      <c r="E26" s="13">
        <v>44449</v>
      </c>
      <c r="F26" s="76" t="s">
        <v>1362</v>
      </c>
      <c r="G26" s="13">
        <v>44454</v>
      </c>
      <c r="H26" s="77" t="s">
        <v>2428</v>
      </c>
      <c r="I26" s="16">
        <v>70</v>
      </c>
      <c r="J26" s="16">
        <v>30</v>
      </c>
      <c r="K26" s="16">
        <v>36</v>
      </c>
      <c r="L26" s="16">
        <v>5</v>
      </c>
      <c r="M26" s="81">
        <v>18.899999999999999</v>
      </c>
      <c r="N26" s="72">
        <v>19</v>
      </c>
      <c r="O26" s="64">
        <v>2530</v>
      </c>
      <c r="P26" s="65">
        <f>Table224578910112345678910111213141516[[#This Row],[PEMBULATAN]]*O26</f>
        <v>48070</v>
      </c>
    </row>
    <row r="27" spans="1:16" ht="26.25" customHeight="1" x14ac:dyDescent="0.2">
      <c r="A27" s="14"/>
      <c r="B27" s="75"/>
      <c r="C27" s="73" t="s">
        <v>2148</v>
      </c>
      <c r="D27" s="78" t="s">
        <v>289</v>
      </c>
      <c r="E27" s="13">
        <v>44449</v>
      </c>
      <c r="F27" s="76" t="s">
        <v>1362</v>
      </c>
      <c r="G27" s="13">
        <v>44454</v>
      </c>
      <c r="H27" s="77" t="s">
        <v>2428</v>
      </c>
      <c r="I27" s="16">
        <v>94</v>
      </c>
      <c r="J27" s="16">
        <v>55</v>
      </c>
      <c r="K27" s="16">
        <v>28</v>
      </c>
      <c r="L27" s="16">
        <v>17</v>
      </c>
      <c r="M27" s="81">
        <v>36.19</v>
      </c>
      <c r="N27" s="72">
        <v>36</v>
      </c>
      <c r="O27" s="64">
        <v>2530</v>
      </c>
      <c r="P27" s="65">
        <f>Table224578910112345678910111213141516[[#This Row],[PEMBULATAN]]*O27</f>
        <v>91080</v>
      </c>
    </row>
    <row r="28" spans="1:16" ht="26.25" customHeight="1" x14ac:dyDescent="0.2">
      <c r="A28" s="14"/>
      <c r="B28" s="75"/>
      <c r="C28" s="73" t="s">
        <v>2149</v>
      </c>
      <c r="D28" s="78" t="s">
        <v>289</v>
      </c>
      <c r="E28" s="13">
        <v>44449</v>
      </c>
      <c r="F28" s="76" t="s">
        <v>1362</v>
      </c>
      <c r="G28" s="13">
        <v>44454</v>
      </c>
      <c r="H28" s="77" t="s">
        <v>2428</v>
      </c>
      <c r="I28" s="16">
        <v>60</v>
      </c>
      <c r="J28" s="16">
        <v>27</v>
      </c>
      <c r="K28" s="16">
        <v>12</v>
      </c>
      <c r="L28" s="16">
        <v>2</v>
      </c>
      <c r="M28" s="81">
        <v>4.8600000000000003</v>
      </c>
      <c r="N28" s="72">
        <v>5</v>
      </c>
      <c r="O28" s="64">
        <v>2530</v>
      </c>
      <c r="P28" s="65">
        <f>Table224578910112345678910111213141516[[#This Row],[PEMBULATAN]]*O28</f>
        <v>12650</v>
      </c>
    </row>
    <row r="29" spans="1:16" ht="26.25" customHeight="1" x14ac:dyDescent="0.2">
      <c r="A29" s="14"/>
      <c r="B29" s="75"/>
      <c r="C29" s="73" t="s">
        <v>2150</v>
      </c>
      <c r="D29" s="78" t="s">
        <v>289</v>
      </c>
      <c r="E29" s="13">
        <v>44449</v>
      </c>
      <c r="F29" s="76" t="s">
        <v>1362</v>
      </c>
      <c r="G29" s="13">
        <v>44454</v>
      </c>
      <c r="H29" s="77" t="s">
        <v>2428</v>
      </c>
      <c r="I29" s="16">
        <v>50</v>
      </c>
      <c r="J29" s="16">
        <v>38</v>
      </c>
      <c r="K29" s="16">
        <v>20</v>
      </c>
      <c r="L29" s="16">
        <v>2</v>
      </c>
      <c r="M29" s="81">
        <v>9.5</v>
      </c>
      <c r="N29" s="72">
        <v>10</v>
      </c>
      <c r="O29" s="64">
        <v>2530</v>
      </c>
      <c r="P29" s="65">
        <f>Table224578910112345678910111213141516[[#This Row],[PEMBULATAN]]*O29</f>
        <v>25300</v>
      </c>
    </row>
    <row r="30" spans="1:16" ht="26.25" customHeight="1" x14ac:dyDescent="0.2">
      <c r="A30" s="14"/>
      <c r="B30" s="75"/>
      <c r="C30" s="73" t="s">
        <v>2151</v>
      </c>
      <c r="D30" s="78" t="s">
        <v>289</v>
      </c>
      <c r="E30" s="13">
        <v>44449</v>
      </c>
      <c r="F30" s="76" t="s">
        <v>1362</v>
      </c>
      <c r="G30" s="13">
        <v>44454</v>
      </c>
      <c r="H30" s="77" t="s">
        <v>2428</v>
      </c>
      <c r="I30" s="16">
        <v>85</v>
      </c>
      <c r="J30" s="16">
        <v>62</v>
      </c>
      <c r="K30" s="16">
        <v>27</v>
      </c>
      <c r="L30" s="16">
        <v>10</v>
      </c>
      <c r="M30" s="81">
        <v>35.572499999999998</v>
      </c>
      <c r="N30" s="72">
        <v>36</v>
      </c>
      <c r="O30" s="64">
        <v>2530</v>
      </c>
      <c r="P30" s="65">
        <f>Table224578910112345678910111213141516[[#This Row],[PEMBULATAN]]*O30</f>
        <v>91080</v>
      </c>
    </row>
    <row r="31" spans="1:16" ht="26.25" customHeight="1" x14ac:dyDescent="0.2">
      <c r="A31" s="14"/>
      <c r="B31" s="75"/>
      <c r="C31" s="73" t="s">
        <v>2152</v>
      </c>
      <c r="D31" s="78" t="s">
        <v>289</v>
      </c>
      <c r="E31" s="13">
        <v>44449</v>
      </c>
      <c r="F31" s="76" t="s">
        <v>1362</v>
      </c>
      <c r="G31" s="13">
        <v>44454</v>
      </c>
      <c r="H31" s="77" t="s">
        <v>2428</v>
      </c>
      <c r="I31" s="16">
        <v>88</v>
      </c>
      <c r="J31" s="16">
        <v>55</v>
      </c>
      <c r="K31" s="16">
        <v>25</v>
      </c>
      <c r="L31" s="16">
        <v>20</v>
      </c>
      <c r="M31" s="81">
        <v>30.25</v>
      </c>
      <c r="N31" s="72">
        <v>30</v>
      </c>
      <c r="O31" s="64">
        <v>2530</v>
      </c>
      <c r="P31" s="65">
        <f>Table224578910112345678910111213141516[[#This Row],[PEMBULATAN]]*O31</f>
        <v>75900</v>
      </c>
    </row>
    <row r="32" spans="1:16" ht="26.25" customHeight="1" x14ac:dyDescent="0.2">
      <c r="A32" s="14"/>
      <c r="B32" s="75"/>
      <c r="C32" s="73" t="s">
        <v>2153</v>
      </c>
      <c r="D32" s="78" t="s">
        <v>289</v>
      </c>
      <c r="E32" s="13">
        <v>44449</v>
      </c>
      <c r="F32" s="76" t="s">
        <v>1362</v>
      </c>
      <c r="G32" s="13">
        <v>44454</v>
      </c>
      <c r="H32" s="77" t="s">
        <v>2428</v>
      </c>
      <c r="I32" s="16">
        <v>74</v>
      </c>
      <c r="J32" s="16">
        <v>60</v>
      </c>
      <c r="K32" s="16">
        <v>24</v>
      </c>
      <c r="L32" s="16">
        <v>17</v>
      </c>
      <c r="M32" s="81">
        <v>26.64</v>
      </c>
      <c r="N32" s="72">
        <v>27</v>
      </c>
      <c r="O32" s="64">
        <v>2530</v>
      </c>
      <c r="P32" s="65">
        <f>Table224578910112345678910111213141516[[#This Row],[PEMBULATAN]]*O32</f>
        <v>68310</v>
      </c>
    </row>
    <row r="33" spans="1:16" ht="26.25" customHeight="1" x14ac:dyDescent="0.2">
      <c r="A33" s="14"/>
      <c r="B33" s="75"/>
      <c r="C33" s="73" t="s">
        <v>2154</v>
      </c>
      <c r="D33" s="78" t="s">
        <v>289</v>
      </c>
      <c r="E33" s="13">
        <v>44449</v>
      </c>
      <c r="F33" s="76" t="s">
        <v>1362</v>
      </c>
      <c r="G33" s="13">
        <v>44454</v>
      </c>
      <c r="H33" s="77" t="s">
        <v>2428</v>
      </c>
      <c r="I33" s="16">
        <v>84</v>
      </c>
      <c r="J33" s="16">
        <v>53</v>
      </c>
      <c r="K33" s="16">
        <v>18</v>
      </c>
      <c r="L33" s="16">
        <v>5</v>
      </c>
      <c r="M33" s="81">
        <v>20.033999999999999</v>
      </c>
      <c r="N33" s="72">
        <v>20</v>
      </c>
      <c r="O33" s="64">
        <v>2530</v>
      </c>
      <c r="P33" s="65">
        <f>Table224578910112345678910111213141516[[#This Row],[PEMBULATAN]]*O33</f>
        <v>50600</v>
      </c>
    </row>
    <row r="34" spans="1:16" ht="26.25" customHeight="1" x14ac:dyDescent="0.2">
      <c r="A34" s="14"/>
      <c r="B34" s="75"/>
      <c r="C34" s="73" t="s">
        <v>2155</v>
      </c>
      <c r="D34" s="78" t="s">
        <v>289</v>
      </c>
      <c r="E34" s="13">
        <v>44449</v>
      </c>
      <c r="F34" s="76" t="s">
        <v>1362</v>
      </c>
      <c r="G34" s="13">
        <v>44454</v>
      </c>
      <c r="H34" s="77" t="s">
        <v>2428</v>
      </c>
      <c r="I34" s="16">
        <v>96</v>
      </c>
      <c r="J34" s="16">
        <v>58</v>
      </c>
      <c r="K34" s="16">
        <v>23</v>
      </c>
      <c r="L34" s="16">
        <v>17</v>
      </c>
      <c r="M34" s="81">
        <v>32.015999999999998</v>
      </c>
      <c r="N34" s="72">
        <v>32</v>
      </c>
      <c r="O34" s="64">
        <v>2530</v>
      </c>
      <c r="P34" s="65">
        <f>Table224578910112345678910111213141516[[#This Row],[PEMBULATAN]]*O34</f>
        <v>80960</v>
      </c>
    </row>
    <row r="35" spans="1:16" ht="26.25" customHeight="1" x14ac:dyDescent="0.2">
      <c r="A35" s="14"/>
      <c r="B35" s="75"/>
      <c r="C35" s="73" t="s">
        <v>2156</v>
      </c>
      <c r="D35" s="78" t="s">
        <v>289</v>
      </c>
      <c r="E35" s="13">
        <v>44449</v>
      </c>
      <c r="F35" s="76" t="s">
        <v>1362</v>
      </c>
      <c r="G35" s="13">
        <v>44454</v>
      </c>
      <c r="H35" s="77" t="s">
        <v>2428</v>
      </c>
      <c r="I35" s="16">
        <v>77</v>
      </c>
      <c r="J35" s="16">
        <v>45</v>
      </c>
      <c r="K35" s="16">
        <v>30</v>
      </c>
      <c r="L35" s="16">
        <v>12</v>
      </c>
      <c r="M35" s="81">
        <v>25.987500000000001</v>
      </c>
      <c r="N35" s="72">
        <v>26</v>
      </c>
      <c r="O35" s="64">
        <v>2530</v>
      </c>
      <c r="P35" s="65">
        <f>Table224578910112345678910111213141516[[#This Row],[PEMBULATAN]]*O35</f>
        <v>65780</v>
      </c>
    </row>
    <row r="36" spans="1:16" ht="26.25" customHeight="1" x14ac:dyDescent="0.2">
      <c r="A36" s="14"/>
      <c r="B36" s="75"/>
      <c r="C36" s="73" t="s">
        <v>2157</v>
      </c>
      <c r="D36" s="78" t="s">
        <v>289</v>
      </c>
      <c r="E36" s="13">
        <v>44449</v>
      </c>
      <c r="F36" s="76" t="s">
        <v>1362</v>
      </c>
      <c r="G36" s="13">
        <v>44454</v>
      </c>
      <c r="H36" s="77" t="s">
        <v>2428</v>
      </c>
      <c r="I36" s="16">
        <v>55</v>
      </c>
      <c r="J36" s="16">
        <v>58</v>
      </c>
      <c r="K36" s="16">
        <v>28</v>
      </c>
      <c r="L36" s="16">
        <v>5</v>
      </c>
      <c r="M36" s="81">
        <v>22.33</v>
      </c>
      <c r="N36" s="72">
        <v>23</v>
      </c>
      <c r="O36" s="64">
        <v>2530</v>
      </c>
      <c r="P36" s="65">
        <f>Table224578910112345678910111213141516[[#This Row],[PEMBULATAN]]*O36</f>
        <v>58190</v>
      </c>
    </row>
    <row r="37" spans="1:16" ht="26.25" customHeight="1" x14ac:dyDescent="0.2">
      <c r="A37" s="14"/>
      <c r="B37" s="75"/>
      <c r="C37" s="73" t="s">
        <v>2158</v>
      </c>
      <c r="D37" s="78" t="s">
        <v>289</v>
      </c>
      <c r="E37" s="13">
        <v>44449</v>
      </c>
      <c r="F37" s="76" t="s">
        <v>1362</v>
      </c>
      <c r="G37" s="13">
        <v>44454</v>
      </c>
      <c r="H37" s="77" t="s">
        <v>2428</v>
      </c>
      <c r="I37" s="16">
        <v>78</v>
      </c>
      <c r="J37" s="16">
        <v>60</v>
      </c>
      <c r="K37" s="16">
        <v>27</v>
      </c>
      <c r="L37" s="16">
        <v>8</v>
      </c>
      <c r="M37" s="81">
        <v>31.59</v>
      </c>
      <c r="N37" s="72">
        <v>32</v>
      </c>
      <c r="O37" s="64">
        <v>2530</v>
      </c>
      <c r="P37" s="65">
        <f>Table224578910112345678910111213141516[[#This Row],[PEMBULATAN]]*O37</f>
        <v>80960</v>
      </c>
    </row>
    <row r="38" spans="1:16" ht="26.25" customHeight="1" x14ac:dyDescent="0.2">
      <c r="A38" s="14"/>
      <c r="B38" s="75"/>
      <c r="C38" s="73" t="s">
        <v>2159</v>
      </c>
      <c r="D38" s="78" t="s">
        <v>289</v>
      </c>
      <c r="E38" s="13">
        <v>44449</v>
      </c>
      <c r="F38" s="76" t="s">
        <v>1362</v>
      </c>
      <c r="G38" s="13">
        <v>44454</v>
      </c>
      <c r="H38" s="77" t="s">
        <v>2428</v>
      </c>
      <c r="I38" s="16">
        <v>70</v>
      </c>
      <c r="J38" s="16">
        <v>63</v>
      </c>
      <c r="K38" s="16">
        <v>28</v>
      </c>
      <c r="L38" s="16">
        <v>12</v>
      </c>
      <c r="M38" s="81">
        <v>30.87</v>
      </c>
      <c r="N38" s="72">
        <v>31</v>
      </c>
      <c r="O38" s="64">
        <v>2530</v>
      </c>
      <c r="P38" s="65">
        <f>Table224578910112345678910111213141516[[#This Row],[PEMBULATAN]]*O38</f>
        <v>78430</v>
      </c>
    </row>
    <row r="39" spans="1:16" ht="26.25" customHeight="1" x14ac:dyDescent="0.2">
      <c r="A39" s="14"/>
      <c r="B39" s="75"/>
      <c r="C39" s="73" t="s">
        <v>2160</v>
      </c>
      <c r="D39" s="78" t="s">
        <v>289</v>
      </c>
      <c r="E39" s="13">
        <v>44449</v>
      </c>
      <c r="F39" s="76" t="s">
        <v>1362</v>
      </c>
      <c r="G39" s="13">
        <v>44454</v>
      </c>
      <c r="H39" s="77" t="s">
        <v>2428</v>
      </c>
      <c r="I39" s="16">
        <v>97</v>
      </c>
      <c r="J39" s="16">
        <v>58</v>
      </c>
      <c r="K39" s="16">
        <v>20</v>
      </c>
      <c r="L39" s="16">
        <v>11</v>
      </c>
      <c r="M39" s="81">
        <v>28.13</v>
      </c>
      <c r="N39" s="72">
        <v>28</v>
      </c>
      <c r="O39" s="64">
        <v>2530</v>
      </c>
      <c r="P39" s="65">
        <f>Table224578910112345678910111213141516[[#This Row],[PEMBULATAN]]*O39</f>
        <v>70840</v>
      </c>
    </row>
    <row r="40" spans="1:16" ht="26.25" customHeight="1" x14ac:dyDescent="0.2">
      <c r="A40" s="14"/>
      <c r="B40" s="75"/>
      <c r="C40" s="73" t="s">
        <v>2161</v>
      </c>
      <c r="D40" s="78" t="s">
        <v>289</v>
      </c>
      <c r="E40" s="13">
        <v>44449</v>
      </c>
      <c r="F40" s="76" t="s">
        <v>1362</v>
      </c>
      <c r="G40" s="13">
        <v>44454</v>
      </c>
      <c r="H40" s="77" t="s">
        <v>2428</v>
      </c>
      <c r="I40" s="16">
        <v>74</v>
      </c>
      <c r="J40" s="16">
        <v>62</v>
      </c>
      <c r="K40" s="16">
        <v>18</v>
      </c>
      <c r="L40" s="16">
        <v>7</v>
      </c>
      <c r="M40" s="81">
        <v>20.646000000000001</v>
      </c>
      <c r="N40" s="72">
        <v>21</v>
      </c>
      <c r="O40" s="64">
        <v>2530</v>
      </c>
      <c r="P40" s="65">
        <f>Table224578910112345678910111213141516[[#This Row],[PEMBULATAN]]*O40</f>
        <v>53130</v>
      </c>
    </row>
    <row r="41" spans="1:16" ht="26.25" customHeight="1" x14ac:dyDescent="0.2">
      <c r="A41" s="14"/>
      <c r="B41" s="75"/>
      <c r="C41" s="73" t="s">
        <v>2162</v>
      </c>
      <c r="D41" s="78" t="s">
        <v>289</v>
      </c>
      <c r="E41" s="13">
        <v>44449</v>
      </c>
      <c r="F41" s="76" t="s">
        <v>1362</v>
      </c>
      <c r="G41" s="13">
        <v>44454</v>
      </c>
      <c r="H41" s="77" t="s">
        <v>2428</v>
      </c>
      <c r="I41" s="16">
        <v>90</v>
      </c>
      <c r="J41" s="16">
        <v>67</v>
      </c>
      <c r="K41" s="16">
        <v>24</v>
      </c>
      <c r="L41" s="16">
        <v>13</v>
      </c>
      <c r="M41" s="81">
        <v>36.18</v>
      </c>
      <c r="N41" s="72">
        <v>36</v>
      </c>
      <c r="O41" s="64">
        <v>2530</v>
      </c>
      <c r="P41" s="65">
        <f>Table224578910112345678910111213141516[[#This Row],[PEMBULATAN]]*O41</f>
        <v>91080</v>
      </c>
    </row>
    <row r="42" spans="1:16" ht="26.25" customHeight="1" x14ac:dyDescent="0.2">
      <c r="A42" s="14"/>
      <c r="B42" s="75"/>
      <c r="C42" s="73" t="s">
        <v>2163</v>
      </c>
      <c r="D42" s="78" t="s">
        <v>289</v>
      </c>
      <c r="E42" s="13">
        <v>44449</v>
      </c>
      <c r="F42" s="76" t="s">
        <v>1362</v>
      </c>
      <c r="G42" s="13">
        <v>44454</v>
      </c>
      <c r="H42" s="77" t="s">
        <v>2428</v>
      </c>
      <c r="I42" s="16">
        <v>80</v>
      </c>
      <c r="J42" s="16">
        <v>64</v>
      </c>
      <c r="K42" s="16">
        <v>28</v>
      </c>
      <c r="L42" s="16">
        <v>9</v>
      </c>
      <c r="M42" s="81">
        <v>35.840000000000003</v>
      </c>
      <c r="N42" s="72">
        <v>36</v>
      </c>
      <c r="O42" s="64">
        <v>2530</v>
      </c>
      <c r="P42" s="65">
        <f>Table224578910112345678910111213141516[[#This Row],[PEMBULATAN]]*O42</f>
        <v>91080</v>
      </c>
    </row>
    <row r="43" spans="1:16" ht="26.25" customHeight="1" x14ac:dyDescent="0.2">
      <c r="A43" s="14"/>
      <c r="B43" s="75"/>
      <c r="C43" s="73" t="s">
        <v>2164</v>
      </c>
      <c r="D43" s="78" t="s">
        <v>289</v>
      </c>
      <c r="E43" s="13">
        <v>44449</v>
      </c>
      <c r="F43" s="76" t="s">
        <v>1362</v>
      </c>
      <c r="G43" s="13">
        <v>44454</v>
      </c>
      <c r="H43" s="77" t="s">
        <v>2428</v>
      </c>
      <c r="I43" s="16">
        <v>42</v>
      </c>
      <c r="J43" s="16">
        <v>45</v>
      </c>
      <c r="K43" s="16">
        <v>34</v>
      </c>
      <c r="L43" s="16">
        <v>16</v>
      </c>
      <c r="M43" s="81">
        <v>16.065000000000001</v>
      </c>
      <c r="N43" s="72">
        <v>16</v>
      </c>
      <c r="O43" s="64">
        <v>2530</v>
      </c>
      <c r="P43" s="65">
        <f>Table224578910112345678910111213141516[[#This Row],[PEMBULATAN]]*O43</f>
        <v>40480</v>
      </c>
    </row>
    <row r="44" spans="1:16" ht="26.25" customHeight="1" x14ac:dyDescent="0.2">
      <c r="A44" s="14"/>
      <c r="B44" s="75"/>
      <c r="C44" s="73" t="s">
        <v>2165</v>
      </c>
      <c r="D44" s="78" t="s">
        <v>289</v>
      </c>
      <c r="E44" s="13">
        <v>44449</v>
      </c>
      <c r="F44" s="76" t="s">
        <v>1362</v>
      </c>
      <c r="G44" s="13">
        <v>44454</v>
      </c>
      <c r="H44" s="77" t="s">
        <v>2428</v>
      </c>
      <c r="I44" s="16">
        <v>100</v>
      </c>
      <c r="J44" s="16">
        <v>63</v>
      </c>
      <c r="K44" s="16">
        <v>24</v>
      </c>
      <c r="L44" s="16">
        <v>7</v>
      </c>
      <c r="M44" s="81">
        <v>37.799999999999997</v>
      </c>
      <c r="N44" s="72">
        <v>38</v>
      </c>
      <c r="O44" s="64">
        <v>2530</v>
      </c>
      <c r="P44" s="65">
        <f>Table224578910112345678910111213141516[[#This Row],[PEMBULATAN]]*O44</f>
        <v>96140</v>
      </c>
    </row>
    <row r="45" spans="1:16" ht="26.25" customHeight="1" x14ac:dyDescent="0.2">
      <c r="A45" s="14"/>
      <c r="B45" s="75"/>
      <c r="C45" s="73" t="s">
        <v>2166</v>
      </c>
      <c r="D45" s="78" t="s">
        <v>289</v>
      </c>
      <c r="E45" s="13">
        <v>44449</v>
      </c>
      <c r="F45" s="76" t="s">
        <v>1362</v>
      </c>
      <c r="G45" s="13">
        <v>44454</v>
      </c>
      <c r="H45" s="77" t="s">
        <v>2428</v>
      </c>
      <c r="I45" s="16">
        <v>90</v>
      </c>
      <c r="J45" s="16">
        <v>58</v>
      </c>
      <c r="K45" s="16">
        <v>17</v>
      </c>
      <c r="L45" s="16">
        <v>10</v>
      </c>
      <c r="M45" s="81">
        <v>22.184999999999999</v>
      </c>
      <c r="N45" s="72">
        <v>22</v>
      </c>
      <c r="O45" s="64">
        <v>2530</v>
      </c>
      <c r="P45" s="65">
        <f>Table224578910112345678910111213141516[[#This Row],[PEMBULATAN]]*O45</f>
        <v>55660</v>
      </c>
    </row>
    <row r="46" spans="1:16" ht="26.25" customHeight="1" x14ac:dyDescent="0.2">
      <c r="A46" s="14"/>
      <c r="B46" s="75"/>
      <c r="C46" s="73" t="s">
        <v>2167</v>
      </c>
      <c r="D46" s="78" t="s">
        <v>289</v>
      </c>
      <c r="E46" s="13">
        <v>44449</v>
      </c>
      <c r="F46" s="76" t="s">
        <v>1362</v>
      </c>
      <c r="G46" s="13">
        <v>44454</v>
      </c>
      <c r="H46" s="77" t="s">
        <v>2428</v>
      </c>
      <c r="I46" s="16">
        <v>87</v>
      </c>
      <c r="J46" s="16">
        <v>64</v>
      </c>
      <c r="K46" s="16">
        <v>28</v>
      </c>
      <c r="L46" s="16">
        <v>17</v>
      </c>
      <c r="M46" s="81">
        <v>38.975999999999999</v>
      </c>
      <c r="N46" s="72">
        <v>39</v>
      </c>
      <c r="O46" s="64">
        <v>2530</v>
      </c>
      <c r="P46" s="65">
        <f>Table224578910112345678910111213141516[[#This Row],[PEMBULATAN]]*O46</f>
        <v>98670</v>
      </c>
    </row>
    <row r="47" spans="1:16" ht="26.25" customHeight="1" x14ac:dyDescent="0.2">
      <c r="A47" s="14"/>
      <c r="B47" s="75"/>
      <c r="C47" s="73" t="s">
        <v>2168</v>
      </c>
      <c r="D47" s="78" t="s">
        <v>289</v>
      </c>
      <c r="E47" s="13">
        <v>44449</v>
      </c>
      <c r="F47" s="76" t="s">
        <v>1362</v>
      </c>
      <c r="G47" s="13">
        <v>44454</v>
      </c>
      <c r="H47" s="77" t="s">
        <v>2428</v>
      </c>
      <c r="I47" s="16">
        <v>57</v>
      </c>
      <c r="J47" s="16">
        <v>55</v>
      </c>
      <c r="K47" s="16">
        <v>28</v>
      </c>
      <c r="L47" s="16">
        <v>6</v>
      </c>
      <c r="M47" s="81">
        <v>21.945</v>
      </c>
      <c r="N47" s="72">
        <v>22</v>
      </c>
      <c r="O47" s="64">
        <v>2530</v>
      </c>
      <c r="P47" s="65">
        <f>Table224578910112345678910111213141516[[#This Row],[PEMBULATAN]]*O47</f>
        <v>55660</v>
      </c>
    </row>
    <row r="48" spans="1:16" ht="26.25" customHeight="1" x14ac:dyDescent="0.2">
      <c r="A48" s="14"/>
      <c r="B48" s="75"/>
      <c r="C48" s="73" t="s">
        <v>2169</v>
      </c>
      <c r="D48" s="78" t="s">
        <v>289</v>
      </c>
      <c r="E48" s="13">
        <v>44449</v>
      </c>
      <c r="F48" s="76" t="s">
        <v>1362</v>
      </c>
      <c r="G48" s="13">
        <v>44454</v>
      </c>
      <c r="H48" s="77" t="s">
        <v>2428</v>
      </c>
      <c r="I48" s="16">
        <v>92</v>
      </c>
      <c r="J48" s="16">
        <v>58</v>
      </c>
      <c r="K48" s="16">
        <v>37</v>
      </c>
      <c r="L48" s="16">
        <v>20</v>
      </c>
      <c r="M48" s="81">
        <v>49.357999999999997</v>
      </c>
      <c r="N48" s="72">
        <v>50</v>
      </c>
      <c r="O48" s="64">
        <v>2530</v>
      </c>
      <c r="P48" s="65">
        <f>Table224578910112345678910111213141516[[#This Row],[PEMBULATAN]]*O48</f>
        <v>126500</v>
      </c>
    </row>
    <row r="49" spans="1:16" ht="26.25" customHeight="1" x14ac:dyDescent="0.2">
      <c r="A49" s="14"/>
      <c r="B49" s="75"/>
      <c r="C49" s="73" t="s">
        <v>2170</v>
      </c>
      <c r="D49" s="78" t="s">
        <v>289</v>
      </c>
      <c r="E49" s="13">
        <v>44449</v>
      </c>
      <c r="F49" s="76" t="s">
        <v>1362</v>
      </c>
      <c r="G49" s="13">
        <v>44454</v>
      </c>
      <c r="H49" s="77" t="s">
        <v>2428</v>
      </c>
      <c r="I49" s="16">
        <v>100</v>
      </c>
      <c r="J49" s="16">
        <v>56</v>
      </c>
      <c r="K49" s="16">
        <v>31</v>
      </c>
      <c r="L49" s="16">
        <v>15</v>
      </c>
      <c r="M49" s="81">
        <v>43.4</v>
      </c>
      <c r="N49" s="72">
        <v>44</v>
      </c>
      <c r="O49" s="64">
        <v>2530</v>
      </c>
      <c r="P49" s="65">
        <f>Table224578910112345678910111213141516[[#This Row],[PEMBULATAN]]*O49</f>
        <v>111320</v>
      </c>
    </row>
    <row r="50" spans="1:16" ht="26.25" customHeight="1" x14ac:dyDescent="0.2">
      <c r="A50" s="14"/>
      <c r="B50" s="75"/>
      <c r="C50" s="73" t="s">
        <v>2171</v>
      </c>
      <c r="D50" s="78" t="s">
        <v>289</v>
      </c>
      <c r="E50" s="13">
        <v>44449</v>
      </c>
      <c r="F50" s="76" t="s">
        <v>1362</v>
      </c>
      <c r="G50" s="13">
        <v>44454</v>
      </c>
      <c r="H50" s="77" t="s">
        <v>2428</v>
      </c>
      <c r="I50" s="16">
        <v>98</v>
      </c>
      <c r="J50" s="16">
        <v>57</v>
      </c>
      <c r="K50" s="16">
        <v>46</v>
      </c>
      <c r="L50" s="16">
        <v>22</v>
      </c>
      <c r="M50" s="81">
        <v>64.239000000000004</v>
      </c>
      <c r="N50" s="72">
        <v>64</v>
      </c>
      <c r="O50" s="64">
        <v>2530</v>
      </c>
      <c r="P50" s="65">
        <f>Table224578910112345678910111213141516[[#This Row],[PEMBULATAN]]*O50</f>
        <v>161920</v>
      </c>
    </row>
    <row r="51" spans="1:16" ht="26.25" customHeight="1" x14ac:dyDescent="0.2">
      <c r="A51" s="14"/>
      <c r="B51" s="75"/>
      <c r="C51" s="73" t="s">
        <v>2172</v>
      </c>
      <c r="D51" s="78" t="s">
        <v>289</v>
      </c>
      <c r="E51" s="13">
        <v>44449</v>
      </c>
      <c r="F51" s="76" t="s">
        <v>1362</v>
      </c>
      <c r="G51" s="13">
        <v>44454</v>
      </c>
      <c r="H51" s="77" t="s">
        <v>2428</v>
      </c>
      <c r="I51" s="16">
        <v>98</v>
      </c>
      <c r="J51" s="16">
        <v>56</v>
      </c>
      <c r="K51" s="16">
        <v>27</v>
      </c>
      <c r="L51" s="16">
        <v>21</v>
      </c>
      <c r="M51" s="81">
        <v>37.043999999999997</v>
      </c>
      <c r="N51" s="72">
        <v>37</v>
      </c>
      <c r="O51" s="64">
        <v>2530</v>
      </c>
      <c r="P51" s="65">
        <f>Table224578910112345678910111213141516[[#This Row],[PEMBULATAN]]*O51</f>
        <v>93610</v>
      </c>
    </row>
    <row r="52" spans="1:16" ht="26.25" customHeight="1" x14ac:dyDescent="0.2">
      <c r="A52" s="14"/>
      <c r="B52" s="75"/>
      <c r="C52" s="73" t="s">
        <v>2173</v>
      </c>
      <c r="D52" s="78" t="s">
        <v>289</v>
      </c>
      <c r="E52" s="13">
        <v>44449</v>
      </c>
      <c r="F52" s="76" t="s">
        <v>1362</v>
      </c>
      <c r="G52" s="13">
        <v>44454</v>
      </c>
      <c r="H52" s="77" t="s">
        <v>2428</v>
      </c>
      <c r="I52" s="16">
        <v>50</v>
      </c>
      <c r="J52" s="16">
        <v>58</v>
      </c>
      <c r="K52" s="16">
        <v>22</v>
      </c>
      <c r="L52" s="16">
        <v>13</v>
      </c>
      <c r="M52" s="81">
        <v>15.95</v>
      </c>
      <c r="N52" s="72">
        <v>16</v>
      </c>
      <c r="O52" s="64">
        <v>2530</v>
      </c>
      <c r="P52" s="65">
        <f>Table224578910112345678910111213141516[[#This Row],[PEMBULATAN]]*O52</f>
        <v>40480</v>
      </c>
    </row>
    <row r="53" spans="1:16" ht="26.25" customHeight="1" x14ac:dyDescent="0.2">
      <c r="A53" s="14"/>
      <c r="B53" s="75"/>
      <c r="C53" s="73" t="s">
        <v>2174</v>
      </c>
      <c r="D53" s="78" t="s">
        <v>289</v>
      </c>
      <c r="E53" s="13">
        <v>44449</v>
      </c>
      <c r="F53" s="76" t="s">
        <v>1362</v>
      </c>
      <c r="G53" s="13">
        <v>44454</v>
      </c>
      <c r="H53" s="77" t="s">
        <v>2428</v>
      </c>
      <c r="I53" s="16">
        <v>80</v>
      </c>
      <c r="J53" s="16">
        <v>58</v>
      </c>
      <c r="K53" s="16">
        <v>27</v>
      </c>
      <c r="L53" s="16">
        <v>9</v>
      </c>
      <c r="M53" s="81">
        <v>31.32</v>
      </c>
      <c r="N53" s="72">
        <v>32</v>
      </c>
      <c r="O53" s="64">
        <v>2530</v>
      </c>
      <c r="P53" s="65">
        <f>Table224578910112345678910111213141516[[#This Row],[PEMBULATAN]]*O53</f>
        <v>80960</v>
      </c>
    </row>
    <row r="54" spans="1:16" ht="26.25" customHeight="1" x14ac:dyDescent="0.2">
      <c r="A54" s="14"/>
      <c r="B54" s="75"/>
      <c r="C54" s="73" t="s">
        <v>2175</v>
      </c>
      <c r="D54" s="78" t="s">
        <v>289</v>
      </c>
      <c r="E54" s="13">
        <v>44449</v>
      </c>
      <c r="F54" s="76" t="s">
        <v>1362</v>
      </c>
      <c r="G54" s="13">
        <v>44454</v>
      </c>
      <c r="H54" s="77" t="s">
        <v>2428</v>
      </c>
      <c r="I54" s="16">
        <v>98</v>
      </c>
      <c r="J54" s="16">
        <v>68</v>
      </c>
      <c r="K54" s="16">
        <v>34</v>
      </c>
      <c r="L54" s="16">
        <v>21</v>
      </c>
      <c r="M54" s="81">
        <v>56.643999999999998</v>
      </c>
      <c r="N54" s="72">
        <v>57</v>
      </c>
      <c r="O54" s="64">
        <v>2530</v>
      </c>
      <c r="P54" s="65">
        <f>Table224578910112345678910111213141516[[#This Row],[PEMBULATAN]]*O54</f>
        <v>144210</v>
      </c>
    </row>
    <row r="55" spans="1:16" ht="26.25" customHeight="1" x14ac:dyDescent="0.2">
      <c r="A55" s="14"/>
      <c r="B55" s="75"/>
      <c r="C55" s="73" t="s">
        <v>2176</v>
      </c>
      <c r="D55" s="78" t="s">
        <v>289</v>
      </c>
      <c r="E55" s="13">
        <v>44449</v>
      </c>
      <c r="F55" s="76" t="s">
        <v>1362</v>
      </c>
      <c r="G55" s="13">
        <v>44454</v>
      </c>
      <c r="H55" s="77" t="s">
        <v>2428</v>
      </c>
      <c r="I55" s="16">
        <v>60</v>
      </c>
      <c r="J55" s="16">
        <v>62</v>
      </c>
      <c r="K55" s="16">
        <v>27</v>
      </c>
      <c r="L55" s="16">
        <v>8</v>
      </c>
      <c r="M55" s="81">
        <v>25.11</v>
      </c>
      <c r="N55" s="72">
        <v>25</v>
      </c>
      <c r="O55" s="64">
        <v>2530</v>
      </c>
      <c r="P55" s="65">
        <f>Table224578910112345678910111213141516[[#This Row],[PEMBULATAN]]*O55</f>
        <v>63250</v>
      </c>
    </row>
    <row r="56" spans="1:16" ht="26.25" customHeight="1" x14ac:dyDescent="0.2">
      <c r="A56" s="14"/>
      <c r="B56" s="75"/>
      <c r="C56" s="73" t="s">
        <v>2177</v>
      </c>
      <c r="D56" s="78" t="s">
        <v>289</v>
      </c>
      <c r="E56" s="13">
        <v>44449</v>
      </c>
      <c r="F56" s="76" t="s">
        <v>1362</v>
      </c>
      <c r="G56" s="13">
        <v>44454</v>
      </c>
      <c r="H56" s="77" t="s">
        <v>2428</v>
      </c>
      <c r="I56" s="16">
        <v>80</v>
      </c>
      <c r="J56" s="16">
        <v>60</v>
      </c>
      <c r="K56" s="16">
        <v>27</v>
      </c>
      <c r="L56" s="16">
        <v>8</v>
      </c>
      <c r="M56" s="81">
        <v>32.4</v>
      </c>
      <c r="N56" s="72">
        <v>33</v>
      </c>
      <c r="O56" s="64">
        <v>2530</v>
      </c>
      <c r="P56" s="65">
        <f>Table224578910112345678910111213141516[[#This Row],[PEMBULATAN]]*O56</f>
        <v>83490</v>
      </c>
    </row>
    <row r="57" spans="1:16" ht="26.25" customHeight="1" x14ac:dyDescent="0.2">
      <c r="A57" s="14"/>
      <c r="B57" s="75"/>
      <c r="C57" s="73" t="s">
        <v>2178</v>
      </c>
      <c r="D57" s="78" t="s">
        <v>289</v>
      </c>
      <c r="E57" s="13">
        <v>44449</v>
      </c>
      <c r="F57" s="76" t="s">
        <v>1362</v>
      </c>
      <c r="G57" s="13">
        <v>44454</v>
      </c>
      <c r="H57" s="77" t="s">
        <v>2428</v>
      </c>
      <c r="I57" s="16">
        <v>88</v>
      </c>
      <c r="J57" s="16">
        <v>60</v>
      </c>
      <c r="K57" s="16">
        <v>28</v>
      </c>
      <c r="L57" s="16">
        <v>15</v>
      </c>
      <c r="M57" s="81">
        <v>36.96</v>
      </c>
      <c r="N57" s="72">
        <v>37</v>
      </c>
      <c r="O57" s="64">
        <v>2530</v>
      </c>
      <c r="P57" s="65">
        <f>Table224578910112345678910111213141516[[#This Row],[PEMBULATAN]]*O57</f>
        <v>93610</v>
      </c>
    </row>
    <row r="58" spans="1:16" ht="26.25" customHeight="1" x14ac:dyDescent="0.2">
      <c r="A58" s="14"/>
      <c r="B58" s="75"/>
      <c r="C58" s="73" t="s">
        <v>2179</v>
      </c>
      <c r="D58" s="78" t="s">
        <v>289</v>
      </c>
      <c r="E58" s="13">
        <v>44449</v>
      </c>
      <c r="F58" s="76" t="s">
        <v>1362</v>
      </c>
      <c r="G58" s="13">
        <v>44454</v>
      </c>
      <c r="H58" s="77" t="s">
        <v>2428</v>
      </c>
      <c r="I58" s="16">
        <v>83</v>
      </c>
      <c r="J58" s="16">
        <v>47</v>
      </c>
      <c r="K58" s="16">
        <v>28</v>
      </c>
      <c r="L58" s="16">
        <v>15</v>
      </c>
      <c r="M58" s="81">
        <v>27.306999999999999</v>
      </c>
      <c r="N58" s="72">
        <v>28</v>
      </c>
      <c r="O58" s="64">
        <v>2530</v>
      </c>
      <c r="P58" s="65">
        <f>Table224578910112345678910111213141516[[#This Row],[PEMBULATAN]]*O58</f>
        <v>70840</v>
      </c>
    </row>
    <row r="59" spans="1:16" ht="26.25" customHeight="1" x14ac:dyDescent="0.2">
      <c r="A59" s="14"/>
      <c r="B59" s="75"/>
      <c r="C59" s="73" t="s">
        <v>2180</v>
      </c>
      <c r="D59" s="78" t="s">
        <v>289</v>
      </c>
      <c r="E59" s="13">
        <v>44449</v>
      </c>
      <c r="F59" s="76" t="s">
        <v>1362</v>
      </c>
      <c r="G59" s="13">
        <v>44454</v>
      </c>
      <c r="H59" s="77" t="s">
        <v>2428</v>
      </c>
      <c r="I59" s="16">
        <v>80</v>
      </c>
      <c r="J59" s="16">
        <v>50</v>
      </c>
      <c r="K59" s="16">
        <v>29</v>
      </c>
      <c r="L59" s="16">
        <v>6</v>
      </c>
      <c r="M59" s="81">
        <v>29</v>
      </c>
      <c r="N59" s="72">
        <v>29</v>
      </c>
      <c r="O59" s="64">
        <v>2530</v>
      </c>
      <c r="P59" s="65">
        <f>Table224578910112345678910111213141516[[#This Row],[PEMBULATAN]]*O59</f>
        <v>73370</v>
      </c>
    </row>
    <row r="60" spans="1:16" ht="26.25" customHeight="1" x14ac:dyDescent="0.2">
      <c r="A60" s="14"/>
      <c r="B60" s="75"/>
      <c r="C60" s="73" t="s">
        <v>2181</v>
      </c>
      <c r="D60" s="78" t="s">
        <v>289</v>
      </c>
      <c r="E60" s="13">
        <v>44449</v>
      </c>
      <c r="F60" s="76" t="s">
        <v>1362</v>
      </c>
      <c r="G60" s="13">
        <v>44454</v>
      </c>
      <c r="H60" s="77" t="s">
        <v>2428</v>
      </c>
      <c r="I60" s="16">
        <v>105</v>
      </c>
      <c r="J60" s="16">
        <v>57</v>
      </c>
      <c r="K60" s="16">
        <v>34</v>
      </c>
      <c r="L60" s="16">
        <v>17</v>
      </c>
      <c r="M60" s="81">
        <v>50.872500000000002</v>
      </c>
      <c r="N60" s="72">
        <v>51</v>
      </c>
      <c r="O60" s="64">
        <v>2530</v>
      </c>
      <c r="P60" s="65">
        <f>Table224578910112345678910111213141516[[#This Row],[PEMBULATAN]]*O60</f>
        <v>129030</v>
      </c>
    </row>
    <row r="61" spans="1:16" ht="26.25" customHeight="1" x14ac:dyDescent="0.2">
      <c r="A61" s="14"/>
      <c r="B61" s="75"/>
      <c r="C61" s="73" t="s">
        <v>2182</v>
      </c>
      <c r="D61" s="78" t="s">
        <v>289</v>
      </c>
      <c r="E61" s="13">
        <v>44449</v>
      </c>
      <c r="F61" s="76" t="s">
        <v>1362</v>
      </c>
      <c r="G61" s="13">
        <v>44454</v>
      </c>
      <c r="H61" s="77" t="s">
        <v>2428</v>
      </c>
      <c r="I61" s="16">
        <v>90</v>
      </c>
      <c r="J61" s="16">
        <v>60</v>
      </c>
      <c r="K61" s="16">
        <v>23</v>
      </c>
      <c r="L61" s="16">
        <v>17</v>
      </c>
      <c r="M61" s="81">
        <v>31.05</v>
      </c>
      <c r="N61" s="72">
        <v>31</v>
      </c>
      <c r="O61" s="64">
        <v>2530</v>
      </c>
      <c r="P61" s="65">
        <f>Table224578910112345678910111213141516[[#This Row],[PEMBULATAN]]*O61</f>
        <v>78430</v>
      </c>
    </row>
    <row r="62" spans="1:16" ht="26.25" customHeight="1" x14ac:dyDescent="0.2">
      <c r="A62" s="14"/>
      <c r="B62" s="75"/>
      <c r="C62" s="73" t="s">
        <v>2183</v>
      </c>
      <c r="D62" s="78" t="s">
        <v>289</v>
      </c>
      <c r="E62" s="13">
        <v>44449</v>
      </c>
      <c r="F62" s="76" t="s">
        <v>1362</v>
      </c>
      <c r="G62" s="13">
        <v>44454</v>
      </c>
      <c r="H62" s="77" t="s">
        <v>2428</v>
      </c>
      <c r="I62" s="16">
        <v>66</v>
      </c>
      <c r="J62" s="16">
        <v>42</v>
      </c>
      <c r="K62" s="16">
        <v>23</v>
      </c>
      <c r="L62" s="16">
        <v>10</v>
      </c>
      <c r="M62" s="81">
        <v>15.939</v>
      </c>
      <c r="N62" s="72">
        <v>16</v>
      </c>
      <c r="O62" s="64">
        <v>2530</v>
      </c>
      <c r="P62" s="65">
        <f>Table224578910112345678910111213141516[[#This Row],[PEMBULATAN]]*O62</f>
        <v>40480</v>
      </c>
    </row>
    <row r="63" spans="1:16" ht="26.25" customHeight="1" x14ac:dyDescent="0.2">
      <c r="A63" s="14"/>
      <c r="B63" s="75"/>
      <c r="C63" s="73" t="s">
        <v>2184</v>
      </c>
      <c r="D63" s="78" t="s">
        <v>289</v>
      </c>
      <c r="E63" s="13">
        <v>44449</v>
      </c>
      <c r="F63" s="76" t="s">
        <v>1362</v>
      </c>
      <c r="G63" s="13">
        <v>44454</v>
      </c>
      <c r="H63" s="77" t="s">
        <v>2428</v>
      </c>
      <c r="I63" s="16">
        <v>88</v>
      </c>
      <c r="J63" s="16">
        <v>54</v>
      </c>
      <c r="K63" s="16">
        <v>43</v>
      </c>
      <c r="L63" s="16">
        <v>12</v>
      </c>
      <c r="M63" s="81">
        <v>51.084000000000003</v>
      </c>
      <c r="N63" s="72">
        <v>51</v>
      </c>
      <c r="O63" s="64">
        <v>2530</v>
      </c>
      <c r="P63" s="65">
        <f>Table224578910112345678910111213141516[[#This Row],[PEMBULATAN]]*O63</f>
        <v>129030</v>
      </c>
    </row>
    <row r="64" spans="1:16" ht="26.25" customHeight="1" x14ac:dyDescent="0.2">
      <c r="A64" s="14"/>
      <c r="B64" s="75"/>
      <c r="C64" s="73" t="s">
        <v>2185</v>
      </c>
      <c r="D64" s="78" t="s">
        <v>289</v>
      </c>
      <c r="E64" s="13">
        <v>44449</v>
      </c>
      <c r="F64" s="76" t="s">
        <v>1362</v>
      </c>
      <c r="G64" s="13">
        <v>44454</v>
      </c>
      <c r="H64" s="77" t="s">
        <v>2428</v>
      </c>
      <c r="I64" s="16">
        <v>83</v>
      </c>
      <c r="J64" s="16">
        <v>50</v>
      </c>
      <c r="K64" s="16">
        <v>34</v>
      </c>
      <c r="L64" s="16">
        <v>9</v>
      </c>
      <c r="M64" s="81">
        <v>35.274999999999999</v>
      </c>
      <c r="N64" s="72">
        <v>35</v>
      </c>
      <c r="O64" s="64">
        <v>2530</v>
      </c>
      <c r="P64" s="65">
        <f>Table224578910112345678910111213141516[[#This Row],[PEMBULATAN]]*O64</f>
        <v>88550</v>
      </c>
    </row>
    <row r="65" spans="1:16" ht="26.25" customHeight="1" x14ac:dyDescent="0.2">
      <c r="A65" s="14"/>
      <c r="B65" s="75"/>
      <c r="C65" s="73" t="s">
        <v>2186</v>
      </c>
      <c r="D65" s="78" t="s">
        <v>289</v>
      </c>
      <c r="E65" s="13">
        <v>44449</v>
      </c>
      <c r="F65" s="76" t="s">
        <v>1362</v>
      </c>
      <c r="G65" s="13">
        <v>44454</v>
      </c>
      <c r="H65" s="77" t="s">
        <v>2428</v>
      </c>
      <c r="I65" s="16">
        <v>90</v>
      </c>
      <c r="J65" s="16">
        <v>60</v>
      </c>
      <c r="K65" s="16">
        <v>25</v>
      </c>
      <c r="L65" s="16">
        <v>12</v>
      </c>
      <c r="M65" s="81">
        <v>33.75</v>
      </c>
      <c r="N65" s="72">
        <v>34</v>
      </c>
      <c r="O65" s="64">
        <v>2530</v>
      </c>
      <c r="P65" s="65">
        <f>Table224578910112345678910111213141516[[#This Row],[PEMBULATAN]]*O65</f>
        <v>86020</v>
      </c>
    </row>
    <row r="66" spans="1:16" ht="26.25" customHeight="1" x14ac:dyDescent="0.2">
      <c r="A66" s="14"/>
      <c r="B66" s="75"/>
      <c r="C66" s="73" t="s">
        <v>2187</v>
      </c>
      <c r="D66" s="78" t="s">
        <v>289</v>
      </c>
      <c r="E66" s="13">
        <v>44449</v>
      </c>
      <c r="F66" s="76" t="s">
        <v>1362</v>
      </c>
      <c r="G66" s="13">
        <v>44454</v>
      </c>
      <c r="H66" s="77" t="s">
        <v>2428</v>
      </c>
      <c r="I66" s="16">
        <v>80</v>
      </c>
      <c r="J66" s="16">
        <v>50</v>
      </c>
      <c r="K66" s="16">
        <v>30</v>
      </c>
      <c r="L66" s="16">
        <v>9</v>
      </c>
      <c r="M66" s="81">
        <v>30</v>
      </c>
      <c r="N66" s="72">
        <v>30</v>
      </c>
      <c r="O66" s="64">
        <v>2530</v>
      </c>
      <c r="P66" s="65">
        <f>Table224578910112345678910111213141516[[#This Row],[PEMBULATAN]]*O66</f>
        <v>75900</v>
      </c>
    </row>
    <row r="67" spans="1:16" ht="26.25" customHeight="1" x14ac:dyDescent="0.2">
      <c r="A67" s="14"/>
      <c r="B67" s="75"/>
      <c r="C67" s="73" t="s">
        <v>2188</v>
      </c>
      <c r="D67" s="78" t="s">
        <v>289</v>
      </c>
      <c r="E67" s="13">
        <v>44449</v>
      </c>
      <c r="F67" s="76" t="s">
        <v>1362</v>
      </c>
      <c r="G67" s="13">
        <v>44454</v>
      </c>
      <c r="H67" s="77" t="s">
        <v>2428</v>
      </c>
      <c r="I67" s="16">
        <v>74</v>
      </c>
      <c r="J67" s="16">
        <v>63</v>
      </c>
      <c r="K67" s="16">
        <v>24</v>
      </c>
      <c r="L67" s="16">
        <v>11</v>
      </c>
      <c r="M67" s="81">
        <v>27.972000000000001</v>
      </c>
      <c r="N67" s="72">
        <v>28</v>
      </c>
      <c r="O67" s="64">
        <v>2530</v>
      </c>
      <c r="P67" s="65">
        <f>Table224578910112345678910111213141516[[#This Row],[PEMBULATAN]]*O67</f>
        <v>70840</v>
      </c>
    </row>
    <row r="68" spans="1:16" ht="26.25" customHeight="1" x14ac:dyDescent="0.2">
      <c r="A68" s="14"/>
      <c r="B68" s="75"/>
      <c r="C68" s="73" t="s">
        <v>2189</v>
      </c>
      <c r="D68" s="78" t="s">
        <v>289</v>
      </c>
      <c r="E68" s="13">
        <v>44449</v>
      </c>
      <c r="F68" s="76" t="s">
        <v>1362</v>
      </c>
      <c r="G68" s="13">
        <v>44454</v>
      </c>
      <c r="H68" s="77" t="s">
        <v>2428</v>
      </c>
      <c r="I68" s="16">
        <v>68</v>
      </c>
      <c r="J68" s="16">
        <v>50</v>
      </c>
      <c r="K68" s="16">
        <v>26</v>
      </c>
      <c r="L68" s="16">
        <v>10</v>
      </c>
      <c r="M68" s="81">
        <v>22.1</v>
      </c>
      <c r="N68" s="72">
        <v>22</v>
      </c>
      <c r="O68" s="64">
        <v>2530</v>
      </c>
      <c r="P68" s="65">
        <f>Table224578910112345678910111213141516[[#This Row],[PEMBULATAN]]*O68</f>
        <v>55660</v>
      </c>
    </row>
    <row r="69" spans="1:16" ht="26.25" customHeight="1" x14ac:dyDescent="0.2">
      <c r="A69" s="14"/>
      <c r="B69" s="75"/>
      <c r="C69" s="73" t="s">
        <v>2190</v>
      </c>
      <c r="D69" s="78" t="s">
        <v>289</v>
      </c>
      <c r="E69" s="13">
        <v>44449</v>
      </c>
      <c r="F69" s="76" t="s">
        <v>1362</v>
      </c>
      <c r="G69" s="13">
        <v>44454</v>
      </c>
      <c r="H69" s="77" t="s">
        <v>2428</v>
      </c>
      <c r="I69" s="16">
        <v>100</v>
      </c>
      <c r="J69" s="16">
        <v>60</v>
      </c>
      <c r="K69" s="16">
        <v>28</v>
      </c>
      <c r="L69" s="16">
        <v>12</v>
      </c>
      <c r="M69" s="81">
        <v>42</v>
      </c>
      <c r="N69" s="72">
        <v>42</v>
      </c>
      <c r="O69" s="64">
        <v>2530</v>
      </c>
      <c r="P69" s="65">
        <f>Table224578910112345678910111213141516[[#This Row],[PEMBULATAN]]*O69</f>
        <v>106260</v>
      </c>
    </row>
    <row r="70" spans="1:16" ht="26.25" customHeight="1" x14ac:dyDescent="0.2">
      <c r="A70" s="14"/>
      <c r="B70" s="75"/>
      <c r="C70" s="73" t="s">
        <v>2191</v>
      </c>
      <c r="D70" s="78" t="s">
        <v>289</v>
      </c>
      <c r="E70" s="13">
        <v>44449</v>
      </c>
      <c r="F70" s="76" t="s">
        <v>1362</v>
      </c>
      <c r="G70" s="13">
        <v>44454</v>
      </c>
      <c r="H70" s="77" t="s">
        <v>2428</v>
      </c>
      <c r="I70" s="16">
        <v>78</v>
      </c>
      <c r="J70" s="16">
        <v>63</v>
      </c>
      <c r="K70" s="16">
        <v>23</v>
      </c>
      <c r="L70" s="16">
        <v>13</v>
      </c>
      <c r="M70" s="81">
        <v>28.255500000000001</v>
      </c>
      <c r="N70" s="72">
        <v>28</v>
      </c>
      <c r="O70" s="64">
        <v>2530</v>
      </c>
      <c r="P70" s="65">
        <f>Table224578910112345678910111213141516[[#This Row],[PEMBULATAN]]*O70</f>
        <v>70840</v>
      </c>
    </row>
    <row r="71" spans="1:16" ht="26.25" customHeight="1" x14ac:dyDescent="0.2">
      <c r="A71" s="14"/>
      <c r="B71" s="75"/>
      <c r="C71" s="73" t="s">
        <v>2192</v>
      </c>
      <c r="D71" s="78" t="s">
        <v>289</v>
      </c>
      <c r="E71" s="13">
        <v>44449</v>
      </c>
      <c r="F71" s="76" t="s">
        <v>1362</v>
      </c>
      <c r="G71" s="13">
        <v>44454</v>
      </c>
      <c r="H71" s="77" t="s">
        <v>2428</v>
      </c>
      <c r="I71" s="16">
        <v>50</v>
      </c>
      <c r="J71" s="16">
        <v>35</v>
      </c>
      <c r="K71" s="16">
        <v>14</v>
      </c>
      <c r="L71" s="16">
        <v>2</v>
      </c>
      <c r="M71" s="81">
        <v>6.125</v>
      </c>
      <c r="N71" s="72">
        <v>6</v>
      </c>
      <c r="O71" s="64">
        <v>2530</v>
      </c>
      <c r="P71" s="65">
        <f>Table224578910112345678910111213141516[[#This Row],[PEMBULATAN]]*O71</f>
        <v>15180</v>
      </c>
    </row>
    <row r="72" spans="1:16" ht="26.25" customHeight="1" x14ac:dyDescent="0.2">
      <c r="A72" s="14"/>
      <c r="B72" s="75"/>
      <c r="C72" s="73" t="s">
        <v>2193</v>
      </c>
      <c r="D72" s="78" t="s">
        <v>289</v>
      </c>
      <c r="E72" s="13">
        <v>44449</v>
      </c>
      <c r="F72" s="76" t="s">
        <v>1362</v>
      </c>
      <c r="G72" s="13">
        <v>44454</v>
      </c>
      <c r="H72" s="77" t="s">
        <v>2428</v>
      </c>
      <c r="I72" s="16">
        <v>92</v>
      </c>
      <c r="J72" s="16">
        <v>64</v>
      </c>
      <c r="K72" s="16">
        <v>32</v>
      </c>
      <c r="L72" s="16">
        <v>12</v>
      </c>
      <c r="M72" s="81">
        <v>47.103999999999999</v>
      </c>
      <c r="N72" s="72">
        <v>47</v>
      </c>
      <c r="O72" s="64">
        <v>2530</v>
      </c>
      <c r="P72" s="65">
        <f>Table224578910112345678910111213141516[[#This Row],[PEMBULATAN]]*O72</f>
        <v>118910</v>
      </c>
    </row>
    <row r="73" spans="1:16" ht="26.25" customHeight="1" x14ac:dyDescent="0.2">
      <c r="A73" s="14"/>
      <c r="B73" s="75"/>
      <c r="C73" s="73" t="s">
        <v>2194</v>
      </c>
      <c r="D73" s="78" t="s">
        <v>289</v>
      </c>
      <c r="E73" s="13">
        <v>44449</v>
      </c>
      <c r="F73" s="76" t="s">
        <v>1362</v>
      </c>
      <c r="G73" s="13">
        <v>44454</v>
      </c>
      <c r="H73" s="77" t="s">
        <v>2428</v>
      </c>
      <c r="I73" s="16">
        <v>75</v>
      </c>
      <c r="J73" s="16">
        <v>63</v>
      </c>
      <c r="K73" s="16">
        <v>32</v>
      </c>
      <c r="L73" s="16">
        <v>6</v>
      </c>
      <c r="M73" s="81">
        <v>37.799999999999997</v>
      </c>
      <c r="N73" s="72">
        <v>38</v>
      </c>
      <c r="O73" s="64">
        <v>2530</v>
      </c>
      <c r="P73" s="65">
        <f>Table224578910112345678910111213141516[[#This Row],[PEMBULATAN]]*O73</f>
        <v>96140</v>
      </c>
    </row>
    <row r="74" spans="1:16" ht="26.25" customHeight="1" x14ac:dyDescent="0.2">
      <c r="A74" s="14"/>
      <c r="B74" s="75"/>
      <c r="C74" s="73" t="s">
        <v>2195</v>
      </c>
      <c r="D74" s="78" t="s">
        <v>289</v>
      </c>
      <c r="E74" s="13">
        <v>44449</v>
      </c>
      <c r="F74" s="76" t="s">
        <v>1362</v>
      </c>
      <c r="G74" s="13">
        <v>44454</v>
      </c>
      <c r="H74" s="77" t="s">
        <v>2428</v>
      </c>
      <c r="I74" s="16">
        <v>95</v>
      </c>
      <c r="J74" s="16">
        <v>58</v>
      </c>
      <c r="K74" s="16">
        <v>38</v>
      </c>
      <c r="L74" s="16">
        <v>17</v>
      </c>
      <c r="M74" s="81">
        <v>52.344999999999999</v>
      </c>
      <c r="N74" s="72">
        <v>53</v>
      </c>
      <c r="O74" s="64">
        <v>2530</v>
      </c>
      <c r="P74" s="65">
        <f>Table224578910112345678910111213141516[[#This Row],[PEMBULATAN]]*O74</f>
        <v>134090</v>
      </c>
    </row>
    <row r="75" spans="1:16" ht="26.25" customHeight="1" x14ac:dyDescent="0.2">
      <c r="A75" s="14"/>
      <c r="B75" s="75"/>
      <c r="C75" s="73" t="s">
        <v>2196</v>
      </c>
      <c r="D75" s="78" t="s">
        <v>289</v>
      </c>
      <c r="E75" s="13">
        <v>44449</v>
      </c>
      <c r="F75" s="76" t="s">
        <v>1362</v>
      </c>
      <c r="G75" s="13">
        <v>44454</v>
      </c>
      <c r="H75" s="77" t="s">
        <v>2428</v>
      </c>
      <c r="I75" s="16">
        <v>78</v>
      </c>
      <c r="J75" s="16">
        <v>65</v>
      </c>
      <c r="K75" s="16">
        <v>22</v>
      </c>
      <c r="L75" s="16">
        <v>14</v>
      </c>
      <c r="M75" s="81">
        <v>27.885000000000002</v>
      </c>
      <c r="N75" s="72">
        <v>28</v>
      </c>
      <c r="O75" s="64">
        <v>2530</v>
      </c>
      <c r="P75" s="65">
        <f>Table224578910112345678910111213141516[[#This Row],[PEMBULATAN]]*O75</f>
        <v>70840</v>
      </c>
    </row>
    <row r="76" spans="1:16" ht="26.25" customHeight="1" x14ac:dyDescent="0.2">
      <c r="A76" s="14"/>
      <c r="B76" s="75"/>
      <c r="C76" s="73" t="s">
        <v>2197</v>
      </c>
      <c r="D76" s="78" t="s">
        <v>289</v>
      </c>
      <c r="E76" s="13">
        <v>44449</v>
      </c>
      <c r="F76" s="76" t="s">
        <v>1362</v>
      </c>
      <c r="G76" s="13">
        <v>44454</v>
      </c>
      <c r="H76" s="77" t="s">
        <v>2428</v>
      </c>
      <c r="I76" s="16">
        <v>90</v>
      </c>
      <c r="J76" s="16">
        <v>66</v>
      </c>
      <c r="K76" s="16">
        <v>22</v>
      </c>
      <c r="L76" s="16">
        <v>13</v>
      </c>
      <c r="M76" s="81">
        <v>32.67</v>
      </c>
      <c r="N76" s="72">
        <v>33</v>
      </c>
      <c r="O76" s="64">
        <v>2530</v>
      </c>
      <c r="P76" s="65">
        <f>Table224578910112345678910111213141516[[#This Row],[PEMBULATAN]]*O76</f>
        <v>83490</v>
      </c>
    </row>
    <row r="77" spans="1:16" ht="26.25" customHeight="1" x14ac:dyDescent="0.2">
      <c r="A77" s="14"/>
      <c r="B77" s="75"/>
      <c r="C77" s="73" t="s">
        <v>2198</v>
      </c>
      <c r="D77" s="78" t="s">
        <v>289</v>
      </c>
      <c r="E77" s="13">
        <v>44449</v>
      </c>
      <c r="F77" s="76" t="s">
        <v>1362</v>
      </c>
      <c r="G77" s="13">
        <v>44454</v>
      </c>
      <c r="H77" s="77" t="s">
        <v>2428</v>
      </c>
      <c r="I77" s="16">
        <v>90</v>
      </c>
      <c r="J77" s="16">
        <v>70</v>
      </c>
      <c r="K77" s="16">
        <v>26</v>
      </c>
      <c r="L77" s="16">
        <v>14</v>
      </c>
      <c r="M77" s="81">
        <v>40.950000000000003</v>
      </c>
      <c r="N77" s="72">
        <v>41</v>
      </c>
      <c r="O77" s="64">
        <v>2530</v>
      </c>
      <c r="P77" s="65">
        <f>Table224578910112345678910111213141516[[#This Row],[PEMBULATAN]]*O77</f>
        <v>103730</v>
      </c>
    </row>
    <row r="78" spans="1:16" ht="26.25" customHeight="1" x14ac:dyDescent="0.2">
      <c r="A78" s="14"/>
      <c r="B78" s="75"/>
      <c r="C78" s="73" t="s">
        <v>2199</v>
      </c>
      <c r="D78" s="78" t="s">
        <v>289</v>
      </c>
      <c r="E78" s="13">
        <v>44449</v>
      </c>
      <c r="F78" s="76" t="s">
        <v>1362</v>
      </c>
      <c r="G78" s="13">
        <v>44454</v>
      </c>
      <c r="H78" s="77" t="s">
        <v>2428</v>
      </c>
      <c r="I78" s="16">
        <v>80</v>
      </c>
      <c r="J78" s="16">
        <v>66</v>
      </c>
      <c r="K78" s="16">
        <v>23</v>
      </c>
      <c r="L78" s="16">
        <v>9</v>
      </c>
      <c r="M78" s="81">
        <v>30.36</v>
      </c>
      <c r="N78" s="72">
        <v>31</v>
      </c>
      <c r="O78" s="64">
        <v>2530</v>
      </c>
      <c r="P78" s="65">
        <f>Table224578910112345678910111213141516[[#This Row],[PEMBULATAN]]*O78</f>
        <v>78430</v>
      </c>
    </row>
    <row r="79" spans="1:16" ht="26.25" customHeight="1" x14ac:dyDescent="0.2">
      <c r="A79" s="14"/>
      <c r="B79" s="75"/>
      <c r="C79" s="73" t="s">
        <v>2200</v>
      </c>
      <c r="D79" s="78" t="s">
        <v>289</v>
      </c>
      <c r="E79" s="13">
        <v>44449</v>
      </c>
      <c r="F79" s="76" t="s">
        <v>1362</v>
      </c>
      <c r="G79" s="13">
        <v>44454</v>
      </c>
      <c r="H79" s="77" t="s">
        <v>2428</v>
      </c>
      <c r="I79" s="16">
        <v>92</v>
      </c>
      <c r="J79" s="16">
        <v>48</v>
      </c>
      <c r="K79" s="16">
        <v>35</v>
      </c>
      <c r="L79" s="16">
        <v>15</v>
      </c>
      <c r="M79" s="81">
        <v>38.64</v>
      </c>
      <c r="N79" s="72">
        <v>39</v>
      </c>
      <c r="O79" s="64">
        <v>2530</v>
      </c>
      <c r="P79" s="65">
        <f>Table224578910112345678910111213141516[[#This Row],[PEMBULATAN]]*O79</f>
        <v>98670</v>
      </c>
    </row>
    <row r="80" spans="1:16" ht="26.25" customHeight="1" x14ac:dyDescent="0.2">
      <c r="A80" s="14"/>
      <c r="B80" s="75"/>
      <c r="C80" s="73" t="s">
        <v>2201</v>
      </c>
      <c r="D80" s="78" t="s">
        <v>289</v>
      </c>
      <c r="E80" s="13">
        <v>44449</v>
      </c>
      <c r="F80" s="76" t="s">
        <v>1362</v>
      </c>
      <c r="G80" s="13">
        <v>44454</v>
      </c>
      <c r="H80" s="77" t="s">
        <v>2428</v>
      </c>
      <c r="I80" s="16">
        <v>75</v>
      </c>
      <c r="J80" s="16">
        <v>68</v>
      </c>
      <c r="K80" s="16">
        <v>30</v>
      </c>
      <c r="L80" s="16">
        <v>14</v>
      </c>
      <c r="M80" s="81">
        <v>38.25</v>
      </c>
      <c r="N80" s="72">
        <v>38</v>
      </c>
      <c r="O80" s="64">
        <v>2530</v>
      </c>
      <c r="P80" s="65">
        <f>Table224578910112345678910111213141516[[#This Row],[PEMBULATAN]]*O80</f>
        <v>96140</v>
      </c>
    </row>
    <row r="81" spans="1:16" ht="26.25" customHeight="1" x14ac:dyDescent="0.2">
      <c r="A81" s="14"/>
      <c r="B81" s="75"/>
      <c r="C81" s="73" t="s">
        <v>2202</v>
      </c>
      <c r="D81" s="78" t="s">
        <v>289</v>
      </c>
      <c r="E81" s="13">
        <v>44449</v>
      </c>
      <c r="F81" s="76" t="s">
        <v>1362</v>
      </c>
      <c r="G81" s="13">
        <v>44454</v>
      </c>
      <c r="H81" s="77" t="s">
        <v>2428</v>
      </c>
      <c r="I81" s="16">
        <v>70</v>
      </c>
      <c r="J81" s="16">
        <v>50</v>
      </c>
      <c r="K81" s="16">
        <v>18</v>
      </c>
      <c r="L81" s="16">
        <v>5</v>
      </c>
      <c r="M81" s="81">
        <v>15.75</v>
      </c>
      <c r="N81" s="72">
        <v>16</v>
      </c>
      <c r="O81" s="64">
        <v>2530</v>
      </c>
      <c r="P81" s="65">
        <f>Table224578910112345678910111213141516[[#This Row],[PEMBULATAN]]*O81</f>
        <v>40480</v>
      </c>
    </row>
    <row r="82" spans="1:16" ht="26.25" customHeight="1" x14ac:dyDescent="0.2">
      <c r="A82" s="14"/>
      <c r="B82" s="75"/>
      <c r="C82" s="73" t="s">
        <v>2203</v>
      </c>
      <c r="D82" s="78" t="s">
        <v>289</v>
      </c>
      <c r="E82" s="13">
        <v>44449</v>
      </c>
      <c r="F82" s="76" t="s">
        <v>1362</v>
      </c>
      <c r="G82" s="13">
        <v>44454</v>
      </c>
      <c r="H82" s="77" t="s">
        <v>2428</v>
      </c>
      <c r="I82" s="16">
        <v>77</v>
      </c>
      <c r="J82" s="16">
        <v>88</v>
      </c>
      <c r="K82" s="16">
        <v>27</v>
      </c>
      <c r="L82" s="16">
        <v>17</v>
      </c>
      <c r="M82" s="81">
        <v>45.738</v>
      </c>
      <c r="N82" s="72">
        <v>46</v>
      </c>
      <c r="O82" s="64">
        <v>2530</v>
      </c>
      <c r="P82" s="65">
        <f>Table224578910112345678910111213141516[[#This Row],[PEMBULATAN]]*O82</f>
        <v>116380</v>
      </c>
    </row>
    <row r="83" spans="1:16" ht="26.25" customHeight="1" x14ac:dyDescent="0.2">
      <c r="A83" s="14"/>
      <c r="B83" s="75"/>
      <c r="C83" s="73" t="s">
        <v>2204</v>
      </c>
      <c r="D83" s="78" t="s">
        <v>289</v>
      </c>
      <c r="E83" s="13">
        <v>44449</v>
      </c>
      <c r="F83" s="76" t="s">
        <v>1362</v>
      </c>
      <c r="G83" s="13">
        <v>44454</v>
      </c>
      <c r="H83" s="77" t="s">
        <v>2428</v>
      </c>
      <c r="I83" s="16">
        <v>87</v>
      </c>
      <c r="J83" s="16">
        <v>66</v>
      </c>
      <c r="K83" s="16">
        <v>30</v>
      </c>
      <c r="L83" s="16">
        <v>18</v>
      </c>
      <c r="M83" s="81">
        <v>43.064999999999998</v>
      </c>
      <c r="N83" s="72">
        <v>43</v>
      </c>
      <c r="O83" s="64">
        <v>2530</v>
      </c>
      <c r="P83" s="65">
        <f>Table224578910112345678910111213141516[[#This Row],[PEMBULATAN]]*O83</f>
        <v>108790</v>
      </c>
    </row>
    <row r="84" spans="1:16" ht="26.25" customHeight="1" x14ac:dyDescent="0.2">
      <c r="A84" s="14"/>
      <c r="B84" s="75"/>
      <c r="C84" s="73" t="s">
        <v>2205</v>
      </c>
      <c r="D84" s="78" t="s">
        <v>289</v>
      </c>
      <c r="E84" s="13">
        <v>44449</v>
      </c>
      <c r="F84" s="76" t="s">
        <v>1362</v>
      </c>
      <c r="G84" s="13">
        <v>44454</v>
      </c>
      <c r="H84" s="77" t="s">
        <v>2428</v>
      </c>
      <c r="I84" s="16">
        <v>90</v>
      </c>
      <c r="J84" s="16">
        <v>58</v>
      </c>
      <c r="K84" s="16">
        <v>32</v>
      </c>
      <c r="L84" s="16">
        <v>13</v>
      </c>
      <c r="M84" s="81">
        <v>41.76</v>
      </c>
      <c r="N84" s="72">
        <v>42</v>
      </c>
      <c r="O84" s="64">
        <v>2530</v>
      </c>
      <c r="P84" s="65">
        <f>Table224578910112345678910111213141516[[#This Row],[PEMBULATAN]]*O84</f>
        <v>106260</v>
      </c>
    </row>
    <row r="85" spans="1:16" ht="26.25" customHeight="1" x14ac:dyDescent="0.2">
      <c r="A85" s="14"/>
      <c r="B85" s="75"/>
      <c r="C85" s="73" t="s">
        <v>2206</v>
      </c>
      <c r="D85" s="78" t="s">
        <v>289</v>
      </c>
      <c r="E85" s="13">
        <v>44449</v>
      </c>
      <c r="F85" s="76" t="s">
        <v>1362</v>
      </c>
      <c r="G85" s="13">
        <v>44454</v>
      </c>
      <c r="H85" s="77" t="s">
        <v>2428</v>
      </c>
      <c r="I85" s="16">
        <v>80</v>
      </c>
      <c r="J85" s="16">
        <v>60</v>
      </c>
      <c r="K85" s="16">
        <v>22</v>
      </c>
      <c r="L85" s="16">
        <v>12</v>
      </c>
      <c r="M85" s="81">
        <v>26.4</v>
      </c>
      <c r="N85" s="72">
        <v>27</v>
      </c>
      <c r="O85" s="64">
        <v>2530</v>
      </c>
      <c r="P85" s="65">
        <f>Table224578910112345678910111213141516[[#This Row],[PEMBULATAN]]*O85</f>
        <v>68310</v>
      </c>
    </row>
    <row r="86" spans="1:16" ht="26.25" customHeight="1" x14ac:dyDescent="0.2">
      <c r="A86" s="14"/>
      <c r="B86" s="75"/>
      <c r="C86" s="73" t="s">
        <v>2207</v>
      </c>
      <c r="D86" s="78" t="s">
        <v>289</v>
      </c>
      <c r="E86" s="13">
        <v>44449</v>
      </c>
      <c r="F86" s="76" t="s">
        <v>1362</v>
      </c>
      <c r="G86" s="13">
        <v>44454</v>
      </c>
      <c r="H86" s="77" t="s">
        <v>2428</v>
      </c>
      <c r="I86" s="16">
        <v>78</v>
      </c>
      <c r="J86" s="16">
        <v>50</v>
      </c>
      <c r="K86" s="16">
        <v>23</v>
      </c>
      <c r="L86" s="16">
        <v>4</v>
      </c>
      <c r="M86" s="81">
        <v>22.425000000000001</v>
      </c>
      <c r="N86" s="72">
        <v>23</v>
      </c>
      <c r="O86" s="64">
        <v>2530</v>
      </c>
      <c r="P86" s="65">
        <f>Table224578910112345678910111213141516[[#This Row],[PEMBULATAN]]*O86</f>
        <v>58190</v>
      </c>
    </row>
    <row r="87" spans="1:16" ht="26.25" customHeight="1" x14ac:dyDescent="0.2">
      <c r="A87" s="14"/>
      <c r="B87" s="75"/>
      <c r="C87" s="73" t="s">
        <v>2208</v>
      </c>
      <c r="D87" s="78" t="s">
        <v>289</v>
      </c>
      <c r="E87" s="13">
        <v>44449</v>
      </c>
      <c r="F87" s="76" t="s">
        <v>1362</v>
      </c>
      <c r="G87" s="13">
        <v>44454</v>
      </c>
      <c r="H87" s="77" t="s">
        <v>2428</v>
      </c>
      <c r="I87" s="16">
        <v>72</v>
      </c>
      <c r="J87" s="16">
        <v>68</v>
      </c>
      <c r="K87" s="16">
        <v>18</v>
      </c>
      <c r="L87" s="16">
        <v>6</v>
      </c>
      <c r="M87" s="81">
        <v>22.032</v>
      </c>
      <c r="N87" s="72">
        <v>22</v>
      </c>
      <c r="O87" s="64">
        <v>2530</v>
      </c>
      <c r="P87" s="65">
        <f>Table224578910112345678910111213141516[[#This Row],[PEMBULATAN]]*O87</f>
        <v>55660</v>
      </c>
    </row>
    <row r="88" spans="1:16" ht="26.25" customHeight="1" x14ac:dyDescent="0.2">
      <c r="A88" s="14"/>
      <c r="B88" s="75"/>
      <c r="C88" s="73" t="s">
        <v>2209</v>
      </c>
      <c r="D88" s="78" t="s">
        <v>289</v>
      </c>
      <c r="E88" s="13">
        <v>44449</v>
      </c>
      <c r="F88" s="76" t="s">
        <v>1362</v>
      </c>
      <c r="G88" s="13">
        <v>44454</v>
      </c>
      <c r="H88" s="77" t="s">
        <v>2428</v>
      </c>
      <c r="I88" s="16">
        <v>98</v>
      </c>
      <c r="J88" s="16">
        <v>55</v>
      </c>
      <c r="K88" s="16">
        <v>36</v>
      </c>
      <c r="L88" s="16">
        <v>12</v>
      </c>
      <c r="M88" s="81">
        <v>48.51</v>
      </c>
      <c r="N88" s="72">
        <v>49</v>
      </c>
      <c r="O88" s="64">
        <v>2530</v>
      </c>
      <c r="P88" s="65">
        <f>Table224578910112345678910111213141516[[#This Row],[PEMBULATAN]]*O88</f>
        <v>123970</v>
      </c>
    </row>
    <row r="89" spans="1:16" ht="26.25" customHeight="1" x14ac:dyDescent="0.2">
      <c r="A89" s="14"/>
      <c r="B89" s="75"/>
      <c r="C89" s="73" t="s">
        <v>2210</v>
      </c>
      <c r="D89" s="78" t="s">
        <v>289</v>
      </c>
      <c r="E89" s="13">
        <v>44449</v>
      </c>
      <c r="F89" s="76" t="s">
        <v>1362</v>
      </c>
      <c r="G89" s="13">
        <v>44454</v>
      </c>
      <c r="H89" s="77" t="s">
        <v>2428</v>
      </c>
      <c r="I89" s="16">
        <v>65</v>
      </c>
      <c r="J89" s="16">
        <v>40</v>
      </c>
      <c r="K89" s="16">
        <v>17</v>
      </c>
      <c r="L89" s="16">
        <v>3</v>
      </c>
      <c r="M89" s="81">
        <v>11.05</v>
      </c>
      <c r="N89" s="72">
        <v>11</v>
      </c>
      <c r="O89" s="64">
        <v>2530</v>
      </c>
      <c r="P89" s="65">
        <f>Table224578910112345678910111213141516[[#This Row],[PEMBULATAN]]*O89</f>
        <v>27830</v>
      </c>
    </row>
    <row r="90" spans="1:16" ht="26.25" customHeight="1" x14ac:dyDescent="0.2">
      <c r="A90" s="14"/>
      <c r="B90" s="75"/>
      <c r="C90" s="73" t="s">
        <v>2211</v>
      </c>
      <c r="D90" s="78" t="s">
        <v>289</v>
      </c>
      <c r="E90" s="13">
        <v>44449</v>
      </c>
      <c r="F90" s="76" t="s">
        <v>1362</v>
      </c>
      <c r="G90" s="13">
        <v>44454</v>
      </c>
      <c r="H90" s="77" t="s">
        <v>2428</v>
      </c>
      <c r="I90" s="16">
        <v>55</v>
      </c>
      <c r="J90" s="16">
        <v>43</v>
      </c>
      <c r="K90" s="16">
        <v>25</v>
      </c>
      <c r="L90" s="16">
        <v>5</v>
      </c>
      <c r="M90" s="81">
        <v>14.78125</v>
      </c>
      <c r="N90" s="72">
        <v>15</v>
      </c>
      <c r="O90" s="64">
        <v>2530</v>
      </c>
      <c r="P90" s="65">
        <f>Table224578910112345678910111213141516[[#This Row],[PEMBULATAN]]*O90</f>
        <v>37950</v>
      </c>
    </row>
    <row r="91" spans="1:16" ht="26.25" customHeight="1" x14ac:dyDescent="0.2">
      <c r="A91" s="14"/>
      <c r="B91" s="75"/>
      <c r="C91" s="73" t="s">
        <v>2212</v>
      </c>
      <c r="D91" s="78" t="s">
        <v>289</v>
      </c>
      <c r="E91" s="13">
        <v>44449</v>
      </c>
      <c r="F91" s="76" t="s">
        <v>1362</v>
      </c>
      <c r="G91" s="13">
        <v>44454</v>
      </c>
      <c r="H91" s="77" t="s">
        <v>2428</v>
      </c>
      <c r="I91" s="16">
        <v>77</v>
      </c>
      <c r="J91" s="16">
        <v>56</v>
      </c>
      <c r="K91" s="16">
        <v>24</v>
      </c>
      <c r="L91" s="16">
        <v>15</v>
      </c>
      <c r="M91" s="81">
        <v>25.872</v>
      </c>
      <c r="N91" s="72">
        <v>26</v>
      </c>
      <c r="O91" s="64">
        <v>2530</v>
      </c>
      <c r="P91" s="65">
        <f>Table224578910112345678910111213141516[[#This Row],[PEMBULATAN]]*O91</f>
        <v>65780</v>
      </c>
    </row>
    <row r="92" spans="1:16" ht="26.25" customHeight="1" x14ac:dyDescent="0.2">
      <c r="A92" s="14"/>
      <c r="B92" s="75"/>
      <c r="C92" s="73" t="s">
        <v>2213</v>
      </c>
      <c r="D92" s="78" t="s">
        <v>289</v>
      </c>
      <c r="E92" s="13">
        <v>44449</v>
      </c>
      <c r="F92" s="76" t="s">
        <v>1362</v>
      </c>
      <c r="G92" s="13">
        <v>44454</v>
      </c>
      <c r="H92" s="77" t="s">
        <v>2428</v>
      </c>
      <c r="I92" s="16">
        <v>90</v>
      </c>
      <c r="J92" s="16">
        <v>72</v>
      </c>
      <c r="K92" s="16">
        <v>25</v>
      </c>
      <c r="L92" s="16">
        <v>14</v>
      </c>
      <c r="M92" s="81">
        <v>40.5</v>
      </c>
      <c r="N92" s="72">
        <v>41</v>
      </c>
      <c r="O92" s="64">
        <v>2530</v>
      </c>
      <c r="P92" s="65">
        <f>Table224578910112345678910111213141516[[#This Row],[PEMBULATAN]]*O92</f>
        <v>103730</v>
      </c>
    </row>
    <row r="93" spans="1:16" ht="26.25" customHeight="1" x14ac:dyDescent="0.2">
      <c r="A93" s="14"/>
      <c r="B93" s="75"/>
      <c r="C93" s="73" t="s">
        <v>2214</v>
      </c>
      <c r="D93" s="78" t="s">
        <v>289</v>
      </c>
      <c r="E93" s="13">
        <v>44449</v>
      </c>
      <c r="F93" s="76" t="s">
        <v>1362</v>
      </c>
      <c r="G93" s="13">
        <v>44454</v>
      </c>
      <c r="H93" s="77" t="s">
        <v>2428</v>
      </c>
      <c r="I93" s="16">
        <v>70</v>
      </c>
      <c r="J93" s="16">
        <v>64</v>
      </c>
      <c r="K93" s="16">
        <v>23</v>
      </c>
      <c r="L93" s="16">
        <v>12</v>
      </c>
      <c r="M93" s="81">
        <v>25.76</v>
      </c>
      <c r="N93" s="72">
        <v>26</v>
      </c>
      <c r="O93" s="64">
        <v>2530</v>
      </c>
      <c r="P93" s="65">
        <f>Table224578910112345678910111213141516[[#This Row],[PEMBULATAN]]*O93</f>
        <v>65780</v>
      </c>
    </row>
    <row r="94" spans="1:16" ht="26.25" customHeight="1" x14ac:dyDescent="0.2">
      <c r="A94" s="14"/>
      <c r="B94" s="75"/>
      <c r="C94" s="73" t="s">
        <v>2215</v>
      </c>
      <c r="D94" s="78" t="s">
        <v>289</v>
      </c>
      <c r="E94" s="13">
        <v>44449</v>
      </c>
      <c r="F94" s="76" t="s">
        <v>1362</v>
      </c>
      <c r="G94" s="13">
        <v>44454</v>
      </c>
      <c r="H94" s="77" t="s">
        <v>2428</v>
      </c>
      <c r="I94" s="16">
        <v>70</v>
      </c>
      <c r="J94" s="16">
        <v>55</v>
      </c>
      <c r="K94" s="16">
        <v>43</v>
      </c>
      <c r="L94" s="16">
        <v>10</v>
      </c>
      <c r="M94" s="81">
        <v>41.387500000000003</v>
      </c>
      <c r="N94" s="72">
        <v>42</v>
      </c>
      <c r="O94" s="64">
        <v>2530</v>
      </c>
      <c r="P94" s="65">
        <f>Table224578910112345678910111213141516[[#This Row],[PEMBULATAN]]*O94</f>
        <v>106260</v>
      </c>
    </row>
    <row r="95" spans="1:16" ht="26.25" customHeight="1" x14ac:dyDescent="0.2">
      <c r="A95" s="14"/>
      <c r="B95" s="75"/>
      <c r="C95" s="73" t="s">
        <v>2216</v>
      </c>
      <c r="D95" s="78" t="s">
        <v>289</v>
      </c>
      <c r="E95" s="13">
        <v>44449</v>
      </c>
      <c r="F95" s="76" t="s">
        <v>1362</v>
      </c>
      <c r="G95" s="13">
        <v>44454</v>
      </c>
      <c r="H95" s="77" t="s">
        <v>2428</v>
      </c>
      <c r="I95" s="16">
        <v>56</v>
      </c>
      <c r="J95" s="16">
        <v>50</v>
      </c>
      <c r="K95" s="16">
        <v>28</v>
      </c>
      <c r="L95" s="16">
        <v>6</v>
      </c>
      <c r="M95" s="81">
        <v>19.600000000000001</v>
      </c>
      <c r="N95" s="72">
        <v>20</v>
      </c>
      <c r="O95" s="64">
        <v>2530</v>
      </c>
      <c r="P95" s="65">
        <f>Table224578910112345678910111213141516[[#This Row],[PEMBULATAN]]*O95</f>
        <v>50600</v>
      </c>
    </row>
    <row r="96" spans="1:16" ht="26.25" customHeight="1" x14ac:dyDescent="0.2">
      <c r="A96" s="14"/>
      <c r="B96" s="75"/>
      <c r="C96" s="73" t="s">
        <v>2217</v>
      </c>
      <c r="D96" s="78" t="s">
        <v>289</v>
      </c>
      <c r="E96" s="13">
        <v>44449</v>
      </c>
      <c r="F96" s="76" t="s">
        <v>1362</v>
      </c>
      <c r="G96" s="13">
        <v>44454</v>
      </c>
      <c r="H96" s="77" t="s">
        <v>2428</v>
      </c>
      <c r="I96" s="16">
        <v>100</v>
      </c>
      <c r="J96" s="16">
        <v>58</v>
      </c>
      <c r="K96" s="16">
        <v>38</v>
      </c>
      <c r="L96" s="16">
        <v>15</v>
      </c>
      <c r="M96" s="81">
        <v>55.1</v>
      </c>
      <c r="N96" s="72">
        <v>55</v>
      </c>
      <c r="O96" s="64">
        <v>2530</v>
      </c>
      <c r="P96" s="65">
        <f>Table224578910112345678910111213141516[[#This Row],[PEMBULATAN]]*O96</f>
        <v>139150</v>
      </c>
    </row>
    <row r="97" spans="1:16" ht="26.25" customHeight="1" x14ac:dyDescent="0.2">
      <c r="A97" s="14"/>
      <c r="B97" s="75"/>
      <c r="C97" s="73" t="s">
        <v>2218</v>
      </c>
      <c r="D97" s="78" t="s">
        <v>289</v>
      </c>
      <c r="E97" s="13">
        <v>44449</v>
      </c>
      <c r="F97" s="76" t="s">
        <v>1362</v>
      </c>
      <c r="G97" s="13">
        <v>44454</v>
      </c>
      <c r="H97" s="77" t="s">
        <v>2428</v>
      </c>
      <c r="I97" s="16">
        <v>87</v>
      </c>
      <c r="J97" s="16">
        <v>65</v>
      </c>
      <c r="K97" s="16">
        <v>27</v>
      </c>
      <c r="L97" s="16">
        <v>22</v>
      </c>
      <c r="M97" s="81">
        <v>38.171250000000001</v>
      </c>
      <c r="N97" s="72">
        <v>38</v>
      </c>
      <c r="O97" s="64">
        <v>2530</v>
      </c>
      <c r="P97" s="65">
        <f>Table224578910112345678910111213141516[[#This Row],[PEMBULATAN]]*O97</f>
        <v>96140</v>
      </c>
    </row>
    <row r="98" spans="1:16" ht="26.25" customHeight="1" x14ac:dyDescent="0.2">
      <c r="A98" s="14"/>
      <c r="B98" s="75"/>
      <c r="C98" s="73" t="s">
        <v>2219</v>
      </c>
      <c r="D98" s="78" t="s">
        <v>289</v>
      </c>
      <c r="E98" s="13">
        <v>44449</v>
      </c>
      <c r="F98" s="76" t="s">
        <v>1362</v>
      </c>
      <c r="G98" s="13">
        <v>44454</v>
      </c>
      <c r="H98" s="77" t="s">
        <v>2428</v>
      </c>
      <c r="I98" s="16">
        <v>52</v>
      </c>
      <c r="J98" s="16">
        <v>40</v>
      </c>
      <c r="K98" s="16">
        <v>36</v>
      </c>
      <c r="L98" s="16">
        <v>9</v>
      </c>
      <c r="M98" s="81">
        <v>18.72</v>
      </c>
      <c r="N98" s="72">
        <v>19</v>
      </c>
      <c r="O98" s="64">
        <v>2530</v>
      </c>
      <c r="P98" s="65">
        <f>Table224578910112345678910111213141516[[#This Row],[PEMBULATAN]]*O98</f>
        <v>48070</v>
      </c>
    </row>
    <row r="99" spans="1:16" ht="26.25" customHeight="1" x14ac:dyDescent="0.2">
      <c r="A99" s="14"/>
      <c r="B99" s="75"/>
      <c r="C99" s="73" t="s">
        <v>2220</v>
      </c>
      <c r="D99" s="78" t="s">
        <v>289</v>
      </c>
      <c r="E99" s="13">
        <v>44449</v>
      </c>
      <c r="F99" s="76" t="s">
        <v>1362</v>
      </c>
      <c r="G99" s="13">
        <v>44454</v>
      </c>
      <c r="H99" s="77" t="s">
        <v>2428</v>
      </c>
      <c r="I99" s="16">
        <v>92</v>
      </c>
      <c r="J99" s="16">
        <v>53</v>
      </c>
      <c r="K99" s="16">
        <v>20</v>
      </c>
      <c r="L99" s="16">
        <v>7</v>
      </c>
      <c r="M99" s="81">
        <v>24.38</v>
      </c>
      <c r="N99" s="72">
        <v>25</v>
      </c>
      <c r="O99" s="64">
        <v>2530</v>
      </c>
      <c r="P99" s="65">
        <f>Table224578910112345678910111213141516[[#This Row],[PEMBULATAN]]*O99</f>
        <v>63250</v>
      </c>
    </row>
    <row r="100" spans="1:16" ht="26.25" customHeight="1" x14ac:dyDescent="0.2">
      <c r="A100" s="14"/>
      <c r="B100" s="75"/>
      <c r="C100" s="73" t="s">
        <v>2221</v>
      </c>
      <c r="D100" s="78" t="s">
        <v>289</v>
      </c>
      <c r="E100" s="13">
        <v>44449</v>
      </c>
      <c r="F100" s="76" t="s">
        <v>1362</v>
      </c>
      <c r="G100" s="13">
        <v>44454</v>
      </c>
      <c r="H100" s="77" t="s">
        <v>2428</v>
      </c>
      <c r="I100" s="16">
        <v>90</v>
      </c>
      <c r="J100" s="16">
        <v>53</v>
      </c>
      <c r="K100" s="16">
        <v>27</v>
      </c>
      <c r="L100" s="16">
        <v>20</v>
      </c>
      <c r="M100" s="81">
        <v>32.197499999999998</v>
      </c>
      <c r="N100" s="72">
        <v>32</v>
      </c>
      <c r="O100" s="64">
        <v>2530</v>
      </c>
      <c r="P100" s="65">
        <f>Table224578910112345678910111213141516[[#This Row],[PEMBULATAN]]*O100</f>
        <v>80960</v>
      </c>
    </row>
    <row r="101" spans="1:16" ht="26.25" customHeight="1" x14ac:dyDescent="0.2">
      <c r="A101" s="14"/>
      <c r="B101" s="75"/>
      <c r="C101" s="73" t="s">
        <v>2222</v>
      </c>
      <c r="D101" s="78" t="s">
        <v>289</v>
      </c>
      <c r="E101" s="13">
        <v>44449</v>
      </c>
      <c r="F101" s="76" t="s">
        <v>1362</v>
      </c>
      <c r="G101" s="13">
        <v>44454</v>
      </c>
      <c r="H101" s="77" t="s">
        <v>2428</v>
      </c>
      <c r="I101" s="16">
        <v>68</v>
      </c>
      <c r="J101" s="16">
        <v>60</v>
      </c>
      <c r="K101" s="16">
        <v>24</v>
      </c>
      <c r="L101" s="16">
        <v>14</v>
      </c>
      <c r="M101" s="81">
        <v>24.48</v>
      </c>
      <c r="N101" s="72">
        <v>25</v>
      </c>
      <c r="O101" s="64">
        <v>2530</v>
      </c>
      <c r="P101" s="65">
        <f>Table224578910112345678910111213141516[[#This Row],[PEMBULATAN]]*O101</f>
        <v>63250</v>
      </c>
    </row>
    <row r="102" spans="1:16" ht="26.25" customHeight="1" x14ac:dyDescent="0.2">
      <c r="A102" s="14"/>
      <c r="B102" s="75"/>
      <c r="C102" s="73" t="s">
        <v>2223</v>
      </c>
      <c r="D102" s="78" t="s">
        <v>289</v>
      </c>
      <c r="E102" s="13">
        <v>44449</v>
      </c>
      <c r="F102" s="76" t="s">
        <v>1362</v>
      </c>
      <c r="G102" s="13">
        <v>44454</v>
      </c>
      <c r="H102" s="77" t="s">
        <v>2428</v>
      </c>
      <c r="I102" s="16">
        <v>92</v>
      </c>
      <c r="J102" s="16">
        <v>60</v>
      </c>
      <c r="K102" s="16">
        <v>22</v>
      </c>
      <c r="L102" s="16">
        <v>8</v>
      </c>
      <c r="M102" s="81">
        <v>30.36</v>
      </c>
      <c r="N102" s="72">
        <v>31</v>
      </c>
      <c r="O102" s="64">
        <v>2530</v>
      </c>
      <c r="P102" s="65">
        <f>Table224578910112345678910111213141516[[#This Row],[PEMBULATAN]]*O102</f>
        <v>78430</v>
      </c>
    </row>
    <row r="103" spans="1:16" ht="26.25" customHeight="1" x14ac:dyDescent="0.2">
      <c r="A103" s="14"/>
      <c r="B103" s="75"/>
      <c r="C103" s="73" t="s">
        <v>2224</v>
      </c>
      <c r="D103" s="78" t="s">
        <v>289</v>
      </c>
      <c r="E103" s="13">
        <v>44449</v>
      </c>
      <c r="F103" s="76" t="s">
        <v>1362</v>
      </c>
      <c r="G103" s="13">
        <v>44454</v>
      </c>
      <c r="H103" s="77" t="s">
        <v>2428</v>
      </c>
      <c r="I103" s="16">
        <v>94</v>
      </c>
      <c r="J103" s="16">
        <v>55</v>
      </c>
      <c r="K103" s="16">
        <v>40</v>
      </c>
      <c r="L103" s="16">
        <v>16</v>
      </c>
      <c r="M103" s="81">
        <v>51.7</v>
      </c>
      <c r="N103" s="72">
        <v>52</v>
      </c>
      <c r="O103" s="64">
        <v>2530</v>
      </c>
      <c r="P103" s="65">
        <f>Table224578910112345678910111213141516[[#This Row],[PEMBULATAN]]*O103</f>
        <v>131560</v>
      </c>
    </row>
    <row r="104" spans="1:16" ht="26.25" customHeight="1" x14ac:dyDescent="0.2">
      <c r="A104" s="14"/>
      <c r="B104" s="75"/>
      <c r="C104" s="73" t="s">
        <v>2225</v>
      </c>
      <c r="D104" s="78" t="s">
        <v>289</v>
      </c>
      <c r="E104" s="13">
        <v>44449</v>
      </c>
      <c r="F104" s="76" t="s">
        <v>1362</v>
      </c>
      <c r="G104" s="13">
        <v>44454</v>
      </c>
      <c r="H104" s="77" t="s">
        <v>2428</v>
      </c>
      <c r="I104" s="16">
        <v>55</v>
      </c>
      <c r="J104" s="16">
        <v>35</v>
      </c>
      <c r="K104" s="16">
        <v>26</v>
      </c>
      <c r="L104" s="16">
        <v>3</v>
      </c>
      <c r="M104" s="81">
        <v>12.512499999999999</v>
      </c>
      <c r="N104" s="72">
        <v>13</v>
      </c>
      <c r="O104" s="64">
        <v>2530</v>
      </c>
      <c r="P104" s="65">
        <f>Table224578910112345678910111213141516[[#This Row],[PEMBULATAN]]*O104</f>
        <v>32890</v>
      </c>
    </row>
    <row r="105" spans="1:16" ht="26.25" customHeight="1" x14ac:dyDescent="0.2">
      <c r="A105" s="14"/>
      <c r="B105" s="75"/>
      <c r="C105" s="73" t="s">
        <v>2226</v>
      </c>
      <c r="D105" s="78" t="s">
        <v>289</v>
      </c>
      <c r="E105" s="13">
        <v>44449</v>
      </c>
      <c r="F105" s="76" t="s">
        <v>1362</v>
      </c>
      <c r="G105" s="13">
        <v>44454</v>
      </c>
      <c r="H105" s="77" t="s">
        <v>2428</v>
      </c>
      <c r="I105" s="16">
        <v>70</v>
      </c>
      <c r="J105" s="16">
        <v>45</v>
      </c>
      <c r="K105" s="16">
        <v>16</v>
      </c>
      <c r="L105" s="16">
        <v>12</v>
      </c>
      <c r="M105" s="81">
        <v>12.6</v>
      </c>
      <c r="N105" s="72">
        <v>13</v>
      </c>
      <c r="O105" s="64">
        <v>2530</v>
      </c>
      <c r="P105" s="65">
        <f>Table224578910112345678910111213141516[[#This Row],[PEMBULATAN]]*O105</f>
        <v>32890</v>
      </c>
    </row>
    <row r="106" spans="1:16" ht="26.25" customHeight="1" x14ac:dyDescent="0.2">
      <c r="A106" s="14"/>
      <c r="B106" s="75"/>
      <c r="C106" s="73" t="s">
        <v>2227</v>
      </c>
      <c r="D106" s="78" t="s">
        <v>289</v>
      </c>
      <c r="E106" s="13">
        <v>44449</v>
      </c>
      <c r="F106" s="76" t="s">
        <v>1362</v>
      </c>
      <c r="G106" s="13">
        <v>44454</v>
      </c>
      <c r="H106" s="77" t="s">
        <v>2428</v>
      </c>
      <c r="I106" s="16">
        <v>95</v>
      </c>
      <c r="J106" s="16">
        <v>63</v>
      </c>
      <c r="K106" s="16">
        <v>28</v>
      </c>
      <c r="L106" s="16">
        <v>12</v>
      </c>
      <c r="M106" s="81">
        <v>41.895000000000003</v>
      </c>
      <c r="N106" s="72">
        <v>42</v>
      </c>
      <c r="O106" s="64">
        <v>2530</v>
      </c>
      <c r="P106" s="65">
        <f>Table224578910112345678910111213141516[[#This Row],[PEMBULATAN]]*O106</f>
        <v>106260</v>
      </c>
    </row>
    <row r="107" spans="1:16" ht="26.25" customHeight="1" x14ac:dyDescent="0.2">
      <c r="A107" s="14"/>
      <c r="B107" s="75"/>
      <c r="C107" s="73" t="s">
        <v>2228</v>
      </c>
      <c r="D107" s="78" t="s">
        <v>289</v>
      </c>
      <c r="E107" s="13">
        <v>44449</v>
      </c>
      <c r="F107" s="76" t="s">
        <v>1362</v>
      </c>
      <c r="G107" s="13">
        <v>44454</v>
      </c>
      <c r="H107" s="77" t="s">
        <v>2428</v>
      </c>
      <c r="I107" s="16">
        <v>70</v>
      </c>
      <c r="J107" s="16">
        <v>58</v>
      </c>
      <c r="K107" s="16">
        <v>33</v>
      </c>
      <c r="L107" s="16">
        <v>11</v>
      </c>
      <c r="M107" s="81">
        <v>33.494999999999997</v>
      </c>
      <c r="N107" s="72">
        <v>34</v>
      </c>
      <c r="O107" s="64">
        <v>2530</v>
      </c>
      <c r="P107" s="65">
        <f>Table224578910112345678910111213141516[[#This Row],[PEMBULATAN]]*O107</f>
        <v>86020</v>
      </c>
    </row>
    <row r="108" spans="1:16" ht="26.25" customHeight="1" x14ac:dyDescent="0.2">
      <c r="A108" s="14"/>
      <c r="B108" s="75"/>
      <c r="C108" s="73" t="s">
        <v>2229</v>
      </c>
      <c r="D108" s="78" t="s">
        <v>289</v>
      </c>
      <c r="E108" s="13">
        <v>44449</v>
      </c>
      <c r="F108" s="76" t="s">
        <v>1362</v>
      </c>
      <c r="G108" s="13">
        <v>44454</v>
      </c>
      <c r="H108" s="77" t="s">
        <v>2428</v>
      </c>
      <c r="I108" s="16">
        <v>66</v>
      </c>
      <c r="J108" s="16">
        <v>55</v>
      </c>
      <c r="K108" s="16">
        <v>20</v>
      </c>
      <c r="L108" s="16">
        <v>14</v>
      </c>
      <c r="M108" s="81">
        <v>18.149999999999999</v>
      </c>
      <c r="N108" s="72">
        <v>18</v>
      </c>
      <c r="O108" s="64">
        <v>2530</v>
      </c>
      <c r="P108" s="65">
        <f>Table224578910112345678910111213141516[[#This Row],[PEMBULATAN]]*O108</f>
        <v>45540</v>
      </c>
    </row>
    <row r="109" spans="1:16" ht="26.25" customHeight="1" x14ac:dyDescent="0.2">
      <c r="A109" s="14"/>
      <c r="B109" s="75"/>
      <c r="C109" s="73" t="s">
        <v>2230</v>
      </c>
      <c r="D109" s="78" t="s">
        <v>289</v>
      </c>
      <c r="E109" s="13">
        <v>44449</v>
      </c>
      <c r="F109" s="76" t="s">
        <v>1362</v>
      </c>
      <c r="G109" s="13">
        <v>44454</v>
      </c>
      <c r="H109" s="77" t="s">
        <v>2428</v>
      </c>
      <c r="I109" s="16">
        <v>90</v>
      </c>
      <c r="J109" s="16">
        <v>62</v>
      </c>
      <c r="K109" s="16">
        <v>27</v>
      </c>
      <c r="L109" s="16">
        <v>17</v>
      </c>
      <c r="M109" s="81">
        <v>37.664999999999999</v>
      </c>
      <c r="N109" s="72">
        <v>38</v>
      </c>
      <c r="O109" s="64">
        <v>2530</v>
      </c>
      <c r="P109" s="65">
        <f>Table224578910112345678910111213141516[[#This Row],[PEMBULATAN]]*O109</f>
        <v>96140</v>
      </c>
    </row>
    <row r="110" spans="1:16" ht="26.25" customHeight="1" x14ac:dyDescent="0.2">
      <c r="A110" s="14"/>
      <c r="B110" s="75"/>
      <c r="C110" s="73" t="s">
        <v>2231</v>
      </c>
      <c r="D110" s="78" t="s">
        <v>289</v>
      </c>
      <c r="E110" s="13">
        <v>44449</v>
      </c>
      <c r="F110" s="76" t="s">
        <v>1362</v>
      </c>
      <c r="G110" s="13">
        <v>44454</v>
      </c>
      <c r="H110" s="77" t="s">
        <v>2428</v>
      </c>
      <c r="I110" s="16">
        <v>100</v>
      </c>
      <c r="J110" s="16">
        <v>63</v>
      </c>
      <c r="K110" s="16">
        <v>35</v>
      </c>
      <c r="L110" s="16">
        <v>21</v>
      </c>
      <c r="M110" s="81">
        <v>55.125</v>
      </c>
      <c r="N110" s="72">
        <v>55</v>
      </c>
      <c r="O110" s="64">
        <v>2530</v>
      </c>
      <c r="P110" s="65">
        <f>Table224578910112345678910111213141516[[#This Row],[PEMBULATAN]]*O110</f>
        <v>139150</v>
      </c>
    </row>
    <row r="111" spans="1:16" ht="26.25" customHeight="1" x14ac:dyDescent="0.2">
      <c r="A111" s="14"/>
      <c r="B111" s="75"/>
      <c r="C111" s="73" t="s">
        <v>2232</v>
      </c>
      <c r="D111" s="78" t="s">
        <v>289</v>
      </c>
      <c r="E111" s="13">
        <v>44449</v>
      </c>
      <c r="F111" s="76" t="s">
        <v>1362</v>
      </c>
      <c r="G111" s="13">
        <v>44454</v>
      </c>
      <c r="H111" s="77" t="s">
        <v>2428</v>
      </c>
      <c r="I111" s="16">
        <v>50</v>
      </c>
      <c r="J111" s="16">
        <v>37</v>
      </c>
      <c r="K111" s="16">
        <v>19</v>
      </c>
      <c r="L111" s="16">
        <v>4</v>
      </c>
      <c r="M111" s="81">
        <v>8.7874999999999996</v>
      </c>
      <c r="N111" s="72">
        <v>9</v>
      </c>
      <c r="O111" s="64">
        <v>2530</v>
      </c>
      <c r="P111" s="65">
        <f>Table224578910112345678910111213141516[[#This Row],[PEMBULATAN]]*O111</f>
        <v>22770</v>
      </c>
    </row>
    <row r="112" spans="1:16" ht="26.25" customHeight="1" x14ac:dyDescent="0.2">
      <c r="A112" s="14"/>
      <c r="B112" s="75"/>
      <c r="C112" s="73" t="s">
        <v>2233</v>
      </c>
      <c r="D112" s="78" t="s">
        <v>289</v>
      </c>
      <c r="E112" s="13">
        <v>44449</v>
      </c>
      <c r="F112" s="76" t="s">
        <v>1362</v>
      </c>
      <c r="G112" s="13">
        <v>44454</v>
      </c>
      <c r="H112" s="77" t="s">
        <v>2428</v>
      </c>
      <c r="I112" s="16">
        <v>84</v>
      </c>
      <c r="J112" s="16">
        <v>62</v>
      </c>
      <c r="K112" s="16">
        <v>23</v>
      </c>
      <c r="L112" s="16">
        <v>9</v>
      </c>
      <c r="M112" s="81">
        <v>29.946000000000002</v>
      </c>
      <c r="N112" s="72">
        <v>30</v>
      </c>
      <c r="O112" s="64">
        <v>2530</v>
      </c>
      <c r="P112" s="65">
        <f>Table224578910112345678910111213141516[[#This Row],[PEMBULATAN]]*O112</f>
        <v>75900</v>
      </c>
    </row>
    <row r="113" spans="1:16" ht="26.25" customHeight="1" x14ac:dyDescent="0.2">
      <c r="A113" s="14"/>
      <c r="B113" s="75"/>
      <c r="C113" s="73" t="s">
        <v>2234</v>
      </c>
      <c r="D113" s="78" t="s">
        <v>289</v>
      </c>
      <c r="E113" s="13">
        <v>44449</v>
      </c>
      <c r="F113" s="76" t="s">
        <v>1362</v>
      </c>
      <c r="G113" s="13">
        <v>44454</v>
      </c>
      <c r="H113" s="77" t="s">
        <v>2428</v>
      </c>
      <c r="I113" s="16">
        <v>65</v>
      </c>
      <c r="J113" s="16">
        <v>57</v>
      </c>
      <c r="K113" s="16">
        <v>38</v>
      </c>
      <c r="L113" s="16">
        <v>8</v>
      </c>
      <c r="M113" s="81">
        <v>35.197499999999998</v>
      </c>
      <c r="N113" s="72">
        <v>35</v>
      </c>
      <c r="O113" s="64">
        <v>2530</v>
      </c>
      <c r="P113" s="65">
        <f>Table224578910112345678910111213141516[[#This Row],[PEMBULATAN]]*O113</f>
        <v>88550</v>
      </c>
    </row>
    <row r="114" spans="1:16" ht="26.25" customHeight="1" x14ac:dyDescent="0.2">
      <c r="A114" s="14"/>
      <c r="B114" s="75"/>
      <c r="C114" s="73" t="s">
        <v>2235</v>
      </c>
      <c r="D114" s="78" t="s">
        <v>289</v>
      </c>
      <c r="E114" s="13">
        <v>44449</v>
      </c>
      <c r="F114" s="76" t="s">
        <v>1362</v>
      </c>
      <c r="G114" s="13">
        <v>44454</v>
      </c>
      <c r="H114" s="77" t="s">
        <v>2428</v>
      </c>
      <c r="I114" s="16">
        <v>47</v>
      </c>
      <c r="J114" s="16">
        <v>34</v>
      </c>
      <c r="K114" s="16">
        <v>14</v>
      </c>
      <c r="L114" s="16">
        <v>3</v>
      </c>
      <c r="M114" s="81">
        <v>5.593</v>
      </c>
      <c r="N114" s="72">
        <v>6</v>
      </c>
      <c r="O114" s="64">
        <v>2530</v>
      </c>
      <c r="P114" s="65">
        <f>Table224578910112345678910111213141516[[#This Row],[PEMBULATAN]]*O114</f>
        <v>15180</v>
      </c>
    </row>
    <row r="115" spans="1:16" ht="26.25" customHeight="1" x14ac:dyDescent="0.2">
      <c r="A115" s="14"/>
      <c r="B115" s="75"/>
      <c r="C115" s="73" t="s">
        <v>2236</v>
      </c>
      <c r="D115" s="78" t="s">
        <v>289</v>
      </c>
      <c r="E115" s="13">
        <v>44449</v>
      </c>
      <c r="F115" s="76" t="s">
        <v>1362</v>
      </c>
      <c r="G115" s="13">
        <v>44454</v>
      </c>
      <c r="H115" s="77" t="s">
        <v>2428</v>
      </c>
      <c r="I115" s="16">
        <v>40</v>
      </c>
      <c r="J115" s="16">
        <v>32</v>
      </c>
      <c r="K115" s="16">
        <v>22</v>
      </c>
      <c r="L115" s="16">
        <v>8</v>
      </c>
      <c r="M115" s="81">
        <v>7.04</v>
      </c>
      <c r="N115" s="72">
        <v>8</v>
      </c>
      <c r="O115" s="64">
        <v>2530</v>
      </c>
      <c r="P115" s="65">
        <f>Table224578910112345678910111213141516[[#This Row],[PEMBULATAN]]*O115</f>
        <v>20240</v>
      </c>
    </row>
    <row r="116" spans="1:16" ht="26.25" customHeight="1" x14ac:dyDescent="0.2">
      <c r="A116" s="14"/>
      <c r="B116" s="75"/>
      <c r="C116" s="73" t="s">
        <v>2237</v>
      </c>
      <c r="D116" s="78" t="s">
        <v>289</v>
      </c>
      <c r="E116" s="13">
        <v>44449</v>
      </c>
      <c r="F116" s="76" t="s">
        <v>1362</v>
      </c>
      <c r="G116" s="13">
        <v>44454</v>
      </c>
      <c r="H116" s="77" t="s">
        <v>2428</v>
      </c>
      <c r="I116" s="16">
        <v>45</v>
      </c>
      <c r="J116" s="16">
        <v>27</v>
      </c>
      <c r="K116" s="16">
        <v>25</v>
      </c>
      <c r="L116" s="16">
        <v>10</v>
      </c>
      <c r="M116" s="81">
        <v>7.59375</v>
      </c>
      <c r="N116" s="72">
        <v>10</v>
      </c>
      <c r="O116" s="64">
        <v>2530</v>
      </c>
      <c r="P116" s="65">
        <f>Table224578910112345678910111213141516[[#This Row],[PEMBULATAN]]*O116</f>
        <v>25300</v>
      </c>
    </row>
    <row r="117" spans="1:16" ht="26.25" customHeight="1" x14ac:dyDescent="0.2">
      <c r="A117" s="14"/>
      <c r="B117" s="75"/>
      <c r="C117" s="73" t="s">
        <v>2238</v>
      </c>
      <c r="D117" s="78" t="s">
        <v>289</v>
      </c>
      <c r="E117" s="13">
        <v>44449</v>
      </c>
      <c r="F117" s="76" t="s">
        <v>1362</v>
      </c>
      <c r="G117" s="13">
        <v>44454</v>
      </c>
      <c r="H117" s="77" t="s">
        <v>2428</v>
      </c>
      <c r="I117" s="16">
        <v>124</v>
      </c>
      <c r="J117" s="16">
        <v>20</v>
      </c>
      <c r="K117" s="16">
        <v>6</v>
      </c>
      <c r="L117" s="16">
        <v>3</v>
      </c>
      <c r="M117" s="81">
        <v>3.72</v>
      </c>
      <c r="N117" s="72">
        <v>4</v>
      </c>
      <c r="O117" s="64">
        <v>2530</v>
      </c>
      <c r="P117" s="65">
        <f>Table224578910112345678910111213141516[[#This Row],[PEMBULATAN]]*O117</f>
        <v>10120</v>
      </c>
    </row>
    <row r="118" spans="1:16" ht="26.25" customHeight="1" x14ac:dyDescent="0.2">
      <c r="A118" s="14"/>
      <c r="B118" s="75"/>
      <c r="C118" s="73" t="s">
        <v>2239</v>
      </c>
      <c r="D118" s="78" t="s">
        <v>289</v>
      </c>
      <c r="E118" s="13">
        <v>44449</v>
      </c>
      <c r="F118" s="76" t="s">
        <v>1362</v>
      </c>
      <c r="G118" s="13">
        <v>44454</v>
      </c>
      <c r="H118" s="77" t="s">
        <v>2428</v>
      </c>
      <c r="I118" s="16">
        <v>65</v>
      </c>
      <c r="J118" s="16">
        <v>45</v>
      </c>
      <c r="K118" s="16">
        <v>24</v>
      </c>
      <c r="L118" s="16">
        <v>2</v>
      </c>
      <c r="M118" s="81">
        <v>17.55</v>
      </c>
      <c r="N118" s="72">
        <v>18</v>
      </c>
      <c r="O118" s="64">
        <v>2530</v>
      </c>
      <c r="P118" s="65">
        <f>Table224578910112345678910111213141516[[#This Row],[PEMBULATAN]]*O118</f>
        <v>45540</v>
      </c>
    </row>
    <row r="119" spans="1:16" ht="26.25" customHeight="1" x14ac:dyDescent="0.2">
      <c r="A119" s="14"/>
      <c r="B119" s="75"/>
      <c r="C119" s="73" t="s">
        <v>2240</v>
      </c>
      <c r="D119" s="78" t="s">
        <v>289</v>
      </c>
      <c r="E119" s="13">
        <v>44449</v>
      </c>
      <c r="F119" s="76" t="s">
        <v>1362</v>
      </c>
      <c r="G119" s="13">
        <v>44454</v>
      </c>
      <c r="H119" s="77" t="s">
        <v>2428</v>
      </c>
      <c r="I119" s="16">
        <v>102</v>
      </c>
      <c r="J119" s="16">
        <v>30</v>
      </c>
      <c r="K119" s="16">
        <v>14</v>
      </c>
      <c r="L119" s="16">
        <v>2</v>
      </c>
      <c r="M119" s="81">
        <v>10.71</v>
      </c>
      <c r="N119" s="72">
        <v>11</v>
      </c>
      <c r="O119" s="64">
        <v>2530</v>
      </c>
      <c r="P119" s="65">
        <f>Table224578910112345678910111213141516[[#This Row],[PEMBULATAN]]*O119</f>
        <v>27830</v>
      </c>
    </row>
    <row r="120" spans="1:16" ht="26.25" customHeight="1" x14ac:dyDescent="0.2">
      <c r="A120" s="14"/>
      <c r="B120" s="75"/>
      <c r="C120" s="73" t="s">
        <v>2241</v>
      </c>
      <c r="D120" s="78" t="s">
        <v>289</v>
      </c>
      <c r="E120" s="13">
        <v>44449</v>
      </c>
      <c r="F120" s="76" t="s">
        <v>1362</v>
      </c>
      <c r="G120" s="13">
        <v>44454</v>
      </c>
      <c r="H120" s="77" t="s">
        <v>2428</v>
      </c>
      <c r="I120" s="16">
        <v>57</v>
      </c>
      <c r="J120" s="16">
        <v>36</v>
      </c>
      <c r="K120" s="16">
        <v>16</v>
      </c>
      <c r="L120" s="16">
        <v>5</v>
      </c>
      <c r="M120" s="81">
        <v>8.2080000000000002</v>
      </c>
      <c r="N120" s="72">
        <v>8</v>
      </c>
      <c r="O120" s="64">
        <v>2530</v>
      </c>
      <c r="P120" s="65">
        <f>Table224578910112345678910111213141516[[#This Row],[PEMBULATAN]]*O120</f>
        <v>20240</v>
      </c>
    </row>
    <row r="121" spans="1:16" ht="26.25" customHeight="1" x14ac:dyDescent="0.2">
      <c r="A121" s="14"/>
      <c r="B121" s="75"/>
      <c r="C121" s="73" t="s">
        <v>2242</v>
      </c>
      <c r="D121" s="78" t="s">
        <v>289</v>
      </c>
      <c r="E121" s="13">
        <v>44449</v>
      </c>
      <c r="F121" s="76" t="s">
        <v>1362</v>
      </c>
      <c r="G121" s="13">
        <v>44454</v>
      </c>
      <c r="H121" s="77" t="s">
        <v>2428</v>
      </c>
      <c r="I121" s="16">
        <v>55</v>
      </c>
      <c r="J121" s="16">
        <v>38</v>
      </c>
      <c r="K121" s="16">
        <v>12</v>
      </c>
      <c r="L121" s="16">
        <v>5</v>
      </c>
      <c r="M121" s="81">
        <v>6.27</v>
      </c>
      <c r="N121" s="72">
        <v>6</v>
      </c>
      <c r="O121" s="64">
        <v>2530</v>
      </c>
      <c r="P121" s="65">
        <f>Table224578910112345678910111213141516[[#This Row],[PEMBULATAN]]*O121</f>
        <v>15180</v>
      </c>
    </row>
    <row r="122" spans="1:16" ht="26.25" customHeight="1" x14ac:dyDescent="0.2">
      <c r="A122" s="14"/>
      <c r="B122" s="75"/>
      <c r="C122" s="73" t="s">
        <v>2243</v>
      </c>
      <c r="D122" s="78" t="s">
        <v>289</v>
      </c>
      <c r="E122" s="13">
        <v>44449</v>
      </c>
      <c r="F122" s="76" t="s">
        <v>1362</v>
      </c>
      <c r="G122" s="13">
        <v>44454</v>
      </c>
      <c r="H122" s="77" t="s">
        <v>2428</v>
      </c>
      <c r="I122" s="16">
        <v>128</v>
      </c>
      <c r="J122" s="16">
        <v>47</v>
      </c>
      <c r="K122" s="16">
        <v>47</v>
      </c>
      <c r="L122" s="16">
        <v>1</v>
      </c>
      <c r="M122" s="81">
        <v>70.688000000000002</v>
      </c>
      <c r="N122" s="72">
        <v>71</v>
      </c>
      <c r="O122" s="64">
        <v>2530</v>
      </c>
      <c r="P122" s="65">
        <f>Table224578910112345678910111213141516[[#This Row],[PEMBULATAN]]*O122</f>
        <v>179630</v>
      </c>
    </row>
    <row r="123" spans="1:16" ht="26.25" customHeight="1" x14ac:dyDescent="0.2">
      <c r="A123" s="14"/>
      <c r="B123" s="75"/>
      <c r="C123" s="73" t="s">
        <v>2244</v>
      </c>
      <c r="D123" s="78" t="s">
        <v>289</v>
      </c>
      <c r="E123" s="13">
        <v>44449</v>
      </c>
      <c r="F123" s="76" t="s">
        <v>1362</v>
      </c>
      <c r="G123" s="13">
        <v>44454</v>
      </c>
      <c r="H123" s="77" t="s">
        <v>2428</v>
      </c>
      <c r="I123" s="16">
        <v>75</v>
      </c>
      <c r="J123" s="16">
        <v>30</v>
      </c>
      <c r="K123" s="16">
        <v>28</v>
      </c>
      <c r="L123" s="16">
        <v>2</v>
      </c>
      <c r="M123" s="81">
        <v>15.75</v>
      </c>
      <c r="N123" s="72">
        <v>16</v>
      </c>
      <c r="O123" s="64">
        <v>2530</v>
      </c>
      <c r="P123" s="65">
        <f>Table224578910112345678910111213141516[[#This Row],[PEMBULATAN]]*O123</f>
        <v>40480</v>
      </c>
    </row>
    <row r="124" spans="1:16" ht="26.25" customHeight="1" x14ac:dyDescent="0.2">
      <c r="A124" s="14"/>
      <c r="B124" s="75"/>
      <c r="C124" s="73" t="s">
        <v>2245</v>
      </c>
      <c r="D124" s="78" t="s">
        <v>289</v>
      </c>
      <c r="E124" s="13">
        <v>44449</v>
      </c>
      <c r="F124" s="76" t="s">
        <v>1362</v>
      </c>
      <c r="G124" s="13">
        <v>44454</v>
      </c>
      <c r="H124" s="77" t="s">
        <v>2428</v>
      </c>
      <c r="I124" s="16">
        <v>58</v>
      </c>
      <c r="J124" s="16">
        <v>40</v>
      </c>
      <c r="K124" s="16">
        <v>12</v>
      </c>
      <c r="L124" s="16">
        <v>3</v>
      </c>
      <c r="M124" s="81">
        <v>6.96</v>
      </c>
      <c r="N124" s="72">
        <v>7</v>
      </c>
      <c r="O124" s="64">
        <v>2530</v>
      </c>
      <c r="P124" s="65">
        <f>Table224578910112345678910111213141516[[#This Row],[PEMBULATAN]]*O124</f>
        <v>17710</v>
      </c>
    </row>
    <row r="125" spans="1:16" ht="26.25" customHeight="1" x14ac:dyDescent="0.2">
      <c r="A125" s="14"/>
      <c r="B125" s="75"/>
      <c r="C125" s="73" t="s">
        <v>2246</v>
      </c>
      <c r="D125" s="78" t="s">
        <v>289</v>
      </c>
      <c r="E125" s="13">
        <v>44449</v>
      </c>
      <c r="F125" s="76" t="s">
        <v>1362</v>
      </c>
      <c r="G125" s="13">
        <v>44454</v>
      </c>
      <c r="H125" s="77" t="s">
        <v>2428</v>
      </c>
      <c r="I125" s="16">
        <v>98</v>
      </c>
      <c r="J125" s="16">
        <v>10</v>
      </c>
      <c r="K125" s="16">
        <v>10</v>
      </c>
      <c r="L125" s="16">
        <v>2</v>
      </c>
      <c r="M125" s="81">
        <v>2.4500000000000002</v>
      </c>
      <c r="N125" s="72">
        <v>3</v>
      </c>
      <c r="O125" s="64">
        <v>2530</v>
      </c>
      <c r="P125" s="65">
        <f>Table224578910112345678910111213141516[[#This Row],[PEMBULATAN]]*O125</f>
        <v>7590</v>
      </c>
    </row>
    <row r="126" spans="1:16" ht="26.25" customHeight="1" x14ac:dyDescent="0.2">
      <c r="A126" s="14"/>
      <c r="B126" s="75"/>
      <c r="C126" s="73" t="s">
        <v>2247</v>
      </c>
      <c r="D126" s="78" t="s">
        <v>289</v>
      </c>
      <c r="E126" s="13">
        <v>44449</v>
      </c>
      <c r="F126" s="76" t="s">
        <v>1362</v>
      </c>
      <c r="G126" s="13">
        <v>44454</v>
      </c>
      <c r="H126" s="77" t="s">
        <v>2428</v>
      </c>
      <c r="I126" s="16">
        <v>80</v>
      </c>
      <c r="J126" s="16">
        <v>42</v>
      </c>
      <c r="K126" s="16">
        <v>19</v>
      </c>
      <c r="L126" s="16">
        <v>4</v>
      </c>
      <c r="M126" s="81">
        <v>15.96</v>
      </c>
      <c r="N126" s="72">
        <v>16</v>
      </c>
      <c r="O126" s="64">
        <v>2530</v>
      </c>
      <c r="P126" s="65">
        <f>Table224578910112345678910111213141516[[#This Row],[PEMBULATAN]]*O126</f>
        <v>40480</v>
      </c>
    </row>
    <row r="127" spans="1:16" ht="26.25" customHeight="1" x14ac:dyDescent="0.2">
      <c r="A127" s="14"/>
      <c r="B127" s="75"/>
      <c r="C127" s="73" t="s">
        <v>2248</v>
      </c>
      <c r="D127" s="78" t="s">
        <v>289</v>
      </c>
      <c r="E127" s="13">
        <v>44449</v>
      </c>
      <c r="F127" s="76" t="s">
        <v>1362</v>
      </c>
      <c r="G127" s="13">
        <v>44454</v>
      </c>
      <c r="H127" s="77" t="s">
        <v>2428</v>
      </c>
      <c r="I127" s="16">
        <v>100</v>
      </c>
      <c r="J127" s="16">
        <v>64</v>
      </c>
      <c r="K127" s="16">
        <v>22</v>
      </c>
      <c r="L127" s="16">
        <v>12</v>
      </c>
      <c r="M127" s="81">
        <v>35.200000000000003</v>
      </c>
      <c r="N127" s="72">
        <v>35</v>
      </c>
      <c r="O127" s="64">
        <v>2530</v>
      </c>
      <c r="P127" s="65">
        <f>Table224578910112345678910111213141516[[#This Row],[PEMBULATAN]]*O127</f>
        <v>88550</v>
      </c>
    </row>
    <row r="128" spans="1:16" ht="26.25" customHeight="1" x14ac:dyDescent="0.2">
      <c r="A128" s="14"/>
      <c r="B128" s="75"/>
      <c r="C128" s="73" t="s">
        <v>2249</v>
      </c>
      <c r="D128" s="78" t="s">
        <v>289</v>
      </c>
      <c r="E128" s="13">
        <v>44449</v>
      </c>
      <c r="F128" s="76" t="s">
        <v>1362</v>
      </c>
      <c r="G128" s="13">
        <v>44454</v>
      </c>
      <c r="H128" s="77" t="s">
        <v>2428</v>
      </c>
      <c r="I128" s="16">
        <v>90</v>
      </c>
      <c r="J128" s="16">
        <v>58</v>
      </c>
      <c r="K128" s="16">
        <v>24</v>
      </c>
      <c r="L128" s="16">
        <v>12</v>
      </c>
      <c r="M128" s="81">
        <v>31.32</v>
      </c>
      <c r="N128" s="72">
        <v>32</v>
      </c>
      <c r="O128" s="64">
        <v>2530</v>
      </c>
      <c r="P128" s="65">
        <f>Table224578910112345678910111213141516[[#This Row],[PEMBULATAN]]*O128</f>
        <v>80960</v>
      </c>
    </row>
    <row r="129" spans="1:16" ht="26.25" customHeight="1" x14ac:dyDescent="0.2">
      <c r="A129" s="14"/>
      <c r="B129" s="75"/>
      <c r="C129" s="73" t="s">
        <v>2250</v>
      </c>
      <c r="D129" s="78" t="s">
        <v>289</v>
      </c>
      <c r="E129" s="13">
        <v>44449</v>
      </c>
      <c r="F129" s="76" t="s">
        <v>1362</v>
      </c>
      <c r="G129" s="13">
        <v>44454</v>
      </c>
      <c r="H129" s="77" t="s">
        <v>2428</v>
      </c>
      <c r="I129" s="16">
        <v>97</v>
      </c>
      <c r="J129" s="16">
        <v>60</v>
      </c>
      <c r="K129" s="16">
        <v>32</v>
      </c>
      <c r="L129" s="16">
        <v>16</v>
      </c>
      <c r="M129" s="81">
        <v>46.56</v>
      </c>
      <c r="N129" s="72">
        <v>47</v>
      </c>
      <c r="O129" s="64">
        <v>2530</v>
      </c>
      <c r="P129" s="65">
        <f>Table224578910112345678910111213141516[[#This Row],[PEMBULATAN]]*O129</f>
        <v>118910</v>
      </c>
    </row>
    <row r="130" spans="1:16" ht="26.25" customHeight="1" x14ac:dyDescent="0.2">
      <c r="A130" s="14"/>
      <c r="B130" s="75"/>
      <c r="C130" s="73" t="s">
        <v>2251</v>
      </c>
      <c r="D130" s="78" t="s">
        <v>289</v>
      </c>
      <c r="E130" s="13">
        <v>44449</v>
      </c>
      <c r="F130" s="76" t="s">
        <v>1362</v>
      </c>
      <c r="G130" s="13">
        <v>44454</v>
      </c>
      <c r="H130" s="77" t="s">
        <v>2428</v>
      </c>
      <c r="I130" s="16">
        <v>78</v>
      </c>
      <c r="J130" s="16">
        <v>46</v>
      </c>
      <c r="K130" s="16">
        <v>33</v>
      </c>
      <c r="L130" s="16">
        <v>7</v>
      </c>
      <c r="M130" s="81">
        <v>29.600999999999999</v>
      </c>
      <c r="N130" s="72">
        <v>30</v>
      </c>
      <c r="O130" s="64">
        <v>2530</v>
      </c>
      <c r="P130" s="65">
        <f>Table224578910112345678910111213141516[[#This Row],[PEMBULATAN]]*O130</f>
        <v>75900</v>
      </c>
    </row>
    <row r="131" spans="1:16" ht="26.25" customHeight="1" x14ac:dyDescent="0.2">
      <c r="A131" s="14"/>
      <c r="B131" s="75"/>
      <c r="C131" s="73" t="s">
        <v>2252</v>
      </c>
      <c r="D131" s="78" t="s">
        <v>289</v>
      </c>
      <c r="E131" s="13">
        <v>44449</v>
      </c>
      <c r="F131" s="76" t="s">
        <v>1362</v>
      </c>
      <c r="G131" s="13">
        <v>44454</v>
      </c>
      <c r="H131" s="77" t="s">
        <v>2428</v>
      </c>
      <c r="I131" s="16">
        <v>75</v>
      </c>
      <c r="J131" s="16">
        <v>60</v>
      </c>
      <c r="K131" s="16">
        <v>23</v>
      </c>
      <c r="L131" s="16">
        <v>12</v>
      </c>
      <c r="M131" s="81">
        <v>25.875</v>
      </c>
      <c r="N131" s="72">
        <v>26</v>
      </c>
      <c r="O131" s="64">
        <v>2530</v>
      </c>
      <c r="P131" s="65">
        <f>Table224578910112345678910111213141516[[#This Row],[PEMBULATAN]]*O131</f>
        <v>65780</v>
      </c>
    </row>
    <row r="132" spans="1:16" ht="26.25" customHeight="1" x14ac:dyDescent="0.2">
      <c r="A132" s="14"/>
      <c r="B132" s="75"/>
      <c r="C132" s="73" t="s">
        <v>2253</v>
      </c>
      <c r="D132" s="78" t="s">
        <v>289</v>
      </c>
      <c r="E132" s="13">
        <v>44449</v>
      </c>
      <c r="F132" s="76" t="s">
        <v>1362</v>
      </c>
      <c r="G132" s="13">
        <v>44454</v>
      </c>
      <c r="H132" s="77" t="s">
        <v>2428</v>
      </c>
      <c r="I132" s="16">
        <v>98</v>
      </c>
      <c r="J132" s="16">
        <v>65</v>
      </c>
      <c r="K132" s="16">
        <v>18</v>
      </c>
      <c r="L132" s="16">
        <v>12</v>
      </c>
      <c r="M132" s="81">
        <v>28.664999999999999</v>
      </c>
      <c r="N132" s="72">
        <v>29</v>
      </c>
      <c r="O132" s="64">
        <v>2530</v>
      </c>
      <c r="P132" s="65">
        <f>Table224578910112345678910111213141516[[#This Row],[PEMBULATAN]]*O132</f>
        <v>73370</v>
      </c>
    </row>
    <row r="133" spans="1:16" ht="26.25" customHeight="1" x14ac:dyDescent="0.2">
      <c r="A133" s="14"/>
      <c r="B133" s="75"/>
      <c r="C133" s="73" t="s">
        <v>2254</v>
      </c>
      <c r="D133" s="78" t="s">
        <v>289</v>
      </c>
      <c r="E133" s="13">
        <v>44449</v>
      </c>
      <c r="F133" s="76" t="s">
        <v>1362</v>
      </c>
      <c r="G133" s="13">
        <v>44454</v>
      </c>
      <c r="H133" s="77" t="s">
        <v>2428</v>
      </c>
      <c r="I133" s="16">
        <v>95</v>
      </c>
      <c r="J133" s="16">
        <v>60</v>
      </c>
      <c r="K133" s="16">
        <v>14</v>
      </c>
      <c r="L133" s="16">
        <v>9</v>
      </c>
      <c r="M133" s="81">
        <v>19.95</v>
      </c>
      <c r="N133" s="72">
        <v>20</v>
      </c>
      <c r="O133" s="64">
        <v>2530</v>
      </c>
      <c r="P133" s="65">
        <f>Table224578910112345678910111213141516[[#This Row],[PEMBULATAN]]*O133</f>
        <v>50600</v>
      </c>
    </row>
    <row r="134" spans="1:16" ht="26.25" customHeight="1" x14ac:dyDescent="0.2">
      <c r="A134" s="14"/>
      <c r="B134" s="75"/>
      <c r="C134" s="73" t="s">
        <v>2255</v>
      </c>
      <c r="D134" s="78" t="s">
        <v>289</v>
      </c>
      <c r="E134" s="13">
        <v>44449</v>
      </c>
      <c r="F134" s="76" t="s">
        <v>1362</v>
      </c>
      <c r="G134" s="13">
        <v>44454</v>
      </c>
      <c r="H134" s="77" t="s">
        <v>2428</v>
      </c>
      <c r="I134" s="16">
        <v>55</v>
      </c>
      <c r="J134" s="16">
        <v>38</v>
      </c>
      <c r="K134" s="16">
        <v>28</v>
      </c>
      <c r="L134" s="16">
        <v>7</v>
      </c>
      <c r="M134" s="81">
        <v>14.63</v>
      </c>
      <c r="N134" s="72">
        <v>15</v>
      </c>
      <c r="O134" s="64">
        <v>2530</v>
      </c>
      <c r="P134" s="65">
        <f>Table224578910112345678910111213141516[[#This Row],[PEMBULATAN]]*O134</f>
        <v>37950</v>
      </c>
    </row>
    <row r="135" spans="1:16" ht="26.25" customHeight="1" x14ac:dyDescent="0.2">
      <c r="A135" s="14"/>
      <c r="B135" s="75"/>
      <c r="C135" s="73" t="s">
        <v>2256</v>
      </c>
      <c r="D135" s="78" t="s">
        <v>289</v>
      </c>
      <c r="E135" s="13">
        <v>44449</v>
      </c>
      <c r="F135" s="76" t="s">
        <v>1362</v>
      </c>
      <c r="G135" s="13">
        <v>44454</v>
      </c>
      <c r="H135" s="77" t="s">
        <v>2428</v>
      </c>
      <c r="I135" s="16">
        <v>103</v>
      </c>
      <c r="J135" s="16">
        <v>60</v>
      </c>
      <c r="K135" s="16">
        <v>25</v>
      </c>
      <c r="L135" s="16">
        <v>19</v>
      </c>
      <c r="M135" s="81">
        <v>38.625</v>
      </c>
      <c r="N135" s="72">
        <v>39</v>
      </c>
      <c r="O135" s="64">
        <v>2530</v>
      </c>
      <c r="P135" s="65">
        <f>Table224578910112345678910111213141516[[#This Row],[PEMBULATAN]]*O135</f>
        <v>98670</v>
      </c>
    </row>
    <row r="136" spans="1:16" ht="26.25" customHeight="1" x14ac:dyDescent="0.2">
      <c r="A136" s="14"/>
      <c r="B136" s="75"/>
      <c r="C136" s="73" t="s">
        <v>2257</v>
      </c>
      <c r="D136" s="78" t="s">
        <v>289</v>
      </c>
      <c r="E136" s="13">
        <v>44449</v>
      </c>
      <c r="F136" s="76" t="s">
        <v>1362</v>
      </c>
      <c r="G136" s="13">
        <v>44454</v>
      </c>
      <c r="H136" s="77" t="s">
        <v>2428</v>
      </c>
      <c r="I136" s="16">
        <v>80</v>
      </c>
      <c r="J136" s="16">
        <v>58</v>
      </c>
      <c r="K136" s="16">
        <v>20</v>
      </c>
      <c r="L136" s="16">
        <v>8</v>
      </c>
      <c r="M136" s="81">
        <v>23.2</v>
      </c>
      <c r="N136" s="72">
        <v>23</v>
      </c>
      <c r="O136" s="64">
        <v>2530</v>
      </c>
      <c r="P136" s="65">
        <f>Table224578910112345678910111213141516[[#This Row],[PEMBULATAN]]*O136</f>
        <v>58190</v>
      </c>
    </row>
    <row r="137" spans="1:16" ht="26.25" customHeight="1" x14ac:dyDescent="0.2">
      <c r="A137" s="14"/>
      <c r="B137" s="75"/>
      <c r="C137" s="73" t="s">
        <v>2258</v>
      </c>
      <c r="D137" s="78" t="s">
        <v>289</v>
      </c>
      <c r="E137" s="13">
        <v>44449</v>
      </c>
      <c r="F137" s="76" t="s">
        <v>1362</v>
      </c>
      <c r="G137" s="13">
        <v>44454</v>
      </c>
      <c r="H137" s="77" t="s">
        <v>2428</v>
      </c>
      <c r="I137" s="16">
        <v>70</v>
      </c>
      <c r="J137" s="16">
        <v>50</v>
      </c>
      <c r="K137" s="16">
        <v>13</v>
      </c>
      <c r="L137" s="16">
        <v>7</v>
      </c>
      <c r="M137" s="81">
        <v>11.375</v>
      </c>
      <c r="N137" s="72">
        <v>12</v>
      </c>
      <c r="O137" s="64">
        <v>2530</v>
      </c>
      <c r="P137" s="65">
        <f>Table224578910112345678910111213141516[[#This Row],[PEMBULATAN]]*O137</f>
        <v>30360</v>
      </c>
    </row>
    <row r="138" spans="1:16" ht="26.25" customHeight="1" x14ac:dyDescent="0.2">
      <c r="A138" s="14"/>
      <c r="B138" s="75"/>
      <c r="C138" s="73" t="s">
        <v>2259</v>
      </c>
      <c r="D138" s="78" t="s">
        <v>289</v>
      </c>
      <c r="E138" s="13">
        <v>44449</v>
      </c>
      <c r="F138" s="76" t="s">
        <v>1362</v>
      </c>
      <c r="G138" s="13">
        <v>44454</v>
      </c>
      <c r="H138" s="77" t="s">
        <v>2428</v>
      </c>
      <c r="I138" s="16">
        <v>85</v>
      </c>
      <c r="J138" s="16">
        <v>63</v>
      </c>
      <c r="K138" s="16">
        <v>28</v>
      </c>
      <c r="L138" s="16">
        <v>12</v>
      </c>
      <c r="M138" s="81">
        <v>37.484999999999999</v>
      </c>
      <c r="N138" s="72">
        <v>38</v>
      </c>
      <c r="O138" s="64">
        <v>2530</v>
      </c>
      <c r="P138" s="65">
        <f>Table224578910112345678910111213141516[[#This Row],[PEMBULATAN]]*O138</f>
        <v>96140</v>
      </c>
    </row>
    <row r="139" spans="1:16" ht="26.25" customHeight="1" x14ac:dyDescent="0.2">
      <c r="A139" s="14"/>
      <c r="B139" s="75"/>
      <c r="C139" s="73" t="s">
        <v>2260</v>
      </c>
      <c r="D139" s="78" t="s">
        <v>289</v>
      </c>
      <c r="E139" s="13">
        <v>44449</v>
      </c>
      <c r="F139" s="76" t="s">
        <v>1362</v>
      </c>
      <c r="G139" s="13">
        <v>44454</v>
      </c>
      <c r="H139" s="77" t="s">
        <v>2428</v>
      </c>
      <c r="I139" s="16">
        <v>83</v>
      </c>
      <c r="J139" s="16">
        <v>55</v>
      </c>
      <c r="K139" s="16">
        <v>27</v>
      </c>
      <c r="L139" s="16">
        <v>10</v>
      </c>
      <c r="M139" s="81">
        <v>30.813749999999999</v>
      </c>
      <c r="N139" s="72">
        <v>31</v>
      </c>
      <c r="O139" s="64">
        <v>2530</v>
      </c>
      <c r="P139" s="65">
        <f>Table224578910112345678910111213141516[[#This Row],[PEMBULATAN]]*O139</f>
        <v>78430</v>
      </c>
    </row>
    <row r="140" spans="1:16" ht="26.25" customHeight="1" x14ac:dyDescent="0.2">
      <c r="A140" s="14"/>
      <c r="B140" s="75"/>
      <c r="C140" s="73" t="s">
        <v>2261</v>
      </c>
      <c r="D140" s="78" t="s">
        <v>289</v>
      </c>
      <c r="E140" s="13">
        <v>44449</v>
      </c>
      <c r="F140" s="76" t="s">
        <v>1362</v>
      </c>
      <c r="G140" s="13">
        <v>44454</v>
      </c>
      <c r="H140" s="77" t="s">
        <v>2428</v>
      </c>
      <c r="I140" s="16">
        <v>94</v>
      </c>
      <c r="J140" s="16">
        <v>58</v>
      </c>
      <c r="K140" s="16">
        <v>30</v>
      </c>
      <c r="L140" s="16">
        <v>20</v>
      </c>
      <c r="M140" s="81">
        <v>40.89</v>
      </c>
      <c r="N140" s="72">
        <v>41</v>
      </c>
      <c r="O140" s="64">
        <v>2530</v>
      </c>
      <c r="P140" s="65">
        <f>Table224578910112345678910111213141516[[#This Row],[PEMBULATAN]]*O140</f>
        <v>103730</v>
      </c>
    </row>
    <row r="141" spans="1:16" ht="26.25" customHeight="1" x14ac:dyDescent="0.2">
      <c r="A141" s="14"/>
      <c r="B141" s="75"/>
      <c r="C141" s="73" t="s">
        <v>2262</v>
      </c>
      <c r="D141" s="78" t="s">
        <v>289</v>
      </c>
      <c r="E141" s="13">
        <v>44449</v>
      </c>
      <c r="F141" s="76" t="s">
        <v>1362</v>
      </c>
      <c r="G141" s="13">
        <v>44454</v>
      </c>
      <c r="H141" s="77" t="s">
        <v>2428</v>
      </c>
      <c r="I141" s="16">
        <v>93</v>
      </c>
      <c r="J141" s="16">
        <v>52</v>
      </c>
      <c r="K141" s="16">
        <v>32</v>
      </c>
      <c r="L141" s="16">
        <v>18</v>
      </c>
      <c r="M141" s="81">
        <v>38.688000000000002</v>
      </c>
      <c r="N141" s="72">
        <v>39</v>
      </c>
      <c r="O141" s="64">
        <v>2530</v>
      </c>
      <c r="P141" s="65">
        <f>Table224578910112345678910111213141516[[#This Row],[PEMBULATAN]]*O141</f>
        <v>98670</v>
      </c>
    </row>
    <row r="142" spans="1:16" ht="26.25" customHeight="1" x14ac:dyDescent="0.2">
      <c r="A142" s="14"/>
      <c r="B142" s="75"/>
      <c r="C142" s="73" t="s">
        <v>2263</v>
      </c>
      <c r="D142" s="78" t="s">
        <v>289</v>
      </c>
      <c r="E142" s="13">
        <v>44449</v>
      </c>
      <c r="F142" s="76" t="s">
        <v>1362</v>
      </c>
      <c r="G142" s="13">
        <v>44454</v>
      </c>
      <c r="H142" s="77" t="s">
        <v>2428</v>
      </c>
      <c r="I142" s="16">
        <v>97</v>
      </c>
      <c r="J142" s="16">
        <v>60</v>
      </c>
      <c r="K142" s="16">
        <v>22</v>
      </c>
      <c r="L142" s="16">
        <v>14</v>
      </c>
      <c r="M142" s="81">
        <v>32.01</v>
      </c>
      <c r="N142" s="72">
        <v>32</v>
      </c>
      <c r="O142" s="64">
        <v>2530</v>
      </c>
      <c r="P142" s="65">
        <f>Table224578910112345678910111213141516[[#This Row],[PEMBULATAN]]*O142</f>
        <v>80960</v>
      </c>
    </row>
    <row r="143" spans="1:16" ht="26.25" customHeight="1" x14ac:dyDescent="0.2">
      <c r="A143" s="14"/>
      <c r="B143" s="75"/>
      <c r="C143" s="73" t="s">
        <v>2264</v>
      </c>
      <c r="D143" s="78" t="s">
        <v>289</v>
      </c>
      <c r="E143" s="13">
        <v>44449</v>
      </c>
      <c r="F143" s="76" t="s">
        <v>1362</v>
      </c>
      <c r="G143" s="13">
        <v>44454</v>
      </c>
      <c r="H143" s="77" t="s">
        <v>2428</v>
      </c>
      <c r="I143" s="16">
        <v>100</v>
      </c>
      <c r="J143" s="16">
        <v>56</v>
      </c>
      <c r="K143" s="16">
        <v>30</v>
      </c>
      <c r="L143" s="16">
        <v>23</v>
      </c>
      <c r="M143" s="81">
        <v>42</v>
      </c>
      <c r="N143" s="72">
        <v>42</v>
      </c>
      <c r="O143" s="64">
        <v>2530</v>
      </c>
      <c r="P143" s="65">
        <f>Table224578910112345678910111213141516[[#This Row],[PEMBULATAN]]*O143</f>
        <v>106260</v>
      </c>
    </row>
    <row r="144" spans="1:16" ht="26.25" customHeight="1" x14ac:dyDescent="0.2">
      <c r="A144" s="14"/>
      <c r="B144" s="75"/>
      <c r="C144" s="73" t="s">
        <v>2265</v>
      </c>
      <c r="D144" s="78" t="s">
        <v>289</v>
      </c>
      <c r="E144" s="13">
        <v>44449</v>
      </c>
      <c r="F144" s="76" t="s">
        <v>1362</v>
      </c>
      <c r="G144" s="13">
        <v>44454</v>
      </c>
      <c r="H144" s="77" t="s">
        <v>2428</v>
      </c>
      <c r="I144" s="16">
        <v>90</v>
      </c>
      <c r="J144" s="16">
        <v>55</v>
      </c>
      <c r="K144" s="16">
        <v>38</v>
      </c>
      <c r="L144" s="16">
        <v>20</v>
      </c>
      <c r="M144" s="81">
        <v>47.024999999999999</v>
      </c>
      <c r="N144" s="72">
        <v>47</v>
      </c>
      <c r="O144" s="64">
        <v>2530</v>
      </c>
      <c r="P144" s="65">
        <f>Table224578910112345678910111213141516[[#This Row],[PEMBULATAN]]*O144</f>
        <v>118910</v>
      </c>
    </row>
    <row r="145" spans="1:16" ht="26.25" customHeight="1" x14ac:dyDescent="0.2">
      <c r="A145" s="14"/>
      <c r="B145" s="75"/>
      <c r="C145" s="73" t="s">
        <v>2266</v>
      </c>
      <c r="D145" s="78" t="s">
        <v>289</v>
      </c>
      <c r="E145" s="13">
        <v>44449</v>
      </c>
      <c r="F145" s="76" t="s">
        <v>1362</v>
      </c>
      <c r="G145" s="13">
        <v>44454</v>
      </c>
      <c r="H145" s="77" t="s">
        <v>2428</v>
      </c>
      <c r="I145" s="16">
        <v>50</v>
      </c>
      <c r="J145" s="16">
        <v>42</v>
      </c>
      <c r="K145" s="16">
        <v>15</v>
      </c>
      <c r="L145" s="16">
        <v>5</v>
      </c>
      <c r="M145" s="81">
        <v>7.875</v>
      </c>
      <c r="N145" s="72">
        <v>8</v>
      </c>
      <c r="O145" s="64">
        <v>2530</v>
      </c>
      <c r="P145" s="65">
        <f>Table224578910112345678910111213141516[[#This Row],[PEMBULATAN]]*O145</f>
        <v>20240</v>
      </c>
    </row>
    <row r="146" spans="1:16" ht="26.25" customHeight="1" x14ac:dyDescent="0.2">
      <c r="A146" s="14"/>
      <c r="B146" s="75"/>
      <c r="C146" s="73" t="s">
        <v>2267</v>
      </c>
      <c r="D146" s="78" t="s">
        <v>289</v>
      </c>
      <c r="E146" s="13">
        <v>44449</v>
      </c>
      <c r="F146" s="76" t="s">
        <v>1362</v>
      </c>
      <c r="G146" s="13">
        <v>44454</v>
      </c>
      <c r="H146" s="77" t="s">
        <v>2428</v>
      </c>
      <c r="I146" s="16">
        <v>85</v>
      </c>
      <c r="J146" s="16">
        <v>65</v>
      </c>
      <c r="K146" s="16">
        <v>12</v>
      </c>
      <c r="L146" s="16">
        <v>11</v>
      </c>
      <c r="M146" s="81">
        <v>16.574999999999999</v>
      </c>
      <c r="N146" s="72">
        <v>17</v>
      </c>
      <c r="O146" s="64">
        <v>2530</v>
      </c>
      <c r="P146" s="65">
        <f>Table224578910112345678910111213141516[[#This Row],[PEMBULATAN]]*O146</f>
        <v>43010</v>
      </c>
    </row>
    <row r="147" spans="1:16" ht="26.25" customHeight="1" x14ac:dyDescent="0.2">
      <c r="A147" s="14"/>
      <c r="B147" s="75"/>
      <c r="C147" s="73" t="s">
        <v>2268</v>
      </c>
      <c r="D147" s="78" t="s">
        <v>289</v>
      </c>
      <c r="E147" s="13">
        <v>44449</v>
      </c>
      <c r="F147" s="76" t="s">
        <v>1362</v>
      </c>
      <c r="G147" s="13">
        <v>44454</v>
      </c>
      <c r="H147" s="77" t="s">
        <v>2428</v>
      </c>
      <c r="I147" s="16">
        <v>80</v>
      </c>
      <c r="J147" s="16">
        <v>52</v>
      </c>
      <c r="K147" s="16">
        <v>36</v>
      </c>
      <c r="L147" s="16">
        <v>17</v>
      </c>
      <c r="M147" s="81">
        <v>37.44</v>
      </c>
      <c r="N147" s="72">
        <v>38</v>
      </c>
      <c r="O147" s="64">
        <v>2530</v>
      </c>
      <c r="P147" s="65">
        <f>Table224578910112345678910111213141516[[#This Row],[PEMBULATAN]]*O147</f>
        <v>96140</v>
      </c>
    </row>
    <row r="148" spans="1:16" ht="26.25" customHeight="1" x14ac:dyDescent="0.2">
      <c r="A148" s="14"/>
      <c r="B148" s="75"/>
      <c r="C148" s="73" t="s">
        <v>2269</v>
      </c>
      <c r="D148" s="78" t="s">
        <v>289</v>
      </c>
      <c r="E148" s="13">
        <v>44449</v>
      </c>
      <c r="F148" s="76" t="s">
        <v>1362</v>
      </c>
      <c r="G148" s="13">
        <v>44454</v>
      </c>
      <c r="H148" s="77" t="s">
        <v>2428</v>
      </c>
      <c r="I148" s="16">
        <v>14</v>
      </c>
      <c r="J148" s="16">
        <v>7</v>
      </c>
      <c r="K148" s="16">
        <v>4</v>
      </c>
      <c r="L148" s="16">
        <v>1</v>
      </c>
      <c r="M148" s="81">
        <v>9.8000000000000004E-2</v>
      </c>
      <c r="N148" s="72">
        <v>1</v>
      </c>
      <c r="O148" s="64">
        <v>2530</v>
      </c>
      <c r="P148" s="65">
        <f>Table224578910112345678910111213141516[[#This Row],[PEMBULATAN]]*O148</f>
        <v>2530</v>
      </c>
    </row>
    <row r="149" spans="1:16" ht="26.25" customHeight="1" x14ac:dyDescent="0.2">
      <c r="A149" s="14"/>
      <c r="B149" s="75"/>
      <c r="C149" s="73" t="s">
        <v>2270</v>
      </c>
      <c r="D149" s="78" t="s">
        <v>289</v>
      </c>
      <c r="E149" s="13">
        <v>44449</v>
      </c>
      <c r="F149" s="76" t="s">
        <v>1362</v>
      </c>
      <c r="G149" s="13">
        <v>44454</v>
      </c>
      <c r="H149" s="77" t="s">
        <v>2428</v>
      </c>
      <c r="I149" s="16">
        <v>88</v>
      </c>
      <c r="J149" s="16">
        <v>58</v>
      </c>
      <c r="K149" s="16">
        <v>15</v>
      </c>
      <c r="L149" s="16">
        <v>13</v>
      </c>
      <c r="M149" s="81">
        <v>19.14</v>
      </c>
      <c r="N149" s="72">
        <v>19</v>
      </c>
      <c r="O149" s="64">
        <v>2530</v>
      </c>
      <c r="P149" s="65">
        <f>Table224578910112345678910111213141516[[#This Row],[PEMBULATAN]]*O149</f>
        <v>48070</v>
      </c>
    </row>
    <row r="150" spans="1:16" ht="26.25" customHeight="1" x14ac:dyDescent="0.2">
      <c r="A150" s="14"/>
      <c r="B150" s="75"/>
      <c r="C150" s="73" t="s">
        <v>2271</v>
      </c>
      <c r="D150" s="78" t="s">
        <v>289</v>
      </c>
      <c r="E150" s="13">
        <v>44449</v>
      </c>
      <c r="F150" s="76" t="s">
        <v>1362</v>
      </c>
      <c r="G150" s="13">
        <v>44454</v>
      </c>
      <c r="H150" s="77" t="s">
        <v>2428</v>
      </c>
      <c r="I150" s="16">
        <v>54</v>
      </c>
      <c r="J150" s="16">
        <v>32</v>
      </c>
      <c r="K150" s="16">
        <v>15</v>
      </c>
      <c r="L150" s="16">
        <v>9</v>
      </c>
      <c r="M150" s="81">
        <v>6.48</v>
      </c>
      <c r="N150" s="72">
        <v>9</v>
      </c>
      <c r="O150" s="64">
        <v>2530</v>
      </c>
      <c r="P150" s="65">
        <f>Table224578910112345678910111213141516[[#This Row],[PEMBULATAN]]*O150</f>
        <v>22770</v>
      </c>
    </row>
    <row r="151" spans="1:16" ht="26.25" customHeight="1" x14ac:dyDescent="0.2">
      <c r="A151" s="14"/>
      <c r="B151" s="75"/>
      <c r="C151" s="73" t="s">
        <v>2272</v>
      </c>
      <c r="D151" s="78" t="s">
        <v>289</v>
      </c>
      <c r="E151" s="13">
        <v>44449</v>
      </c>
      <c r="F151" s="76" t="s">
        <v>1362</v>
      </c>
      <c r="G151" s="13">
        <v>44454</v>
      </c>
      <c r="H151" s="77" t="s">
        <v>2428</v>
      </c>
      <c r="I151" s="16">
        <v>38</v>
      </c>
      <c r="J151" s="16">
        <v>31</v>
      </c>
      <c r="K151" s="16">
        <v>10</v>
      </c>
      <c r="L151" s="16">
        <v>2</v>
      </c>
      <c r="M151" s="81">
        <v>2.9449999999999998</v>
      </c>
      <c r="N151" s="72">
        <v>3</v>
      </c>
      <c r="O151" s="64">
        <v>2530</v>
      </c>
      <c r="P151" s="65">
        <f>Table224578910112345678910111213141516[[#This Row],[PEMBULATAN]]*O151</f>
        <v>7590</v>
      </c>
    </row>
    <row r="152" spans="1:16" ht="26.25" customHeight="1" x14ac:dyDescent="0.2">
      <c r="A152" s="14"/>
      <c r="B152" s="75"/>
      <c r="C152" s="73" t="s">
        <v>2273</v>
      </c>
      <c r="D152" s="78" t="s">
        <v>289</v>
      </c>
      <c r="E152" s="13">
        <v>44449</v>
      </c>
      <c r="F152" s="76" t="s">
        <v>1362</v>
      </c>
      <c r="G152" s="13">
        <v>44454</v>
      </c>
      <c r="H152" s="77" t="s">
        <v>2428</v>
      </c>
      <c r="I152" s="16">
        <v>78</v>
      </c>
      <c r="J152" s="16">
        <v>45</v>
      </c>
      <c r="K152" s="16">
        <v>20</v>
      </c>
      <c r="L152" s="16">
        <v>12</v>
      </c>
      <c r="M152" s="81">
        <v>17.55</v>
      </c>
      <c r="N152" s="72">
        <v>18</v>
      </c>
      <c r="O152" s="64">
        <v>2530</v>
      </c>
      <c r="P152" s="65">
        <f>Table224578910112345678910111213141516[[#This Row],[PEMBULATAN]]*O152</f>
        <v>45540</v>
      </c>
    </row>
    <row r="153" spans="1:16" ht="26.25" customHeight="1" x14ac:dyDescent="0.2">
      <c r="A153" s="14"/>
      <c r="B153" s="75"/>
      <c r="C153" s="73" t="s">
        <v>2274</v>
      </c>
      <c r="D153" s="78" t="s">
        <v>289</v>
      </c>
      <c r="E153" s="13">
        <v>44449</v>
      </c>
      <c r="F153" s="76" t="s">
        <v>1362</v>
      </c>
      <c r="G153" s="13">
        <v>44454</v>
      </c>
      <c r="H153" s="77" t="s">
        <v>2428</v>
      </c>
      <c r="I153" s="16">
        <v>100</v>
      </c>
      <c r="J153" s="16">
        <v>56</v>
      </c>
      <c r="K153" s="16">
        <v>28</v>
      </c>
      <c r="L153" s="16">
        <v>9</v>
      </c>
      <c r="M153" s="81">
        <v>39.200000000000003</v>
      </c>
      <c r="N153" s="72">
        <v>39</v>
      </c>
      <c r="O153" s="64">
        <v>2530</v>
      </c>
      <c r="P153" s="65">
        <f>Table224578910112345678910111213141516[[#This Row],[PEMBULATAN]]*O153</f>
        <v>98670</v>
      </c>
    </row>
    <row r="154" spans="1:16" ht="26.25" customHeight="1" x14ac:dyDescent="0.2">
      <c r="A154" s="14"/>
      <c r="B154" s="75"/>
      <c r="C154" s="73" t="s">
        <v>2275</v>
      </c>
      <c r="D154" s="78" t="s">
        <v>289</v>
      </c>
      <c r="E154" s="13">
        <v>44449</v>
      </c>
      <c r="F154" s="76" t="s">
        <v>1362</v>
      </c>
      <c r="G154" s="13">
        <v>44454</v>
      </c>
      <c r="H154" s="77" t="s">
        <v>2428</v>
      </c>
      <c r="I154" s="16">
        <v>70</v>
      </c>
      <c r="J154" s="16">
        <v>51</v>
      </c>
      <c r="K154" s="16">
        <v>25</v>
      </c>
      <c r="L154" s="16">
        <v>15</v>
      </c>
      <c r="M154" s="81">
        <v>22.3125</v>
      </c>
      <c r="N154" s="72">
        <v>23</v>
      </c>
      <c r="O154" s="64">
        <v>2530</v>
      </c>
      <c r="P154" s="65">
        <f>Table224578910112345678910111213141516[[#This Row],[PEMBULATAN]]*O154</f>
        <v>58190</v>
      </c>
    </row>
    <row r="155" spans="1:16" ht="26.25" customHeight="1" x14ac:dyDescent="0.2">
      <c r="A155" s="14"/>
      <c r="B155" s="75"/>
      <c r="C155" s="73" t="s">
        <v>2276</v>
      </c>
      <c r="D155" s="78" t="s">
        <v>289</v>
      </c>
      <c r="E155" s="13">
        <v>44449</v>
      </c>
      <c r="F155" s="76" t="s">
        <v>1362</v>
      </c>
      <c r="G155" s="13">
        <v>44454</v>
      </c>
      <c r="H155" s="77" t="s">
        <v>2428</v>
      </c>
      <c r="I155" s="16">
        <v>64</v>
      </c>
      <c r="J155" s="16">
        <v>32</v>
      </c>
      <c r="K155" s="16">
        <v>23</v>
      </c>
      <c r="L155" s="16">
        <v>7</v>
      </c>
      <c r="M155" s="81">
        <v>11.776</v>
      </c>
      <c r="N155" s="72">
        <v>12</v>
      </c>
      <c r="O155" s="64">
        <v>2530</v>
      </c>
      <c r="P155" s="65">
        <f>Table224578910112345678910111213141516[[#This Row],[PEMBULATAN]]*O155</f>
        <v>30360</v>
      </c>
    </row>
    <row r="156" spans="1:16" ht="26.25" customHeight="1" x14ac:dyDescent="0.2">
      <c r="A156" s="14"/>
      <c r="B156" s="75"/>
      <c r="C156" s="73" t="s">
        <v>2277</v>
      </c>
      <c r="D156" s="78" t="s">
        <v>289</v>
      </c>
      <c r="E156" s="13">
        <v>44449</v>
      </c>
      <c r="F156" s="76" t="s">
        <v>1362</v>
      </c>
      <c r="G156" s="13">
        <v>44454</v>
      </c>
      <c r="H156" s="77" t="s">
        <v>2428</v>
      </c>
      <c r="I156" s="16">
        <v>16</v>
      </c>
      <c r="J156" s="16">
        <v>15</v>
      </c>
      <c r="K156" s="16">
        <v>1</v>
      </c>
      <c r="L156" s="16">
        <v>1</v>
      </c>
      <c r="M156" s="81">
        <v>0.06</v>
      </c>
      <c r="N156" s="72">
        <v>1</v>
      </c>
      <c r="O156" s="64">
        <v>2530</v>
      </c>
      <c r="P156" s="65">
        <f>Table224578910112345678910111213141516[[#This Row],[PEMBULATAN]]*O156</f>
        <v>2530</v>
      </c>
    </row>
    <row r="157" spans="1:16" ht="26.25" customHeight="1" x14ac:dyDescent="0.2">
      <c r="A157" s="14"/>
      <c r="B157" s="75"/>
      <c r="C157" s="73" t="s">
        <v>2278</v>
      </c>
      <c r="D157" s="78" t="s">
        <v>289</v>
      </c>
      <c r="E157" s="13">
        <v>44449</v>
      </c>
      <c r="F157" s="76" t="s">
        <v>1362</v>
      </c>
      <c r="G157" s="13">
        <v>44454</v>
      </c>
      <c r="H157" s="77" t="s">
        <v>2428</v>
      </c>
      <c r="I157" s="16">
        <v>78</v>
      </c>
      <c r="J157" s="16">
        <v>60</v>
      </c>
      <c r="K157" s="16">
        <v>21</v>
      </c>
      <c r="L157" s="16">
        <v>9</v>
      </c>
      <c r="M157" s="81">
        <v>24.57</v>
      </c>
      <c r="N157" s="72">
        <v>25</v>
      </c>
      <c r="O157" s="64">
        <v>2530</v>
      </c>
      <c r="P157" s="65">
        <f>Table224578910112345678910111213141516[[#This Row],[PEMBULATAN]]*O157</f>
        <v>63250</v>
      </c>
    </row>
    <row r="158" spans="1:16" ht="26.25" customHeight="1" x14ac:dyDescent="0.2">
      <c r="A158" s="14"/>
      <c r="B158" s="75"/>
      <c r="C158" s="73" t="s">
        <v>2279</v>
      </c>
      <c r="D158" s="78" t="s">
        <v>289</v>
      </c>
      <c r="E158" s="13">
        <v>44449</v>
      </c>
      <c r="F158" s="76" t="s">
        <v>1362</v>
      </c>
      <c r="G158" s="13">
        <v>44454</v>
      </c>
      <c r="H158" s="77" t="s">
        <v>2428</v>
      </c>
      <c r="I158" s="16">
        <v>90</v>
      </c>
      <c r="J158" s="16">
        <v>52</v>
      </c>
      <c r="K158" s="16">
        <v>18</v>
      </c>
      <c r="L158" s="16">
        <v>10</v>
      </c>
      <c r="M158" s="81">
        <v>21.06</v>
      </c>
      <c r="N158" s="72">
        <v>21</v>
      </c>
      <c r="O158" s="64">
        <v>2530</v>
      </c>
      <c r="P158" s="65">
        <f>Table224578910112345678910111213141516[[#This Row],[PEMBULATAN]]*O158</f>
        <v>53130</v>
      </c>
    </row>
    <row r="159" spans="1:16" ht="26.25" customHeight="1" x14ac:dyDescent="0.2">
      <c r="A159" s="14"/>
      <c r="B159" s="75"/>
      <c r="C159" s="73" t="s">
        <v>2280</v>
      </c>
      <c r="D159" s="78" t="s">
        <v>289</v>
      </c>
      <c r="E159" s="13">
        <v>44449</v>
      </c>
      <c r="F159" s="76" t="s">
        <v>1362</v>
      </c>
      <c r="G159" s="13">
        <v>44454</v>
      </c>
      <c r="H159" s="77" t="s">
        <v>2428</v>
      </c>
      <c r="I159" s="16">
        <v>106</v>
      </c>
      <c r="J159" s="16">
        <v>48</v>
      </c>
      <c r="K159" s="16">
        <v>21</v>
      </c>
      <c r="L159" s="16">
        <v>15</v>
      </c>
      <c r="M159" s="81">
        <v>26.712</v>
      </c>
      <c r="N159" s="72">
        <v>27</v>
      </c>
      <c r="O159" s="64">
        <v>2530</v>
      </c>
      <c r="P159" s="65">
        <f>Table224578910112345678910111213141516[[#This Row],[PEMBULATAN]]*O159</f>
        <v>68310</v>
      </c>
    </row>
    <row r="160" spans="1:16" ht="26.25" customHeight="1" x14ac:dyDescent="0.2">
      <c r="A160" s="14"/>
      <c r="B160" s="75"/>
      <c r="C160" s="73" t="s">
        <v>2281</v>
      </c>
      <c r="D160" s="78" t="s">
        <v>289</v>
      </c>
      <c r="E160" s="13">
        <v>44449</v>
      </c>
      <c r="F160" s="76" t="s">
        <v>1362</v>
      </c>
      <c r="G160" s="13">
        <v>44454</v>
      </c>
      <c r="H160" s="77" t="s">
        <v>2428</v>
      </c>
      <c r="I160" s="16">
        <v>100</v>
      </c>
      <c r="J160" s="16">
        <v>58</v>
      </c>
      <c r="K160" s="16">
        <v>23</v>
      </c>
      <c r="L160" s="16">
        <v>12</v>
      </c>
      <c r="M160" s="81">
        <v>33.35</v>
      </c>
      <c r="N160" s="72">
        <v>34</v>
      </c>
      <c r="O160" s="64">
        <v>2530</v>
      </c>
      <c r="P160" s="65">
        <f>Table224578910112345678910111213141516[[#This Row],[PEMBULATAN]]*O160</f>
        <v>86020</v>
      </c>
    </row>
    <row r="161" spans="1:16" ht="26.25" customHeight="1" x14ac:dyDescent="0.2">
      <c r="A161" s="14"/>
      <c r="B161" s="75"/>
      <c r="C161" s="73" t="s">
        <v>2282</v>
      </c>
      <c r="D161" s="78" t="s">
        <v>289</v>
      </c>
      <c r="E161" s="13">
        <v>44449</v>
      </c>
      <c r="F161" s="76" t="s">
        <v>1362</v>
      </c>
      <c r="G161" s="13">
        <v>44454</v>
      </c>
      <c r="H161" s="77" t="s">
        <v>2428</v>
      </c>
      <c r="I161" s="16">
        <v>31</v>
      </c>
      <c r="J161" s="16">
        <v>31</v>
      </c>
      <c r="K161" s="16">
        <v>30</v>
      </c>
      <c r="L161" s="16">
        <v>6</v>
      </c>
      <c r="M161" s="81">
        <v>7.2074999999999996</v>
      </c>
      <c r="N161" s="72">
        <v>7</v>
      </c>
      <c r="O161" s="64">
        <v>2530</v>
      </c>
      <c r="P161" s="65">
        <f>Table224578910112345678910111213141516[[#This Row],[PEMBULATAN]]*O161</f>
        <v>17710</v>
      </c>
    </row>
    <row r="162" spans="1:16" ht="26.25" customHeight="1" x14ac:dyDescent="0.2">
      <c r="A162" s="14"/>
      <c r="B162" s="75"/>
      <c r="C162" s="73" t="s">
        <v>2283</v>
      </c>
      <c r="D162" s="78" t="s">
        <v>289</v>
      </c>
      <c r="E162" s="13">
        <v>44449</v>
      </c>
      <c r="F162" s="76" t="s">
        <v>1362</v>
      </c>
      <c r="G162" s="13">
        <v>44454</v>
      </c>
      <c r="H162" s="77" t="s">
        <v>2428</v>
      </c>
      <c r="I162" s="16">
        <v>47</v>
      </c>
      <c r="J162" s="16">
        <v>37</v>
      </c>
      <c r="K162" s="16">
        <v>25</v>
      </c>
      <c r="L162" s="16">
        <v>5</v>
      </c>
      <c r="M162" s="81">
        <v>10.86875</v>
      </c>
      <c r="N162" s="72">
        <v>11</v>
      </c>
      <c r="O162" s="64">
        <v>2530</v>
      </c>
      <c r="P162" s="65">
        <f>Table224578910112345678910111213141516[[#This Row],[PEMBULATAN]]*O162</f>
        <v>27830</v>
      </c>
    </row>
    <row r="163" spans="1:16" ht="26.25" customHeight="1" x14ac:dyDescent="0.2">
      <c r="A163" s="14"/>
      <c r="B163" s="75"/>
      <c r="C163" s="73" t="s">
        <v>2284</v>
      </c>
      <c r="D163" s="78" t="s">
        <v>289</v>
      </c>
      <c r="E163" s="13">
        <v>44449</v>
      </c>
      <c r="F163" s="76" t="s">
        <v>1362</v>
      </c>
      <c r="G163" s="13">
        <v>44454</v>
      </c>
      <c r="H163" s="77" t="s">
        <v>2428</v>
      </c>
      <c r="I163" s="16">
        <v>44</v>
      </c>
      <c r="J163" s="16">
        <v>30</v>
      </c>
      <c r="K163" s="16">
        <v>48</v>
      </c>
      <c r="L163" s="16">
        <v>5</v>
      </c>
      <c r="M163" s="81">
        <v>15.84</v>
      </c>
      <c r="N163" s="72">
        <v>16</v>
      </c>
      <c r="O163" s="64">
        <v>2530</v>
      </c>
      <c r="P163" s="65">
        <f>Table224578910112345678910111213141516[[#This Row],[PEMBULATAN]]*O163</f>
        <v>40480</v>
      </c>
    </row>
    <row r="164" spans="1:16" ht="26.25" customHeight="1" x14ac:dyDescent="0.2">
      <c r="A164" s="14"/>
      <c r="B164" s="75"/>
      <c r="C164" s="73" t="s">
        <v>2285</v>
      </c>
      <c r="D164" s="78" t="s">
        <v>289</v>
      </c>
      <c r="E164" s="13">
        <v>44449</v>
      </c>
      <c r="F164" s="76" t="s">
        <v>1362</v>
      </c>
      <c r="G164" s="13">
        <v>44454</v>
      </c>
      <c r="H164" s="77" t="s">
        <v>2428</v>
      </c>
      <c r="I164" s="16">
        <v>63</v>
      </c>
      <c r="J164" s="16">
        <v>40</v>
      </c>
      <c r="K164" s="16">
        <v>34</v>
      </c>
      <c r="L164" s="16">
        <v>18</v>
      </c>
      <c r="M164" s="81">
        <v>21.42</v>
      </c>
      <c r="N164" s="72">
        <v>22</v>
      </c>
      <c r="O164" s="64">
        <v>2530</v>
      </c>
      <c r="P164" s="65">
        <f>Table224578910112345678910111213141516[[#This Row],[PEMBULATAN]]*O164</f>
        <v>55660</v>
      </c>
    </row>
    <row r="165" spans="1:16" ht="26.25" customHeight="1" x14ac:dyDescent="0.2">
      <c r="A165" s="14"/>
      <c r="B165" s="75"/>
      <c r="C165" s="73" t="s">
        <v>2286</v>
      </c>
      <c r="D165" s="78" t="s">
        <v>289</v>
      </c>
      <c r="E165" s="13">
        <v>44449</v>
      </c>
      <c r="F165" s="76" t="s">
        <v>1362</v>
      </c>
      <c r="G165" s="13">
        <v>44454</v>
      </c>
      <c r="H165" s="77" t="s">
        <v>2428</v>
      </c>
      <c r="I165" s="16">
        <v>80</v>
      </c>
      <c r="J165" s="16">
        <v>24</v>
      </c>
      <c r="K165" s="16">
        <v>20</v>
      </c>
      <c r="L165" s="16">
        <v>5</v>
      </c>
      <c r="M165" s="81">
        <v>9.6</v>
      </c>
      <c r="N165" s="72">
        <v>10</v>
      </c>
      <c r="O165" s="64">
        <v>2530</v>
      </c>
      <c r="P165" s="65">
        <f>Table224578910112345678910111213141516[[#This Row],[PEMBULATAN]]*O165</f>
        <v>25300</v>
      </c>
    </row>
    <row r="166" spans="1:16" ht="26.25" customHeight="1" x14ac:dyDescent="0.2">
      <c r="A166" s="14"/>
      <c r="B166" s="75"/>
      <c r="C166" s="73" t="s">
        <v>2287</v>
      </c>
      <c r="D166" s="78" t="s">
        <v>289</v>
      </c>
      <c r="E166" s="13">
        <v>44449</v>
      </c>
      <c r="F166" s="76" t="s">
        <v>1362</v>
      </c>
      <c r="G166" s="13">
        <v>44454</v>
      </c>
      <c r="H166" s="77" t="s">
        <v>2428</v>
      </c>
      <c r="I166" s="16">
        <v>74</v>
      </c>
      <c r="J166" s="16">
        <v>20</v>
      </c>
      <c r="K166" s="16">
        <v>20</v>
      </c>
      <c r="L166" s="16">
        <v>2</v>
      </c>
      <c r="M166" s="81">
        <v>7.4</v>
      </c>
      <c r="N166" s="72">
        <v>8</v>
      </c>
      <c r="O166" s="64">
        <v>2530</v>
      </c>
      <c r="P166" s="65">
        <f>Table224578910112345678910111213141516[[#This Row],[PEMBULATAN]]*O166</f>
        <v>20240</v>
      </c>
    </row>
    <row r="167" spans="1:16" ht="26.25" customHeight="1" x14ac:dyDescent="0.2">
      <c r="A167" s="14"/>
      <c r="B167" s="75"/>
      <c r="C167" s="73" t="s">
        <v>2288</v>
      </c>
      <c r="D167" s="78" t="s">
        <v>289</v>
      </c>
      <c r="E167" s="13">
        <v>44449</v>
      </c>
      <c r="F167" s="76" t="s">
        <v>1362</v>
      </c>
      <c r="G167" s="13">
        <v>44454</v>
      </c>
      <c r="H167" s="77" t="s">
        <v>2428</v>
      </c>
      <c r="I167" s="16">
        <v>124</v>
      </c>
      <c r="J167" s="16">
        <v>23</v>
      </c>
      <c r="K167" s="16">
        <v>6</v>
      </c>
      <c r="L167" s="16">
        <v>2</v>
      </c>
      <c r="M167" s="81">
        <v>4.2779999999999996</v>
      </c>
      <c r="N167" s="72">
        <v>4</v>
      </c>
      <c r="O167" s="64">
        <v>2530</v>
      </c>
      <c r="P167" s="65">
        <f>Table224578910112345678910111213141516[[#This Row],[PEMBULATAN]]*O167</f>
        <v>10120</v>
      </c>
    </row>
    <row r="168" spans="1:16" ht="26.25" customHeight="1" x14ac:dyDescent="0.2">
      <c r="A168" s="14"/>
      <c r="B168" s="75"/>
      <c r="C168" s="73" t="s">
        <v>2289</v>
      </c>
      <c r="D168" s="78" t="s">
        <v>289</v>
      </c>
      <c r="E168" s="13">
        <v>44449</v>
      </c>
      <c r="F168" s="76" t="s">
        <v>1362</v>
      </c>
      <c r="G168" s="13">
        <v>44454</v>
      </c>
      <c r="H168" s="77" t="s">
        <v>2428</v>
      </c>
      <c r="I168" s="16">
        <v>44</v>
      </c>
      <c r="J168" s="16">
        <v>31</v>
      </c>
      <c r="K168" s="16">
        <v>31</v>
      </c>
      <c r="L168" s="16">
        <v>3</v>
      </c>
      <c r="M168" s="81">
        <v>10.571</v>
      </c>
      <c r="N168" s="72">
        <v>11</v>
      </c>
      <c r="O168" s="64">
        <v>2530</v>
      </c>
      <c r="P168" s="65">
        <f>Table224578910112345678910111213141516[[#This Row],[PEMBULATAN]]*O168</f>
        <v>27830</v>
      </c>
    </row>
    <row r="169" spans="1:16" ht="26.25" customHeight="1" x14ac:dyDescent="0.2">
      <c r="A169" s="14"/>
      <c r="B169" s="75"/>
      <c r="C169" s="73" t="s">
        <v>2290</v>
      </c>
      <c r="D169" s="78" t="s">
        <v>289</v>
      </c>
      <c r="E169" s="13">
        <v>44449</v>
      </c>
      <c r="F169" s="76" t="s">
        <v>1362</v>
      </c>
      <c r="G169" s="13">
        <v>44454</v>
      </c>
      <c r="H169" s="77" t="s">
        <v>2428</v>
      </c>
      <c r="I169" s="16">
        <v>34</v>
      </c>
      <c r="J169" s="16">
        <v>28</v>
      </c>
      <c r="K169" s="16">
        <v>28</v>
      </c>
      <c r="L169" s="16">
        <v>2</v>
      </c>
      <c r="M169" s="81">
        <v>6.6639999999999997</v>
      </c>
      <c r="N169" s="72">
        <v>7</v>
      </c>
      <c r="O169" s="64">
        <v>2530</v>
      </c>
      <c r="P169" s="65">
        <f>Table224578910112345678910111213141516[[#This Row],[PEMBULATAN]]*O169</f>
        <v>17710</v>
      </c>
    </row>
    <row r="170" spans="1:16" ht="26.25" customHeight="1" x14ac:dyDescent="0.2">
      <c r="A170" s="14"/>
      <c r="B170" s="75"/>
      <c r="C170" s="73" t="s">
        <v>2291</v>
      </c>
      <c r="D170" s="78" t="s">
        <v>289</v>
      </c>
      <c r="E170" s="13">
        <v>44449</v>
      </c>
      <c r="F170" s="76" t="s">
        <v>1362</v>
      </c>
      <c r="G170" s="13">
        <v>44454</v>
      </c>
      <c r="H170" s="77" t="s">
        <v>2428</v>
      </c>
      <c r="I170" s="16">
        <v>58</v>
      </c>
      <c r="J170" s="16">
        <v>26</v>
      </c>
      <c r="K170" s="16">
        <v>32</v>
      </c>
      <c r="L170" s="16">
        <v>7</v>
      </c>
      <c r="M170" s="81">
        <v>12.064</v>
      </c>
      <c r="N170" s="72">
        <v>12</v>
      </c>
      <c r="O170" s="64">
        <v>2530</v>
      </c>
      <c r="P170" s="65">
        <f>Table224578910112345678910111213141516[[#This Row],[PEMBULATAN]]*O170</f>
        <v>30360</v>
      </c>
    </row>
    <row r="171" spans="1:16" ht="26.25" customHeight="1" x14ac:dyDescent="0.2">
      <c r="A171" s="14"/>
      <c r="B171" s="75"/>
      <c r="C171" s="73" t="s">
        <v>2292</v>
      </c>
      <c r="D171" s="78" t="s">
        <v>289</v>
      </c>
      <c r="E171" s="13">
        <v>44449</v>
      </c>
      <c r="F171" s="76" t="s">
        <v>1362</v>
      </c>
      <c r="G171" s="13">
        <v>44454</v>
      </c>
      <c r="H171" s="77" t="s">
        <v>2428</v>
      </c>
      <c r="I171" s="16">
        <v>38</v>
      </c>
      <c r="J171" s="16">
        <v>23</v>
      </c>
      <c r="K171" s="16">
        <v>15</v>
      </c>
      <c r="L171" s="16">
        <v>1</v>
      </c>
      <c r="M171" s="81">
        <v>3.2774999999999999</v>
      </c>
      <c r="N171" s="72">
        <v>3</v>
      </c>
      <c r="O171" s="64">
        <v>2530</v>
      </c>
      <c r="P171" s="65">
        <f>Table224578910112345678910111213141516[[#This Row],[PEMBULATAN]]*O171</f>
        <v>7590</v>
      </c>
    </row>
    <row r="172" spans="1:16" ht="26.25" customHeight="1" x14ac:dyDescent="0.2">
      <c r="A172" s="14"/>
      <c r="B172" s="75"/>
      <c r="C172" s="73" t="s">
        <v>2293</v>
      </c>
      <c r="D172" s="78" t="s">
        <v>289</v>
      </c>
      <c r="E172" s="13">
        <v>44449</v>
      </c>
      <c r="F172" s="76" t="s">
        <v>1362</v>
      </c>
      <c r="G172" s="13">
        <v>44454</v>
      </c>
      <c r="H172" s="77" t="s">
        <v>2428</v>
      </c>
      <c r="I172" s="16">
        <v>31</v>
      </c>
      <c r="J172" s="16">
        <v>29</v>
      </c>
      <c r="K172" s="16">
        <v>21</v>
      </c>
      <c r="L172" s="16">
        <v>5</v>
      </c>
      <c r="M172" s="81">
        <v>4.7197500000000003</v>
      </c>
      <c r="N172" s="72">
        <v>5</v>
      </c>
      <c r="O172" s="64">
        <v>2530</v>
      </c>
      <c r="P172" s="65">
        <f>Table224578910112345678910111213141516[[#This Row],[PEMBULATAN]]*O172</f>
        <v>12650</v>
      </c>
    </row>
    <row r="173" spans="1:16" ht="26.25" customHeight="1" x14ac:dyDescent="0.2">
      <c r="A173" s="14"/>
      <c r="B173" s="75"/>
      <c r="C173" s="73" t="s">
        <v>2294</v>
      </c>
      <c r="D173" s="78" t="s">
        <v>289</v>
      </c>
      <c r="E173" s="13">
        <v>44449</v>
      </c>
      <c r="F173" s="76" t="s">
        <v>1362</v>
      </c>
      <c r="G173" s="13">
        <v>44454</v>
      </c>
      <c r="H173" s="77" t="s">
        <v>2428</v>
      </c>
      <c r="I173" s="16">
        <v>34</v>
      </c>
      <c r="J173" s="16">
        <v>24</v>
      </c>
      <c r="K173" s="16">
        <v>25</v>
      </c>
      <c r="L173" s="16">
        <v>6</v>
      </c>
      <c r="M173" s="81">
        <v>5.0999999999999996</v>
      </c>
      <c r="N173" s="72">
        <v>6</v>
      </c>
      <c r="O173" s="64">
        <v>2530</v>
      </c>
      <c r="P173" s="65">
        <f>Table224578910112345678910111213141516[[#This Row],[PEMBULATAN]]*O173</f>
        <v>15180</v>
      </c>
    </row>
    <row r="174" spans="1:16" ht="26.25" customHeight="1" x14ac:dyDescent="0.2">
      <c r="A174" s="14"/>
      <c r="B174" s="75"/>
      <c r="C174" s="73" t="s">
        <v>2295</v>
      </c>
      <c r="D174" s="78" t="s">
        <v>289</v>
      </c>
      <c r="E174" s="13">
        <v>44449</v>
      </c>
      <c r="F174" s="76" t="s">
        <v>1362</v>
      </c>
      <c r="G174" s="13">
        <v>44454</v>
      </c>
      <c r="H174" s="77" t="s">
        <v>2428</v>
      </c>
      <c r="I174" s="16">
        <v>55</v>
      </c>
      <c r="J174" s="16">
        <v>38</v>
      </c>
      <c r="K174" s="16">
        <v>18</v>
      </c>
      <c r="L174" s="16">
        <v>5</v>
      </c>
      <c r="M174" s="81">
        <v>9.4049999999999994</v>
      </c>
      <c r="N174" s="72">
        <v>10</v>
      </c>
      <c r="O174" s="64">
        <v>2530</v>
      </c>
      <c r="P174" s="65">
        <f>Table224578910112345678910111213141516[[#This Row],[PEMBULATAN]]*O174</f>
        <v>25300</v>
      </c>
    </row>
    <row r="175" spans="1:16" ht="26.25" customHeight="1" x14ac:dyDescent="0.2">
      <c r="A175" s="14"/>
      <c r="B175" s="75"/>
      <c r="C175" s="73" t="s">
        <v>2296</v>
      </c>
      <c r="D175" s="78" t="s">
        <v>289</v>
      </c>
      <c r="E175" s="13">
        <v>44449</v>
      </c>
      <c r="F175" s="76" t="s">
        <v>1362</v>
      </c>
      <c r="G175" s="13">
        <v>44454</v>
      </c>
      <c r="H175" s="77" t="s">
        <v>2428</v>
      </c>
      <c r="I175" s="16">
        <v>51</v>
      </c>
      <c r="J175" s="16">
        <v>53</v>
      </c>
      <c r="K175" s="16">
        <v>10</v>
      </c>
      <c r="L175" s="16">
        <v>8</v>
      </c>
      <c r="M175" s="81">
        <v>6.7575000000000003</v>
      </c>
      <c r="N175" s="72">
        <v>8</v>
      </c>
      <c r="O175" s="64">
        <v>2530</v>
      </c>
      <c r="P175" s="65">
        <f>Table224578910112345678910111213141516[[#This Row],[PEMBULATAN]]*O175</f>
        <v>20240</v>
      </c>
    </row>
    <row r="176" spans="1:16" ht="26.25" customHeight="1" x14ac:dyDescent="0.2">
      <c r="A176" s="14"/>
      <c r="B176" s="75"/>
      <c r="C176" s="73" t="s">
        <v>2297</v>
      </c>
      <c r="D176" s="78" t="s">
        <v>289</v>
      </c>
      <c r="E176" s="13">
        <v>44449</v>
      </c>
      <c r="F176" s="76" t="s">
        <v>1362</v>
      </c>
      <c r="G176" s="13">
        <v>44454</v>
      </c>
      <c r="H176" s="77" t="s">
        <v>2428</v>
      </c>
      <c r="I176" s="16">
        <v>38</v>
      </c>
      <c r="J176" s="16">
        <v>34</v>
      </c>
      <c r="K176" s="16">
        <v>30</v>
      </c>
      <c r="L176" s="16">
        <v>6</v>
      </c>
      <c r="M176" s="81">
        <v>9.69</v>
      </c>
      <c r="N176" s="72">
        <v>10</v>
      </c>
      <c r="O176" s="64">
        <v>2530</v>
      </c>
      <c r="P176" s="65">
        <f>Table224578910112345678910111213141516[[#This Row],[PEMBULATAN]]*O176</f>
        <v>25300</v>
      </c>
    </row>
    <row r="177" spans="1:16" ht="26.25" customHeight="1" x14ac:dyDescent="0.2">
      <c r="A177" s="14"/>
      <c r="B177" s="75"/>
      <c r="C177" s="73" t="s">
        <v>2298</v>
      </c>
      <c r="D177" s="78" t="s">
        <v>289</v>
      </c>
      <c r="E177" s="13">
        <v>44449</v>
      </c>
      <c r="F177" s="76" t="s">
        <v>1362</v>
      </c>
      <c r="G177" s="13">
        <v>44454</v>
      </c>
      <c r="H177" s="77" t="s">
        <v>2428</v>
      </c>
      <c r="I177" s="16">
        <v>70</v>
      </c>
      <c r="J177" s="16">
        <v>30</v>
      </c>
      <c r="K177" s="16">
        <v>12</v>
      </c>
      <c r="L177" s="16">
        <v>3</v>
      </c>
      <c r="M177" s="81">
        <v>6.3</v>
      </c>
      <c r="N177" s="72">
        <v>7</v>
      </c>
      <c r="O177" s="64">
        <v>2530</v>
      </c>
      <c r="P177" s="65">
        <f>Table224578910112345678910111213141516[[#This Row],[PEMBULATAN]]*O177</f>
        <v>17710</v>
      </c>
    </row>
    <row r="178" spans="1:16" ht="26.25" customHeight="1" x14ac:dyDescent="0.2">
      <c r="A178" s="14"/>
      <c r="B178" s="75"/>
      <c r="C178" s="73" t="s">
        <v>2299</v>
      </c>
      <c r="D178" s="78" t="s">
        <v>289</v>
      </c>
      <c r="E178" s="13">
        <v>44449</v>
      </c>
      <c r="F178" s="76" t="s">
        <v>1362</v>
      </c>
      <c r="G178" s="13">
        <v>44454</v>
      </c>
      <c r="H178" s="77" t="s">
        <v>2428</v>
      </c>
      <c r="I178" s="16">
        <v>154</v>
      </c>
      <c r="J178" s="16">
        <v>10</v>
      </c>
      <c r="K178" s="16">
        <v>8</v>
      </c>
      <c r="L178" s="16">
        <v>1</v>
      </c>
      <c r="M178" s="81">
        <v>3.08</v>
      </c>
      <c r="N178" s="72">
        <v>3</v>
      </c>
      <c r="O178" s="64">
        <v>2530</v>
      </c>
      <c r="P178" s="65">
        <f>Table224578910112345678910111213141516[[#This Row],[PEMBULATAN]]*O178</f>
        <v>7590</v>
      </c>
    </row>
    <row r="179" spans="1:16" ht="26.25" customHeight="1" x14ac:dyDescent="0.2">
      <c r="A179" s="14"/>
      <c r="B179" s="75"/>
      <c r="C179" s="73" t="s">
        <v>2300</v>
      </c>
      <c r="D179" s="78" t="s">
        <v>289</v>
      </c>
      <c r="E179" s="13">
        <v>44449</v>
      </c>
      <c r="F179" s="76" t="s">
        <v>1362</v>
      </c>
      <c r="G179" s="13">
        <v>44454</v>
      </c>
      <c r="H179" s="77" t="s">
        <v>2428</v>
      </c>
      <c r="I179" s="16">
        <v>92</v>
      </c>
      <c r="J179" s="16">
        <v>28</v>
      </c>
      <c r="K179" s="16">
        <v>10</v>
      </c>
      <c r="L179" s="16">
        <v>3</v>
      </c>
      <c r="M179" s="81">
        <v>6.44</v>
      </c>
      <c r="N179" s="72">
        <v>7</v>
      </c>
      <c r="O179" s="64">
        <v>2530</v>
      </c>
      <c r="P179" s="65">
        <f>Table224578910112345678910111213141516[[#This Row],[PEMBULATAN]]*O179</f>
        <v>17710</v>
      </c>
    </row>
    <row r="180" spans="1:16" ht="26.25" customHeight="1" x14ac:dyDescent="0.2">
      <c r="A180" s="14"/>
      <c r="B180" s="75"/>
      <c r="C180" s="73" t="s">
        <v>2301</v>
      </c>
      <c r="D180" s="78" t="s">
        <v>289</v>
      </c>
      <c r="E180" s="13">
        <v>44449</v>
      </c>
      <c r="F180" s="76" t="s">
        <v>1362</v>
      </c>
      <c r="G180" s="13">
        <v>44454</v>
      </c>
      <c r="H180" s="77" t="s">
        <v>2428</v>
      </c>
      <c r="I180" s="16">
        <v>35</v>
      </c>
      <c r="J180" s="16">
        <v>30</v>
      </c>
      <c r="K180" s="16">
        <v>18</v>
      </c>
      <c r="L180" s="16">
        <v>4</v>
      </c>
      <c r="M180" s="81">
        <v>4.7249999999999996</v>
      </c>
      <c r="N180" s="72">
        <v>5</v>
      </c>
      <c r="O180" s="64">
        <v>2530</v>
      </c>
      <c r="P180" s="65">
        <f>Table224578910112345678910111213141516[[#This Row],[PEMBULATAN]]*O180</f>
        <v>12650</v>
      </c>
    </row>
    <row r="181" spans="1:16" ht="26.25" customHeight="1" x14ac:dyDescent="0.2">
      <c r="A181" s="14"/>
      <c r="B181" s="75"/>
      <c r="C181" s="73" t="s">
        <v>2302</v>
      </c>
      <c r="D181" s="78" t="s">
        <v>289</v>
      </c>
      <c r="E181" s="13">
        <v>44449</v>
      </c>
      <c r="F181" s="76" t="s">
        <v>1362</v>
      </c>
      <c r="G181" s="13">
        <v>44454</v>
      </c>
      <c r="H181" s="77" t="s">
        <v>2428</v>
      </c>
      <c r="I181" s="16">
        <v>88</v>
      </c>
      <c r="J181" s="16">
        <v>37</v>
      </c>
      <c r="K181" s="16">
        <v>10</v>
      </c>
      <c r="L181" s="16">
        <v>4</v>
      </c>
      <c r="M181" s="81">
        <v>8.14</v>
      </c>
      <c r="N181" s="72">
        <v>8</v>
      </c>
      <c r="O181" s="64">
        <v>2530</v>
      </c>
      <c r="P181" s="65">
        <f>Table224578910112345678910111213141516[[#This Row],[PEMBULATAN]]*O181</f>
        <v>20240</v>
      </c>
    </row>
    <row r="182" spans="1:16" ht="26.25" customHeight="1" x14ac:dyDescent="0.2">
      <c r="A182" s="14"/>
      <c r="B182" s="75"/>
      <c r="C182" s="73" t="s">
        <v>2303</v>
      </c>
      <c r="D182" s="78" t="s">
        <v>289</v>
      </c>
      <c r="E182" s="13">
        <v>44449</v>
      </c>
      <c r="F182" s="76" t="s">
        <v>1362</v>
      </c>
      <c r="G182" s="13">
        <v>44454</v>
      </c>
      <c r="H182" s="77" t="s">
        <v>2428</v>
      </c>
      <c r="I182" s="16">
        <v>68</v>
      </c>
      <c r="J182" s="16">
        <v>45</v>
      </c>
      <c r="K182" s="16">
        <v>28</v>
      </c>
      <c r="L182" s="16">
        <v>3</v>
      </c>
      <c r="M182" s="81">
        <v>21.42</v>
      </c>
      <c r="N182" s="72">
        <v>22</v>
      </c>
      <c r="O182" s="64">
        <v>2530</v>
      </c>
      <c r="P182" s="65">
        <f>Table224578910112345678910111213141516[[#This Row],[PEMBULATAN]]*O182</f>
        <v>55660</v>
      </c>
    </row>
    <row r="183" spans="1:16" ht="26.25" customHeight="1" x14ac:dyDescent="0.2">
      <c r="A183" s="14"/>
      <c r="B183" s="75"/>
      <c r="C183" s="73" t="s">
        <v>2304</v>
      </c>
      <c r="D183" s="78" t="s">
        <v>289</v>
      </c>
      <c r="E183" s="13">
        <v>44449</v>
      </c>
      <c r="F183" s="76" t="s">
        <v>1362</v>
      </c>
      <c r="G183" s="13">
        <v>44454</v>
      </c>
      <c r="H183" s="77" t="s">
        <v>2428</v>
      </c>
      <c r="I183" s="16">
        <v>40</v>
      </c>
      <c r="J183" s="16">
        <v>40</v>
      </c>
      <c r="K183" s="16">
        <v>38</v>
      </c>
      <c r="L183" s="16">
        <v>2</v>
      </c>
      <c r="M183" s="81">
        <v>15.2</v>
      </c>
      <c r="N183" s="72">
        <v>15</v>
      </c>
      <c r="O183" s="64">
        <v>2530</v>
      </c>
      <c r="P183" s="65">
        <f>Table224578910112345678910111213141516[[#This Row],[PEMBULATAN]]*O183</f>
        <v>37950</v>
      </c>
    </row>
    <row r="184" spans="1:16" ht="26.25" customHeight="1" x14ac:dyDescent="0.2">
      <c r="A184" s="14"/>
      <c r="B184" s="75"/>
      <c r="C184" s="73" t="s">
        <v>2305</v>
      </c>
      <c r="D184" s="78" t="s">
        <v>289</v>
      </c>
      <c r="E184" s="13">
        <v>44449</v>
      </c>
      <c r="F184" s="76" t="s">
        <v>1362</v>
      </c>
      <c r="G184" s="13">
        <v>44454</v>
      </c>
      <c r="H184" s="77" t="s">
        <v>2428</v>
      </c>
      <c r="I184" s="16">
        <v>77</v>
      </c>
      <c r="J184" s="16">
        <v>18</v>
      </c>
      <c r="K184" s="16">
        <v>10</v>
      </c>
      <c r="L184" s="16">
        <v>1</v>
      </c>
      <c r="M184" s="81">
        <v>3.4649999999999999</v>
      </c>
      <c r="N184" s="72">
        <v>4</v>
      </c>
      <c r="O184" s="64">
        <v>2530</v>
      </c>
      <c r="P184" s="65">
        <f>Table224578910112345678910111213141516[[#This Row],[PEMBULATAN]]*O184</f>
        <v>10120</v>
      </c>
    </row>
    <row r="185" spans="1:16" ht="26.25" customHeight="1" x14ac:dyDescent="0.2">
      <c r="A185" s="14"/>
      <c r="B185" s="75"/>
      <c r="C185" s="73" t="s">
        <v>2306</v>
      </c>
      <c r="D185" s="78" t="s">
        <v>289</v>
      </c>
      <c r="E185" s="13">
        <v>44449</v>
      </c>
      <c r="F185" s="76" t="s">
        <v>1362</v>
      </c>
      <c r="G185" s="13">
        <v>44454</v>
      </c>
      <c r="H185" s="77" t="s">
        <v>2428</v>
      </c>
      <c r="I185" s="16">
        <v>95</v>
      </c>
      <c r="J185" s="16">
        <v>50</v>
      </c>
      <c r="K185" s="16">
        <v>10</v>
      </c>
      <c r="L185" s="16">
        <v>18</v>
      </c>
      <c r="M185" s="81">
        <v>11.875</v>
      </c>
      <c r="N185" s="72">
        <v>18</v>
      </c>
      <c r="O185" s="64">
        <v>2530</v>
      </c>
      <c r="P185" s="65">
        <f>Table224578910112345678910111213141516[[#This Row],[PEMBULATAN]]*O185</f>
        <v>45540</v>
      </c>
    </row>
    <row r="186" spans="1:16" ht="26.25" customHeight="1" x14ac:dyDescent="0.2">
      <c r="A186" s="14"/>
      <c r="B186" s="75"/>
      <c r="C186" s="73" t="s">
        <v>2307</v>
      </c>
      <c r="D186" s="78" t="s">
        <v>289</v>
      </c>
      <c r="E186" s="13">
        <v>44449</v>
      </c>
      <c r="F186" s="76" t="s">
        <v>1362</v>
      </c>
      <c r="G186" s="13">
        <v>44454</v>
      </c>
      <c r="H186" s="77" t="s">
        <v>2428</v>
      </c>
      <c r="I186" s="16">
        <v>100</v>
      </c>
      <c r="J186" s="16">
        <v>11</v>
      </c>
      <c r="K186" s="16">
        <v>8</v>
      </c>
      <c r="L186" s="16">
        <v>2</v>
      </c>
      <c r="M186" s="81">
        <v>2.2000000000000002</v>
      </c>
      <c r="N186" s="72">
        <v>2</v>
      </c>
      <c r="O186" s="64">
        <v>2530</v>
      </c>
      <c r="P186" s="65">
        <f>Table224578910112345678910111213141516[[#This Row],[PEMBULATAN]]*O186</f>
        <v>5060</v>
      </c>
    </row>
    <row r="187" spans="1:16" ht="26.25" customHeight="1" x14ac:dyDescent="0.2">
      <c r="A187" s="14"/>
      <c r="B187" s="75"/>
      <c r="C187" s="73" t="s">
        <v>2308</v>
      </c>
      <c r="D187" s="78" t="s">
        <v>289</v>
      </c>
      <c r="E187" s="13">
        <v>44449</v>
      </c>
      <c r="F187" s="76" t="s">
        <v>1362</v>
      </c>
      <c r="G187" s="13">
        <v>44454</v>
      </c>
      <c r="H187" s="77" t="s">
        <v>2428</v>
      </c>
      <c r="I187" s="16">
        <v>67</v>
      </c>
      <c r="J187" s="16">
        <v>40</v>
      </c>
      <c r="K187" s="16">
        <v>23</v>
      </c>
      <c r="L187" s="16">
        <v>3</v>
      </c>
      <c r="M187" s="81">
        <v>15.41</v>
      </c>
      <c r="N187" s="72">
        <v>16</v>
      </c>
      <c r="O187" s="64">
        <v>2530</v>
      </c>
      <c r="P187" s="65">
        <f>Table224578910112345678910111213141516[[#This Row],[PEMBULATAN]]*O187</f>
        <v>40480</v>
      </c>
    </row>
    <row r="188" spans="1:16" ht="26.25" customHeight="1" x14ac:dyDescent="0.2">
      <c r="A188" s="14"/>
      <c r="B188" s="75"/>
      <c r="C188" s="73" t="s">
        <v>2309</v>
      </c>
      <c r="D188" s="78" t="s">
        <v>289</v>
      </c>
      <c r="E188" s="13">
        <v>44449</v>
      </c>
      <c r="F188" s="76" t="s">
        <v>1362</v>
      </c>
      <c r="G188" s="13">
        <v>44454</v>
      </c>
      <c r="H188" s="77" t="s">
        <v>2428</v>
      </c>
      <c r="I188" s="16">
        <v>33</v>
      </c>
      <c r="J188" s="16">
        <v>26</v>
      </c>
      <c r="K188" s="16">
        <v>26</v>
      </c>
      <c r="L188" s="16">
        <v>1</v>
      </c>
      <c r="M188" s="81">
        <v>5.577</v>
      </c>
      <c r="N188" s="72">
        <v>6</v>
      </c>
      <c r="O188" s="64">
        <v>2530</v>
      </c>
      <c r="P188" s="65">
        <f>Table224578910112345678910111213141516[[#This Row],[PEMBULATAN]]*O188</f>
        <v>15180</v>
      </c>
    </row>
    <row r="189" spans="1:16" ht="26.25" customHeight="1" x14ac:dyDescent="0.2">
      <c r="A189" s="14"/>
      <c r="B189" s="75"/>
      <c r="C189" s="73" t="s">
        <v>2310</v>
      </c>
      <c r="D189" s="78" t="s">
        <v>289</v>
      </c>
      <c r="E189" s="13">
        <v>44449</v>
      </c>
      <c r="F189" s="76" t="s">
        <v>1362</v>
      </c>
      <c r="G189" s="13">
        <v>44454</v>
      </c>
      <c r="H189" s="77" t="s">
        <v>2428</v>
      </c>
      <c r="I189" s="16">
        <v>36</v>
      </c>
      <c r="J189" s="16">
        <v>36</v>
      </c>
      <c r="K189" s="16">
        <v>40</v>
      </c>
      <c r="L189" s="16">
        <v>6</v>
      </c>
      <c r="M189" s="81">
        <v>12.96</v>
      </c>
      <c r="N189" s="72">
        <v>13</v>
      </c>
      <c r="O189" s="64">
        <v>2530</v>
      </c>
      <c r="P189" s="65">
        <f>Table224578910112345678910111213141516[[#This Row],[PEMBULATAN]]*O189</f>
        <v>32890</v>
      </c>
    </row>
    <row r="190" spans="1:16" ht="26.25" customHeight="1" x14ac:dyDescent="0.2">
      <c r="A190" s="14"/>
      <c r="B190" s="75"/>
      <c r="C190" s="73" t="s">
        <v>2311</v>
      </c>
      <c r="D190" s="78" t="s">
        <v>289</v>
      </c>
      <c r="E190" s="13">
        <v>44449</v>
      </c>
      <c r="F190" s="76" t="s">
        <v>1362</v>
      </c>
      <c r="G190" s="13">
        <v>44454</v>
      </c>
      <c r="H190" s="77" t="s">
        <v>2428</v>
      </c>
      <c r="I190" s="16">
        <v>80</v>
      </c>
      <c r="J190" s="16">
        <v>60</v>
      </c>
      <c r="K190" s="16">
        <v>233</v>
      </c>
      <c r="L190" s="16">
        <v>12</v>
      </c>
      <c r="M190" s="81">
        <v>279.60000000000002</v>
      </c>
      <c r="N190" s="72">
        <v>280</v>
      </c>
      <c r="O190" s="64">
        <v>2530</v>
      </c>
      <c r="P190" s="65">
        <f>Table224578910112345678910111213141516[[#This Row],[PEMBULATAN]]*O190</f>
        <v>708400</v>
      </c>
    </row>
    <row r="191" spans="1:16" ht="26.25" customHeight="1" x14ac:dyDescent="0.2">
      <c r="A191" s="14"/>
      <c r="B191" s="75"/>
      <c r="C191" s="73" t="s">
        <v>2312</v>
      </c>
      <c r="D191" s="78" t="s">
        <v>289</v>
      </c>
      <c r="E191" s="13">
        <v>44449</v>
      </c>
      <c r="F191" s="76" t="s">
        <v>1362</v>
      </c>
      <c r="G191" s="13">
        <v>44454</v>
      </c>
      <c r="H191" s="77" t="s">
        <v>2428</v>
      </c>
      <c r="I191" s="16">
        <v>95</v>
      </c>
      <c r="J191" s="16">
        <v>61</v>
      </c>
      <c r="K191" s="16">
        <v>23</v>
      </c>
      <c r="L191" s="16">
        <v>19</v>
      </c>
      <c r="M191" s="81">
        <v>33.321249999999999</v>
      </c>
      <c r="N191" s="72">
        <v>34</v>
      </c>
      <c r="O191" s="64">
        <v>2530</v>
      </c>
      <c r="P191" s="65">
        <f>Table224578910112345678910111213141516[[#This Row],[PEMBULATAN]]*O191</f>
        <v>86020</v>
      </c>
    </row>
    <row r="192" spans="1:16" ht="26.25" customHeight="1" x14ac:dyDescent="0.2">
      <c r="A192" s="14"/>
      <c r="B192" s="75"/>
      <c r="C192" s="73" t="s">
        <v>2313</v>
      </c>
      <c r="D192" s="78" t="s">
        <v>289</v>
      </c>
      <c r="E192" s="13">
        <v>44449</v>
      </c>
      <c r="F192" s="76" t="s">
        <v>1362</v>
      </c>
      <c r="G192" s="13">
        <v>44454</v>
      </c>
      <c r="H192" s="77" t="s">
        <v>2428</v>
      </c>
      <c r="I192" s="16">
        <v>105</v>
      </c>
      <c r="J192" s="16">
        <v>56</v>
      </c>
      <c r="K192" s="16">
        <v>25</v>
      </c>
      <c r="L192" s="16">
        <v>15</v>
      </c>
      <c r="M192" s="81">
        <v>36.75</v>
      </c>
      <c r="N192" s="72">
        <v>37</v>
      </c>
      <c r="O192" s="64">
        <v>2530</v>
      </c>
      <c r="P192" s="65">
        <f>Table224578910112345678910111213141516[[#This Row],[PEMBULATAN]]*O192</f>
        <v>93610</v>
      </c>
    </row>
    <row r="193" spans="1:16" ht="26.25" customHeight="1" x14ac:dyDescent="0.2">
      <c r="A193" s="14"/>
      <c r="B193" s="75"/>
      <c r="C193" s="73" t="s">
        <v>2314</v>
      </c>
      <c r="D193" s="78" t="s">
        <v>289</v>
      </c>
      <c r="E193" s="13">
        <v>44449</v>
      </c>
      <c r="F193" s="76" t="s">
        <v>1362</v>
      </c>
      <c r="G193" s="13">
        <v>44454</v>
      </c>
      <c r="H193" s="77" t="s">
        <v>2428</v>
      </c>
      <c r="I193" s="16">
        <v>66</v>
      </c>
      <c r="J193" s="16">
        <v>52</v>
      </c>
      <c r="K193" s="16">
        <v>20</v>
      </c>
      <c r="L193" s="16">
        <v>8</v>
      </c>
      <c r="M193" s="81">
        <v>17.16</v>
      </c>
      <c r="N193" s="72">
        <v>17</v>
      </c>
      <c r="O193" s="64">
        <v>2530</v>
      </c>
      <c r="P193" s="65">
        <f>Table224578910112345678910111213141516[[#This Row],[PEMBULATAN]]*O193</f>
        <v>43010</v>
      </c>
    </row>
    <row r="194" spans="1:16" ht="26.25" customHeight="1" x14ac:dyDescent="0.2">
      <c r="A194" s="14"/>
      <c r="B194" s="75"/>
      <c r="C194" s="73" t="s">
        <v>2315</v>
      </c>
      <c r="D194" s="78" t="s">
        <v>289</v>
      </c>
      <c r="E194" s="13">
        <v>44449</v>
      </c>
      <c r="F194" s="76" t="s">
        <v>1362</v>
      </c>
      <c r="G194" s="13">
        <v>44454</v>
      </c>
      <c r="H194" s="77" t="s">
        <v>2428</v>
      </c>
      <c r="I194" s="16">
        <v>88</v>
      </c>
      <c r="J194" s="16">
        <v>62</v>
      </c>
      <c r="K194" s="16">
        <v>32</v>
      </c>
      <c r="L194" s="16">
        <v>9</v>
      </c>
      <c r="M194" s="81">
        <v>43.648000000000003</v>
      </c>
      <c r="N194" s="72">
        <v>44</v>
      </c>
      <c r="O194" s="64">
        <v>2530</v>
      </c>
      <c r="P194" s="65">
        <f>Table224578910112345678910111213141516[[#This Row],[PEMBULATAN]]*O194</f>
        <v>111320</v>
      </c>
    </row>
    <row r="195" spans="1:16" ht="26.25" customHeight="1" x14ac:dyDescent="0.2">
      <c r="A195" s="14"/>
      <c r="B195" s="75"/>
      <c r="C195" s="73" t="s">
        <v>2316</v>
      </c>
      <c r="D195" s="78" t="s">
        <v>289</v>
      </c>
      <c r="E195" s="13">
        <v>44449</v>
      </c>
      <c r="F195" s="76" t="s">
        <v>1362</v>
      </c>
      <c r="G195" s="13">
        <v>44454</v>
      </c>
      <c r="H195" s="77" t="s">
        <v>2428</v>
      </c>
      <c r="I195" s="16">
        <v>96</v>
      </c>
      <c r="J195" s="16">
        <v>61</v>
      </c>
      <c r="K195" s="16">
        <v>23</v>
      </c>
      <c r="L195" s="16">
        <v>9</v>
      </c>
      <c r="M195" s="81">
        <v>33.671999999999997</v>
      </c>
      <c r="N195" s="72">
        <v>34</v>
      </c>
      <c r="O195" s="64">
        <v>2530</v>
      </c>
      <c r="P195" s="65">
        <f>Table224578910112345678910111213141516[[#This Row],[PEMBULATAN]]*O195</f>
        <v>86020</v>
      </c>
    </row>
    <row r="196" spans="1:16" ht="26.25" customHeight="1" x14ac:dyDescent="0.2">
      <c r="A196" s="14"/>
      <c r="B196" s="75"/>
      <c r="C196" s="73" t="s">
        <v>2317</v>
      </c>
      <c r="D196" s="78" t="s">
        <v>289</v>
      </c>
      <c r="E196" s="13">
        <v>44449</v>
      </c>
      <c r="F196" s="76" t="s">
        <v>1362</v>
      </c>
      <c r="G196" s="13">
        <v>44454</v>
      </c>
      <c r="H196" s="77" t="s">
        <v>2428</v>
      </c>
      <c r="I196" s="16">
        <v>93</v>
      </c>
      <c r="J196" s="16">
        <v>55</v>
      </c>
      <c r="K196" s="16">
        <v>20</v>
      </c>
      <c r="L196" s="16">
        <v>12</v>
      </c>
      <c r="M196" s="81">
        <v>25.574999999999999</v>
      </c>
      <c r="N196" s="72">
        <v>26</v>
      </c>
      <c r="O196" s="64">
        <v>2530</v>
      </c>
      <c r="P196" s="65">
        <f>Table224578910112345678910111213141516[[#This Row],[PEMBULATAN]]*O196</f>
        <v>65780</v>
      </c>
    </row>
    <row r="197" spans="1:16" ht="26.25" customHeight="1" x14ac:dyDescent="0.2">
      <c r="A197" s="14"/>
      <c r="B197" s="75"/>
      <c r="C197" s="73" t="s">
        <v>2318</v>
      </c>
      <c r="D197" s="78" t="s">
        <v>289</v>
      </c>
      <c r="E197" s="13">
        <v>44449</v>
      </c>
      <c r="F197" s="76" t="s">
        <v>1362</v>
      </c>
      <c r="G197" s="13">
        <v>44454</v>
      </c>
      <c r="H197" s="77" t="s">
        <v>2428</v>
      </c>
      <c r="I197" s="16">
        <v>56</v>
      </c>
      <c r="J197" s="16">
        <v>42</v>
      </c>
      <c r="K197" s="16">
        <v>12</v>
      </c>
      <c r="L197" s="16">
        <v>4</v>
      </c>
      <c r="M197" s="81">
        <v>7.056</v>
      </c>
      <c r="N197" s="72">
        <v>7</v>
      </c>
      <c r="O197" s="64">
        <v>2530</v>
      </c>
      <c r="P197" s="65">
        <f>Table224578910112345678910111213141516[[#This Row],[PEMBULATAN]]*O197</f>
        <v>17710</v>
      </c>
    </row>
    <row r="198" spans="1:16" ht="26.25" customHeight="1" x14ac:dyDescent="0.2">
      <c r="A198" s="14"/>
      <c r="B198" s="75"/>
      <c r="C198" s="73" t="s">
        <v>2319</v>
      </c>
      <c r="D198" s="78" t="s">
        <v>289</v>
      </c>
      <c r="E198" s="13">
        <v>44449</v>
      </c>
      <c r="F198" s="76" t="s">
        <v>1362</v>
      </c>
      <c r="G198" s="13">
        <v>44454</v>
      </c>
      <c r="H198" s="77" t="s">
        <v>2428</v>
      </c>
      <c r="I198" s="16">
        <v>78</v>
      </c>
      <c r="J198" s="16">
        <v>64</v>
      </c>
      <c r="K198" s="16">
        <v>13</v>
      </c>
      <c r="L198" s="16">
        <v>5</v>
      </c>
      <c r="M198" s="81">
        <v>16.224</v>
      </c>
      <c r="N198" s="72">
        <v>16</v>
      </c>
      <c r="O198" s="64">
        <v>2530</v>
      </c>
      <c r="P198" s="65">
        <f>Table224578910112345678910111213141516[[#This Row],[PEMBULATAN]]*O198</f>
        <v>40480</v>
      </c>
    </row>
    <row r="199" spans="1:16" ht="26.25" customHeight="1" x14ac:dyDescent="0.2">
      <c r="A199" s="14"/>
      <c r="B199" s="75"/>
      <c r="C199" s="73" t="s">
        <v>2320</v>
      </c>
      <c r="D199" s="78" t="s">
        <v>289</v>
      </c>
      <c r="E199" s="13">
        <v>44449</v>
      </c>
      <c r="F199" s="76" t="s">
        <v>1362</v>
      </c>
      <c r="G199" s="13">
        <v>44454</v>
      </c>
      <c r="H199" s="77" t="s">
        <v>2428</v>
      </c>
      <c r="I199" s="16">
        <v>53</v>
      </c>
      <c r="J199" s="16">
        <v>48</v>
      </c>
      <c r="K199" s="16">
        <v>14</v>
      </c>
      <c r="L199" s="16">
        <v>3</v>
      </c>
      <c r="M199" s="81">
        <v>8.9039999999999999</v>
      </c>
      <c r="N199" s="72">
        <v>9</v>
      </c>
      <c r="O199" s="64">
        <v>2530</v>
      </c>
      <c r="P199" s="65">
        <f>Table224578910112345678910111213141516[[#This Row],[PEMBULATAN]]*O199</f>
        <v>22770</v>
      </c>
    </row>
    <row r="200" spans="1:16" ht="26.25" customHeight="1" x14ac:dyDescent="0.2">
      <c r="A200" s="14"/>
      <c r="B200" s="75"/>
      <c r="C200" s="73" t="s">
        <v>2321</v>
      </c>
      <c r="D200" s="78" t="s">
        <v>289</v>
      </c>
      <c r="E200" s="13">
        <v>44449</v>
      </c>
      <c r="F200" s="76" t="s">
        <v>1362</v>
      </c>
      <c r="G200" s="13">
        <v>44454</v>
      </c>
      <c r="H200" s="77" t="s">
        <v>2428</v>
      </c>
      <c r="I200" s="16">
        <v>95</v>
      </c>
      <c r="J200" s="16">
        <v>56</v>
      </c>
      <c r="K200" s="16">
        <v>18</v>
      </c>
      <c r="L200" s="16">
        <v>15</v>
      </c>
      <c r="M200" s="81">
        <v>23.94</v>
      </c>
      <c r="N200" s="72">
        <v>24</v>
      </c>
      <c r="O200" s="64">
        <v>2530</v>
      </c>
      <c r="P200" s="65">
        <f>Table224578910112345678910111213141516[[#This Row],[PEMBULATAN]]*O200</f>
        <v>60720</v>
      </c>
    </row>
    <row r="201" spans="1:16" ht="26.25" customHeight="1" x14ac:dyDescent="0.2">
      <c r="A201" s="14"/>
      <c r="B201" s="75"/>
      <c r="C201" s="73" t="s">
        <v>2322</v>
      </c>
      <c r="D201" s="78" t="s">
        <v>289</v>
      </c>
      <c r="E201" s="13">
        <v>44449</v>
      </c>
      <c r="F201" s="76" t="s">
        <v>1362</v>
      </c>
      <c r="G201" s="13">
        <v>44454</v>
      </c>
      <c r="H201" s="77" t="s">
        <v>2428</v>
      </c>
      <c r="I201" s="16">
        <v>48</v>
      </c>
      <c r="J201" s="16">
        <v>59</v>
      </c>
      <c r="K201" s="16">
        <v>12</v>
      </c>
      <c r="L201" s="16">
        <v>2</v>
      </c>
      <c r="M201" s="81">
        <v>8.4960000000000004</v>
      </c>
      <c r="N201" s="72">
        <v>9</v>
      </c>
      <c r="O201" s="64">
        <v>2530</v>
      </c>
      <c r="P201" s="65">
        <f>Table224578910112345678910111213141516[[#This Row],[PEMBULATAN]]*O201</f>
        <v>22770</v>
      </c>
    </row>
    <row r="202" spans="1:16" ht="26.25" customHeight="1" x14ac:dyDescent="0.2">
      <c r="A202" s="14"/>
      <c r="B202" s="75"/>
      <c r="C202" s="73" t="s">
        <v>2323</v>
      </c>
      <c r="D202" s="78" t="s">
        <v>289</v>
      </c>
      <c r="E202" s="13">
        <v>44449</v>
      </c>
      <c r="F202" s="76" t="s">
        <v>1362</v>
      </c>
      <c r="G202" s="13">
        <v>44454</v>
      </c>
      <c r="H202" s="77" t="s">
        <v>2428</v>
      </c>
      <c r="I202" s="16">
        <v>93</v>
      </c>
      <c r="J202" s="16">
        <v>60</v>
      </c>
      <c r="K202" s="16">
        <v>25</v>
      </c>
      <c r="L202" s="16">
        <v>9</v>
      </c>
      <c r="M202" s="81">
        <v>34.875</v>
      </c>
      <c r="N202" s="72">
        <v>35</v>
      </c>
      <c r="O202" s="64">
        <v>2530</v>
      </c>
      <c r="P202" s="65">
        <f>Table224578910112345678910111213141516[[#This Row],[PEMBULATAN]]*O202</f>
        <v>88550</v>
      </c>
    </row>
    <row r="203" spans="1:16" ht="26.25" customHeight="1" x14ac:dyDescent="0.2">
      <c r="A203" s="14"/>
      <c r="B203" s="75"/>
      <c r="C203" s="73" t="s">
        <v>2324</v>
      </c>
      <c r="D203" s="78" t="s">
        <v>289</v>
      </c>
      <c r="E203" s="13">
        <v>44449</v>
      </c>
      <c r="F203" s="76" t="s">
        <v>1362</v>
      </c>
      <c r="G203" s="13">
        <v>44454</v>
      </c>
      <c r="H203" s="77" t="s">
        <v>2428</v>
      </c>
      <c r="I203" s="16">
        <v>60</v>
      </c>
      <c r="J203" s="16">
        <v>42</v>
      </c>
      <c r="K203" s="16">
        <v>14</v>
      </c>
      <c r="L203" s="16">
        <v>8</v>
      </c>
      <c r="M203" s="81">
        <v>8.82</v>
      </c>
      <c r="N203" s="72">
        <v>9</v>
      </c>
      <c r="O203" s="64">
        <v>2530</v>
      </c>
      <c r="P203" s="65">
        <f>Table224578910112345678910111213141516[[#This Row],[PEMBULATAN]]*O203</f>
        <v>22770</v>
      </c>
    </row>
    <row r="204" spans="1:16" ht="26.25" customHeight="1" x14ac:dyDescent="0.2">
      <c r="A204" s="14"/>
      <c r="B204" s="75"/>
      <c r="C204" s="73" t="s">
        <v>2325</v>
      </c>
      <c r="D204" s="78" t="s">
        <v>289</v>
      </c>
      <c r="E204" s="13">
        <v>44449</v>
      </c>
      <c r="F204" s="76" t="s">
        <v>1362</v>
      </c>
      <c r="G204" s="13">
        <v>44454</v>
      </c>
      <c r="H204" s="77" t="s">
        <v>2428</v>
      </c>
      <c r="I204" s="16">
        <v>96</v>
      </c>
      <c r="J204" s="16">
        <v>60</v>
      </c>
      <c r="K204" s="16">
        <v>25</v>
      </c>
      <c r="L204" s="16">
        <v>22</v>
      </c>
      <c r="M204" s="81">
        <v>36</v>
      </c>
      <c r="N204" s="72">
        <v>36</v>
      </c>
      <c r="O204" s="64">
        <v>2530</v>
      </c>
      <c r="P204" s="65">
        <f>Table224578910112345678910111213141516[[#This Row],[PEMBULATAN]]*O204</f>
        <v>91080</v>
      </c>
    </row>
    <row r="205" spans="1:16" ht="26.25" customHeight="1" x14ac:dyDescent="0.2">
      <c r="A205" s="14"/>
      <c r="B205" s="75"/>
      <c r="C205" s="73" t="s">
        <v>2326</v>
      </c>
      <c r="D205" s="78" t="s">
        <v>289</v>
      </c>
      <c r="E205" s="13">
        <v>44449</v>
      </c>
      <c r="F205" s="76" t="s">
        <v>1362</v>
      </c>
      <c r="G205" s="13">
        <v>44454</v>
      </c>
      <c r="H205" s="77" t="s">
        <v>2428</v>
      </c>
      <c r="I205" s="16">
        <v>95</v>
      </c>
      <c r="J205" s="16">
        <v>50</v>
      </c>
      <c r="K205" s="16">
        <v>40</v>
      </c>
      <c r="L205" s="16">
        <v>15</v>
      </c>
      <c r="M205" s="81">
        <v>47.5</v>
      </c>
      <c r="N205" s="72">
        <v>48</v>
      </c>
      <c r="O205" s="64">
        <v>2530</v>
      </c>
      <c r="P205" s="65">
        <f>Table224578910112345678910111213141516[[#This Row],[PEMBULATAN]]*O205</f>
        <v>121440</v>
      </c>
    </row>
    <row r="206" spans="1:16" ht="26.25" customHeight="1" x14ac:dyDescent="0.2">
      <c r="A206" s="14"/>
      <c r="B206" s="75"/>
      <c r="C206" s="73" t="s">
        <v>2327</v>
      </c>
      <c r="D206" s="78" t="s">
        <v>289</v>
      </c>
      <c r="E206" s="13">
        <v>44449</v>
      </c>
      <c r="F206" s="76" t="s">
        <v>1362</v>
      </c>
      <c r="G206" s="13">
        <v>44454</v>
      </c>
      <c r="H206" s="77" t="s">
        <v>2428</v>
      </c>
      <c r="I206" s="16">
        <v>78</v>
      </c>
      <c r="J206" s="16">
        <v>56</v>
      </c>
      <c r="K206" s="16">
        <v>26</v>
      </c>
      <c r="L206" s="16">
        <v>9</v>
      </c>
      <c r="M206" s="81">
        <v>28.391999999999999</v>
      </c>
      <c r="N206" s="72">
        <v>29</v>
      </c>
      <c r="O206" s="64">
        <v>2530</v>
      </c>
      <c r="P206" s="65">
        <f>Table224578910112345678910111213141516[[#This Row],[PEMBULATAN]]*O206</f>
        <v>73370</v>
      </c>
    </row>
    <row r="207" spans="1:16" ht="26.25" customHeight="1" x14ac:dyDescent="0.2">
      <c r="A207" s="14"/>
      <c r="B207" s="75"/>
      <c r="C207" s="73" t="s">
        <v>2328</v>
      </c>
      <c r="D207" s="78" t="s">
        <v>289</v>
      </c>
      <c r="E207" s="13">
        <v>44449</v>
      </c>
      <c r="F207" s="76" t="s">
        <v>1362</v>
      </c>
      <c r="G207" s="13">
        <v>44454</v>
      </c>
      <c r="H207" s="77" t="s">
        <v>2428</v>
      </c>
      <c r="I207" s="16">
        <v>92</v>
      </c>
      <c r="J207" s="16">
        <v>60</v>
      </c>
      <c r="K207" s="16">
        <v>31</v>
      </c>
      <c r="L207" s="16">
        <v>16</v>
      </c>
      <c r="M207" s="81">
        <v>42.78</v>
      </c>
      <c r="N207" s="72">
        <v>43</v>
      </c>
      <c r="O207" s="64">
        <v>2530</v>
      </c>
      <c r="P207" s="65">
        <f>Table224578910112345678910111213141516[[#This Row],[PEMBULATAN]]*O207</f>
        <v>108790</v>
      </c>
    </row>
    <row r="208" spans="1:16" ht="26.25" customHeight="1" x14ac:dyDescent="0.2">
      <c r="A208" s="14"/>
      <c r="B208" s="75"/>
      <c r="C208" s="73" t="s">
        <v>2329</v>
      </c>
      <c r="D208" s="78" t="s">
        <v>289</v>
      </c>
      <c r="E208" s="13">
        <v>44449</v>
      </c>
      <c r="F208" s="76" t="s">
        <v>1362</v>
      </c>
      <c r="G208" s="13">
        <v>44454</v>
      </c>
      <c r="H208" s="77" t="s">
        <v>2428</v>
      </c>
      <c r="I208" s="16">
        <v>96</v>
      </c>
      <c r="J208" s="16">
        <v>60</v>
      </c>
      <c r="K208" s="16">
        <v>25</v>
      </c>
      <c r="L208" s="16">
        <v>16</v>
      </c>
      <c r="M208" s="81">
        <v>36</v>
      </c>
      <c r="N208" s="72">
        <v>36</v>
      </c>
      <c r="O208" s="64">
        <v>2530</v>
      </c>
      <c r="P208" s="65">
        <f>Table224578910112345678910111213141516[[#This Row],[PEMBULATAN]]*O208</f>
        <v>91080</v>
      </c>
    </row>
    <row r="209" spans="1:16" ht="26.25" customHeight="1" x14ac:dyDescent="0.2">
      <c r="A209" s="14"/>
      <c r="B209" s="75"/>
      <c r="C209" s="73" t="s">
        <v>2330</v>
      </c>
      <c r="D209" s="78" t="s">
        <v>289</v>
      </c>
      <c r="E209" s="13">
        <v>44449</v>
      </c>
      <c r="F209" s="76" t="s">
        <v>1362</v>
      </c>
      <c r="G209" s="13">
        <v>44454</v>
      </c>
      <c r="H209" s="77" t="s">
        <v>2428</v>
      </c>
      <c r="I209" s="16">
        <v>70</v>
      </c>
      <c r="J209" s="16">
        <v>42</v>
      </c>
      <c r="K209" s="16">
        <v>25</v>
      </c>
      <c r="L209" s="16">
        <v>4</v>
      </c>
      <c r="M209" s="81">
        <v>18.375</v>
      </c>
      <c r="N209" s="72">
        <v>19</v>
      </c>
      <c r="O209" s="64">
        <v>2530</v>
      </c>
      <c r="P209" s="65">
        <f>Table224578910112345678910111213141516[[#This Row],[PEMBULATAN]]*O209</f>
        <v>48070</v>
      </c>
    </row>
    <row r="210" spans="1:16" ht="26.25" customHeight="1" x14ac:dyDescent="0.2">
      <c r="A210" s="14"/>
      <c r="B210" s="75"/>
      <c r="C210" s="73" t="s">
        <v>2331</v>
      </c>
      <c r="D210" s="78" t="s">
        <v>289</v>
      </c>
      <c r="E210" s="13">
        <v>44449</v>
      </c>
      <c r="F210" s="76" t="s">
        <v>1362</v>
      </c>
      <c r="G210" s="13">
        <v>44454</v>
      </c>
      <c r="H210" s="77" t="s">
        <v>2428</v>
      </c>
      <c r="I210" s="16">
        <v>74</v>
      </c>
      <c r="J210" s="16">
        <v>52</v>
      </c>
      <c r="K210" s="16">
        <v>25</v>
      </c>
      <c r="L210" s="16">
        <v>11</v>
      </c>
      <c r="M210" s="81">
        <v>24.05</v>
      </c>
      <c r="N210" s="72">
        <v>24</v>
      </c>
      <c r="O210" s="64">
        <v>2530</v>
      </c>
      <c r="P210" s="65">
        <f>Table224578910112345678910111213141516[[#This Row],[PEMBULATAN]]*O210</f>
        <v>60720</v>
      </c>
    </row>
    <row r="211" spans="1:16" ht="26.25" customHeight="1" x14ac:dyDescent="0.2">
      <c r="A211" s="14"/>
      <c r="B211" s="75"/>
      <c r="C211" s="73" t="s">
        <v>2332</v>
      </c>
      <c r="D211" s="78" t="s">
        <v>289</v>
      </c>
      <c r="E211" s="13">
        <v>44449</v>
      </c>
      <c r="F211" s="76" t="s">
        <v>1362</v>
      </c>
      <c r="G211" s="13">
        <v>44454</v>
      </c>
      <c r="H211" s="77" t="s">
        <v>2428</v>
      </c>
      <c r="I211" s="16">
        <v>98</v>
      </c>
      <c r="J211" s="16">
        <v>60</v>
      </c>
      <c r="K211" s="16">
        <v>28</v>
      </c>
      <c r="L211" s="16">
        <v>15</v>
      </c>
      <c r="M211" s="81">
        <v>41.16</v>
      </c>
      <c r="N211" s="72">
        <v>41</v>
      </c>
      <c r="O211" s="64">
        <v>2530</v>
      </c>
      <c r="P211" s="65">
        <f>Table224578910112345678910111213141516[[#This Row],[PEMBULATAN]]*O211</f>
        <v>103730</v>
      </c>
    </row>
    <row r="212" spans="1:16" ht="26.25" customHeight="1" x14ac:dyDescent="0.2">
      <c r="A212" s="14"/>
      <c r="B212" s="75"/>
      <c r="C212" s="73" t="s">
        <v>2333</v>
      </c>
      <c r="D212" s="78" t="s">
        <v>289</v>
      </c>
      <c r="E212" s="13">
        <v>44449</v>
      </c>
      <c r="F212" s="76" t="s">
        <v>1362</v>
      </c>
      <c r="G212" s="13">
        <v>44454</v>
      </c>
      <c r="H212" s="77" t="s">
        <v>2428</v>
      </c>
      <c r="I212" s="16">
        <v>110</v>
      </c>
      <c r="J212" s="16">
        <v>55</v>
      </c>
      <c r="K212" s="16">
        <v>30</v>
      </c>
      <c r="L212" s="16">
        <v>20</v>
      </c>
      <c r="M212" s="81">
        <v>45.375</v>
      </c>
      <c r="N212" s="72">
        <v>46</v>
      </c>
      <c r="O212" s="64">
        <v>2530</v>
      </c>
      <c r="P212" s="65">
        <f>Table224578910112345678910111213141516[[#This Row],[PEMBULATAN]]*O212</f>
        <v>116380</v>
      </c>
    </row>
    <row r="213" spans="1:16" ht="26.25" customHeight="1" x14ac:dyDescent="0.2">
      <c r="A213" s="14"/>
      <c r="B213" s="75"/>
      <c r="C213" s="73" t="s">
        <v>2334</v>
      </c>
      <c r="D213" s="78" t="s">
        <v>289</v>
      </c>
      <c r="E213" s="13">
        <v>44449</v>
      </c>
      <c r="F213" s="76" t="s">
        <v>1362</v>
      </c>
      <c r="G213" s="13">
        <v>44454</v>
      </c>
      <c r="H213" s="77" t="s">
        <v>2428</v>
      </c>
      <c r="I213" s="16">
        <v>100</v>
      </c>
      <c r="J213" s="16">
        <v>60</v>
      </c>
      <c r="K213" s="16">
        <v>31</v>
      </c>
      <c r="L213" s="16">
        <v>21</v>
      </c>
      <c r="M213" s="81">
        <v>46.5</v>
      </c>
      <c r="N213" s="72">
        <v>47</v>
      </c>
      <c r="O213" s="64">
        <v>2530</v>
      </c>
      <c r="P213" s="65">
        <f>Table224578910112345678910111213141516[[#This Row],[PEMBULATAN]]*O213</f>
        <v>118910</v>
      </c>
    </row>
    <row r="214" spans="1:16" ht="26.25" customHeight="1" x14ac:dyDescent="0.2">
      <c r="A214" s="14"/>
      <c r="B214" s="75"/>
      <c r="C214" s="73" t="s">
        <v>2335</v>
      </c>
      <c r="D214" s="78" t="s">
        <v>289</v>
      </c>
      <c r="E214" s="13">
        <v>44449</v>
      </c>
      <c r="F214" s="76" t="s">
        <v>1362</v>
      </c>
      <c r="G214" s="13">
        <v>44454</v>
      </c>
      <c r="H214" s="77" t="s">
        <v>2428</v>
      </c>
      <c r="I214" s="16">
        <v>99</v>
      </c>
      <c r="J214" s="16">
        <v>55</v>
      </c>
      <c r="K214" s="16">
        <v>30</v>
      </c>
      <c r="L214" s="16">
        <v>23</v>
      </c>
      <c r="M214" s="81">
        <v>40.837499999999999</v>
      </c>
      <c r="N214" s="72">
        <v>41</v>
      </c>
      <c r="O214" s="64">
        <v>2530</v>
      </c>
      <c r="P214" s="65">
        <f>Table224578910112345678910111213141516[[#This Row],[PEMBULATAN]]*O214</f>
        <v>103730</v>
      </c>
    </row>
    <row r="215" spans="1:16" ht="26.25" customHeight="1" x14ac:dyDescent="0.2">
      <c r="A215" s="14"/>
      <c r="B215" s="75"/>
      <c r="C215" s="73" t="s">
        <v>2336</v>
      </c>
      <c r="D215" s="78" t="s">
        <v>289</v>
      </c>
      <c r="E215" s="13">
        <v>44449</v>
      </c>
      <c r="F215" s="76" t="s">
        <v>1362</v>
      </c>
      <c r="G215" s="13">
        <v>44454</v>
      </c>
      <c r="H215" s="77" t="s">
        <v>2428</v>
      </c>
      <c r="I215" s="16">
        <v>88</v>
      </c>
      <c r="J215" s="16">
        <v>67</v>
      </c>
      <c r="K215" s="16">
        <v>20</v>
      </c>
      <c r="L215" s="16">
        <v>13</v>
      </c>
      <c r="M215" s="81">
        <v>29.48</v>
      </c>
      <c r="N215" s="72">
        <v>30</v>
      </c>
      <c r="O215" s="64">
        <v>2530</v>
      </c>
      <c r="P215" s="65">
        <f>Table224578910112345678910111213141516[[#This Row],[PEMBULATAN]]*O215</f>
        <v>75900</v>
      </c>
    </row>
    <row r="216" spans="1:16" ht="26.25" customHeight="1" x14ac:dyDescent="0.2">
      <c r="A216" s="14"/>
      <c r="B216" s="75"/>
      <c r="C216" s="73" t="s">
        <v>2337</v>
      </c>
      <c r="D216" s="78" t="s">
        <v>289</v>
      </c>
      <c r="E216" s="13">
        <v>44449</v>
      </c>
      <c r="F216" s="76" t="s">
        <v>1362</v>
      </c>
      <c r="G216" s="13">
        <v>44454</v>
      </c>
      <c r="H216" s="77" t="s">
        <v>2428</v>
      </c>
      <c r="I216" s="16">
        <v>113</v>
      </c>
      <c r="J216" s="16">
        <v>60</v>
      </c>
      <c r="K216" s="16">
        <v>31</v>
      </c>
      <c r="L216" s="16">
        <v>25</v>
      </c>
      <c r="M216" s="81">
        <v>52.545000000000002</v>
      </c>
      <c r="N216" s="72">
        <v>53</v>
      </c>
      <c r="O216" s="64">
        <v>2530</v>
      </c>
      <c r="P216" s="65">
        <f>Table224578910112345678910111213141516[[#This Row],[PEMBULATAN]]*O216</f>
        <v>134090</v>
      </c>
    </row>
    <row r="217" spans="1:16" ht="26.25" customHeight="1" x14ac:dyDescent="0.2">
      <c r="A217" s="14"/>
      <c r="B217" s="75"/>
      <c r="C217" s="73" t="s">
        <v>2338</v>
      </c>
      <c r="D217" s="78" t="s">
        <v>289</v>
      </c>
      <c r="E217" s="13">
        <v>44449</v>
      </c>
      <c r="F217" s="76" t="s">
        <v>1362</v>
      </c>
      <c r="G217" s="13">
        <v>44454</v>
      </c>
      <c r="H217" s="77" t="s">
        <v>2428</v>
      </c>
      <c r="I217" s="16">
        <v>27</v>
      </c>
      <c r="J217" s="16">
        <v>22</v>
      </c>
      <c r="K217" s="16">
        <v>15</v>
      </c>
      <c r="L217" s="16">
        <v>1</v>
      </c>
      <c r="M217" s="81">
        <v>2.2275</v>
      </c>
      <c r="N217" s="72">
        <v>2</v>
      </c>
      <c r="O217" s="64">
        <v>2530</v>
      </c>
      <c r="P217" s="65">
        <f>Table224578910112345678910111213141516[[#This Row],[PEMBULATAN]]*O217</f>
        <v>5060</v>
      </c>
    </row>
    <row r="218" spans="1:16" ht="26.25" customHeight="1" x14ac:dyDescent="0.2">
      <c r="A218" s="14"/>
      <c r="B218" s="75"/>
      <c r="C218" s="73" t="s">
        <v>2339</v>
      </c>
      <c r="D218" s="78" t="s">
        <v>289</v>
      </c>
      <c r="E218" s="13">
        <v>44449</v>
      </c>
      <c r="F218" s="76" t="s">
        <v>1362</v>
      </c>
      <c r="G218" s="13">
        <v>44454</v>
      </c>
      <c r="H218" s="77" t="s">
        <v>2428</v>
      </c>
      <c r="I218" s="16">
        <v>38</v>
      </c>
      <c r="J218" s="16">
        <v>40</v>
      </c>
      <c r="K218" s="16">
        <v>20</v>
      </c>
      <c r="L218" s="16">
        <v>2</v>
      </c>
      <c r="M218" s="81">
        <v>7.6</v>
      </c>
      <c r="N218" s="72">
        <v>8</v>
      </c>
      <c r="O218" s="64">
        <v>2530</v>
      </c>
      <c r="P218" s="65">
        <f>Table224578910112345678910111213141516[[#This Row],[PEMBULATAN]]*O218</f>
        <v>20240</v>
      </c>
    </row>
    <row r="219" spans="1:16" ht="26.25" customHeight="1" x14ac:dyDescent="0.2">
      <c r="A219" s="14"/>
      <c r="B219" s="75"/>
      <c r="C219" s="73" t="s">
        <v>2340</v>
      </c>
      <c r="D219" s="78" t="s">
        <v>289</v>
      </c>
      <c r="E219" s="13">
        <v>44449</v>
      </c>
      <c r="F219" s="76" t="s">
        <v>1362</v>
      </c>
      <c r="G219" s="13">
        <v>44454</v>
      </c>
      <c r="H219" s="77" t="s">
        <v>2428</v>
      </c>
      <c r="I219" s="16">
        <v>68</v>
      </c>
      <c r="J219" s="16">
        <v>34</v>
      </c>
      <c r="K219" s="16">
        <v>10</v>
      </c>
      <c r="L219" s="16">
        <v>2</v>
      </c>
      <c r="M219" s="81">
        <v>5.78</v>
      </c>
      <c r="N219" s="72">
        <v>6</v>
      </c>
      <c r="O219" s="64">
        <v>2530</v>
      </c>
      <c r="P219" s="65">
        <f>Table224578910112345678910111213141516[[#This Row],[PEMBULATAN]]*O219</f>
        <v>15180</v>
      </c>
    </row>
    <row r="220" spans="1:16" ht="26.25" customHeight="1" x14ac:dyDescent="0.2">
      <c r="A220" s="14"/>
      <c r="B220" s="75"/>
      <c r="C220" s="73" t="s">
        <v>2341</v>
      </c>
      <c r="D220" s="78" t="s">
        <v>289</v>
      </c>
      <c r="E220" s="13">
        <v>44449</v>
      </c>
      <c r="F220" s="76" t="s">
        <v>1362</v>
      </c>
      <c r="G220" s="13">
        <v>44454</v>
      </c>
      <c r="H220" s="77" t="s">
        <v>2428</v>
      </c>
      <c r="I220" s="16">
        <v>68</v>
      </c>
      <c r="J220" s="16">
        <v>48</v>
      </c>
      <c r="K220" s="16">
        <v>6</v>
      </c>
      <c r="L220" s="16">
        <v>3</v>
      </c>
      <c r="M220" s="81">
        <v>4.8959999999999999</v>
      </c>
      <c r="N220" s="72">
        <v>5</v>
      </c>
      <c r="O220" s="64">
        <v>2530</v>
      </c>
      <c r="P220" s="65">
        <f>Table224578910112345678910111213141516[[#This Row],[PEMBULATAN]]*O220</f>
        <v>12650</v>
      </c>
    </row>
    <row r="221" spans="1:16" ht="26.25" customHeight="1" x14ac:dyDescent="0.2">
      <c r="A221" s="14"/>
      <c r="B221" s="75"/>
      <c r="C221" s="73" t="s">
        <v>2342</v>
      </c>
      <c r="D221" s="78" t="s">
        <v>289</v>
      </c>
      <c r="E221" s="13">
        <v>44449</v>
      </c>
      <c r="F221" s="76" t="s">
        <v>1362</v>
      </c>
      <c r="G221" s="13">
        <v>44454</v>
      </c>
      <c r="H221" s="77" t="s">
        <v>2428</v>
      </c>
      <c r="I221" s="16">
        <v>48</v>
      </c>
      <c r="J221" s="16">
        <v>37</v>
      </c>
      <c r="K221" s="16">
        <v>35</v>
      </c>
      <c r="L221" s="16">
        <v>9</v>
      </c>
      <c r="M221" s="81">
        <v>15.54</v>
      </c>
      <c r="N221" s="72">
        <v>16</v>
      </c>
      <c r="O221" s="64">
        <v>2530</v>
      </c>
      <c r="P221" s="65">
        <f>Table224578910112345678910111213141516[[#This Row],[PEMBULATAN]]*O221</f>
        <v>40480</v>
      </c>
    </row>
    <row r="222" spans="1:16" ht="26.25" customHeight="1" x14ac:dyDescent="0.2">
      <c r="A222" s="14"/>
      <c r="B222" s="75"/>
      <c r="C222" s="73" t="s">
        <v>2343</v>
      </c>
      <c r="D222" s="78" t="s">
        <v>289</v>
      </c>
      <c r="E222" s="13">
        <v>44449</v>
      </c>
      <c r="F222" s="76" t="s">
        <v>1362</v>
      </c>
      <c r="G222" s="13">
        <v>44454</v>
      </c>
      <c r="H222" s="77" t="s">
        <v>2428</v>
      </c>
      <c r="I222" s="16">
        <v>116</v>
      </c>
      <c r="J222" s="16">
        <v>23</v>
      </c>
      <c r="K222" s="16">
        <v>8</v>
      </c>
      <c r="L222" s="16">
        <v>3</v>
      </c>
      <c r="M222" s="81">
        <v>5.3360000000000003</v>
      </c>
      <c r="N222" s="72">
        <v>6</v>
      </c>
      <c r="O222" s="64">
        <v>2530</v>
      </c>
      <c r="P222" s="65">
        <f>Table224578910112345678910111213141516[[#This Row],[PEMBULATAN]]*O222</f>
        <v>15180</v>
      </c>
    </row>
    <row r="223" spans="1:16" ht="26.25" customHeight="1" x14ac:dyDescent="0.2">
      <c r="A223" s="14"/>
      <c r="B223" s="75"/>
      <c r="C223" s="73" t="s">
        <v>2344</v>
      </c>
      <c r="D223" s="78" t="s">
        <v>289</v>
      </c>
      <c r="E223" s="13">
        <v>44449</v>
      </c>
      <c r="F223" s="76" t="s">
        <v>1362</v>
      </c>
      <c r="G223" s="13">
        <v>44454</v>
      </c>
      <c r="H223" s="77" t="s">
        <v>2428</v>
      </c>
      <c r="I223" s="16">
        <v>96</v>
      </c>
      <c r="J223" s="16">
        <v>23</v>
      </c>
      <c r="K223" s="16">
        <v>7</v>
      </c>
      <c r="L223" s="16">
        <v>3</v>
      </c>
      <c r="M223" s="81">
        <v>3.8639999999999999</v>
      </c>
      <c r="N223" s="72">
        <v>4</v>
      </c>
      <c r="O223" s="64">
        <v>2530</v>
      </c>
      <c r="P223" s="65">
        <f>Table224578910112345678910111213141516[[#This Row],[PEMBULATAN]]*O223</f>
        <v>10120</v>
      </c>
    </row>
    <row r="224" spans="1:16" ht="26.25" customHeight="1" x14ac:dyDescent="0.2">
      <c r="A224" s="14"/>
      <c r="B224" s="75"/>
      <c r="C224" s="73" t="s">
        <v>2345</v>
      </c>
      <c r="D224" s="78" t="s">
        <v>289</v>
      </c>
      <c r="E224" s="13">
        <v>44449</v>
      </c>
      <c r="F224" s="76" t="s">
        <v>1362</v>
      </c>
      <c r="G224" s="13">
        <v>44454</v>
      </c>
      <c r="H224" s="77" t="s">
        <v>2428</v>
      </c>
      <c r="I224" s="16">
        <v>84</v>
      </c>
      <c r="J224" s="16">
        <v>27</v>
      </c>
      <c r="K224" s="16">
        <v>11</v>
      </c>
      <c r="L224" s="16">
        <v>3</v>
      </c>
      <c r="M224" s="81">
        <v>6.2370000000000001</v>
      </c>
      <c r="N224" s="72">
        <v>6</v>
      </c>
      <c r="O224" s="64">
        <v>2530</v>
      </c>
      <c r="P224" s="65">
        <f>Table224578910112345678910111213141516[[#This Row],[PEMBULATAN]]*O224</f>
        <v>15180</v>
      </c>
    </row>
    <row r="225" spans="1:16" ht="26.25" customHeight="1" x14ac:dyDescent="0.2">
      <c r="A225" s="14"/>
      <c r="B225" s="75"/>
      <c r="C225" s="73" t="s">
        <v>2346</v>
      </c>
      <c r="D225" s="78" t="s">
        <v>289</v>
      </c>
      <c r="E225" s="13">
        <v>44449</v>
      </c>
      <c r="F225" s="76" t="s">
        <v>1362</v>
      </c>
      <c r="G225" s="13">
        <v>44454</v>
      </c>
      <c r="H225" s="77" t="s">
        <v>2428</v>
      </c>
      <c r="I225" s="16">
        <v>25</v>
      </c>
      <c r="J225" s="16">
        <v>24</v>
      </c>
      <c r="K225" s="16">
        <v>10</v>
      </c>
      <c r="L225" s="16">
        <v>1</v>
      </c>
      <c r="M225" s="81">
        <v>1.5</v>
      </c>
      <c r="N225" s="72">
        <v>2</v>
      </c>
      <c r="O225" s="64">
        <v>2530</v>
      </c>
      <c r="P225" s="65">
        <f>Table224578910112345678910111213141516[[#This Row],[PEMBULATAN]]*O225</f>
        <v>5060</v>
      </c>
    </row>
    <row r="226" spans="1:16" ht="26.25" customHeight="1" x14ac:dyDescent="0.2">
      <c r="A226" s="14"/>
      <c r="B226" s="75"/>
      <c r="C226" s="73" t="s">
        <v>2347</v>
      </c>
      <c r="D226" s="78" t="s">
        <v>289</v>
      </c>
      <c r="E226" s="13">
        <v>44449</v>
      </c>
      <c r="F226" s="76" t="s">
        <v>1362</v>
      </c>
      <c r="G226" s="13">
        <v>44454</v>
      </c>
      <c r="H226" s="77" t="s">
        <v>2428</v>
      </c>
      <c r="I226" s="16">
        <v>51</v>
      </c>
      <c r="J226" s="16">
        <v>38</v>
      </c>
      <c r="K226" s="16">
        <v>9</v>
      </c>
      <c r="L226" s="16">
        <v>2</v>
      </c>
      <c r="M226" s="81">
        <v>4.3605</v>
      </c>
      <c r="N226" s="72">
        <v>5</v>
      </c>
      <c r="O226" s="64">
        <v>2530</v>
      </c>
      <c r="P226" s="65">
        <f>Table224578910112345678910111213141516[[#This Row],[PEMBULATAN]]*O226</f>
        <v>12650</v>
      </c>
    </row>
    <row r="227" spans="1:16" ht="26.25" customHeight="1" x14ac:dyDescent="0.2">
      <c r="A227" s="14"/>
      <c r="B227" s="75"/>
      <c r="C227" s="73" t="s">
        <v>2348</v>
      </c>
      <c r="D227" s="78" t="s">
        <v>289</v>
      </c>
      <c r="E227" s="13">
        <v>44449</v>
      </c>
      <c r="F227" s="76" t="s">
        <v>1362</v>
      </c>
      <c r="G227" s="13">
        <v>44454</v>
      </c>
      <c r="H227" s="77" t="s">
        <v>2428</v>
      </c>
      <c r="I227" s="16">
        <v>51</v>
      </c>
      <c r="J227" s="16">
        <v>34</v>
      </c>
      <c r="K227" s="16">
        <v>2</v>
      </c>
      <c r="L227" s="16">
        <v>1</v>
      </c>
      <c r="M227" s="81">
        <v>0.86699999999999999</v>
      </c>
      <c r="N227" s="72">
        <v>1</v>
      </c>
      <c r="O227" s="64">
        <v>2530</v>
      </c>
      <c r="P227" s="65">
        <f>Table224578910112345678910111213141516[[#This Row],[PEMBULATAN]]*O227</f>
        <v>2530</v>
      </c>
    </row>
    <row r="228" spans="1:16" ht="26.25" customHeight="1" x14ac:dyDescent="0.2">
      <c r="A228" s="14"/>
      <c r="B228" s="75"/>
      <c r="C228" s="73" t="s">
        <v>2349</v>
      </c>
      <c r="D228" s="78" t="s">
        <v>289</v>
      </c>
      <c r="E228" s="13">
        <v>44449</v>
      </c>
      <c r="F228" s="76" t="s">
        <v>1362</v>
      </c>
      <c r="G228" s="13">
        <v>44454</v>
      </c>
      <c r="H228" s="77" t="s">
        <v>2428</v>
      </c>
      <c r="I228" s="16">
        <v>127</v>
      </c>
      <c r="J228" s="16">
        <v>42</v>
      </c>
      <c r="K228" s="16">
        <v>11</v>
      </c>
      <c r="L228" s="16">
        <v>10</v>
      </c>
      <c r="M228" s="81">
        <v>14.6685</v>
      </c>
      <c r="N228" s="72">
        <v>15</v>
      </c>
      <c r="O228" s="64">
        <v>2530</v>
      </c>
      <c r="P228" s="65">
        <f>Table224578910112345678910111213141516[[#This Row],[PEMBULATAN]]*O228</f>
        <v>37950</v>
      </c>
    </row>
    <row r="229" spans="1:16" ht="26.25" customHeight="1" x14ac:dyDescent="0.2">
      <c r="A229" s="14"/>
      <c r="B229" s="75"/>
      <c r="C229" s="73" t="s">
        <v>2350</v>
      </c>
      <c r="D229" s="78" t="s">
        <v>289</v>
      </c>
      <c r="E229" s="13">
        <v>44449</v>
      </c>
      <c r="F229" s="76" t="s">
        <v>1362</v>
      </c>
      <c r="G229" s="13">
        <v>44454</v>
      </c>
      <c r="H229" s="77" t="s">
        <v>2428</v>
      </c>
      <c r="I229" s="16">
        <v>102</v>
      </c>
      <c r="J229" s="16">
        <v>12</v>
      </c>
      <c r="K229" s="16">
        <v>12</v>
      </c>
      <c r="L229" s="16">
        <v>3</v>
      </c>
      <c r="M229" s="81">
        <v>3.6720000000000002</v>
      </c>
      <c r="N229" s="72">
        <v>4</v>
      </c>
      <c r="O229" s="64">
        <v>2530</v>
      </c>
      <c r="P229" s="65">
        <f>Table224578910112345678910111213141516[[#This Row],[PEMBULATAN]]*O229</f>
        <v>10120</v>
      </c>
    </row>
    <row r="230" spans="1:16" ht="26.25" customHeight="1" x14ac:dyDescent="0.2">
      <c r="A230" s="14"/>
      <c r="B230" s="75"/>
      <c r="C230" s="73" t="s">
        <v>2351</v>
      </c>
      <c r="D230" s="78" t="s">
        <v>289</v>
      </c>
      <c r="E230" s="13">
        <v>44449</v>
      </c>
      <c r="F230" s="76" t="s">
        <v>1362</v>
      </c>
      <c r="G230" s="13">
        <v>44454</v>
      </c>
      <c r="H230" s="77" t="s">
        <v>2428</v>
      </c>
      <c r="I230" s="16">
        <v>30</v>
      </c>
      <c r="J230" s="16">
        <v>30</v>
      </c>
      <c r="K230" s="16">
        <v>21</v>
      </c>
      <c r="L230" s="16">
        <v>3</v>
      </c>
      <c r="M230" s="81">
        <v>4.7249999999999996</v>
      </c>
      <c r="N230" s="72">
        <v>5</v>
      </c>
      <c r="O230" s="64">
        <v>2530</v>
      </c>
      <c r="P230" s="65">
        <f>Table224578910112345678910111213141516[[#This Row],[PEMBULATAN]]*O230</f>
        <v>12650</v>
      </c>
    </row>
    <row r="231" spans="1:16" ht="26.25" customHeight="1" x14ac:dyDescent="0.2">
      <c r="A231" s="14"/>
      <c r="B231" s="75"/>
      <c r="C231" s="73" t="s">
        <v>2352</v>
      </c>
      <c r="D231" s="78" t="s">
        <v>289</v>
      </c>
      <c r="E231" s="13">
        <v>44449</v>
      </c>
      <c r="F231" s="76" t="s">
        <v>1362</v>
      </c>
      <c r="G231" s="13">
        <v>44454</v>
      </c>
      <c r="H231" s="77" t="s">
        <v>2428</v>
      </c>
      <c r="I231" s="16">
        <v>95</v>
      </c>
      <c r="J231" s="16">
        <v>28</v>
      </c>
      <c r="K231" s="16">
        <v>22</v>
      </c>
      <c r="L231" s="16">
        <v>3</v>
      </c>
      <c r="M231" s="81">
        <v>14.63</v>
      </c>
      <c r="N231" s="72">
        <v>15</v>
      </c>
      <c r="O231" s="64">
        <v>2530</v>
      </c>
      <c r="P231" s="65">
        <f>Table224578910112345678910111213141516[[#This Row],[PEMBULATAN]]*O231</f>
        <v>37950</v>
      </c>
    </row>
    <row r="232" spans="1:16" ht="26.25" customHeight="1" x14ac:dyDescent="0.2">
      <c r="A232" s="14"/>
      <c r="B232" s="75"/>
      <c r="C232" s="73" t="s">
        <v>2353</v>
      </c>
      <c r="D232" s="78" t="s">
        <v>289</v>
      </c>
      <c r="E232" s="13">
        <v>44449</v>
      </c>
      <c r="F232" s="76" t="s">
        <v>1362</v>
      </c>
      <c r="G232" s="13">
        <v>44454</v>
      </c>
      <c r="H232" s="77" t="s">
        <v>2428</v>
      </c>
      <c r="I232" s="16">
        <v>116</v>
      </c>
      <c r="J232" s="16">
        <v>22</v>
      </c>
      <c r="K232" s="16">
        <v>7</v>
      </c>
      <c r="L232" s="16">
        <v>3</v>
      </c>
      <c r="M232" s="81">
        <v>4.4660000000000002</v>
      </c>
      <c r="N232" s="72">
        <v>5</v>
      </c>
      <c r="O232" s="64">
        <v>2530</v>
      </c>
      <c r="P232" s="65">
        <f>Table224578910112345678910111213141516[[#This Row],[PEMBULATAN]]*O232</f>
        <v>12650</v>
      </c>
    </row>
    <row r="233" spans="1:16" ht="26.25" customHeight="1" x14ac:dyDescent="0.2">
      <c r="A233" s="14"/>
      <c r="B233" s="75"/>
      <c r="C233" s="73" t="s">
        <v>2354</v>
      </c>
      <c r="D233" s="78" t="s">
        <v>289</v>
      </c>
      <c r="E233" s="13">
        <v>44449</v>
      </c>
      <c r="F233" s="76" t="s">
        <v>1362</v>
      </c>
      <c r="G233" s="13">
        <v>44454</v>
      </c>
      <c r="H233" s="77" t="s">
        <v>2428</v>
      </c>
      <c r="I233" s="16">
        <v>56</v>
      </c>
      <c r="J233" s="16">
        <v>51</v>
      </c>
      <c r="K233" s="16">
        <v>10</v>
      </c>
      <c r="L233" s="16">
        <v>4</v>
      </c>
      <c r="M233" s="81">
        <v>7.14</v>
      </c>
      <c r="N233" s="72">
        <v>7</v>
      </c>
      <c r="O233" s="64">
        <v>2530</v>
      </c>
      <c r="P233" s="65">
        <f>Table224578910112345678910111213141516[[#This Row],[PEMBULATAN]]*O233</f>
        <v>17710</v>
      </c>
    </row>
    <row r="234" spans="1:16" ht="26.25" customHeight="1" x14ac:dyDescent="0.2">
      <c r="A234" s="14"/>
      <c r="B234" s="75"/>
      <c r="C234" s="73" t="s">
        <v>2355</v>
      </c>
      <c r="D234" s="78" t="s">
        <v>289</v>
      </c>
      <c r="E234" s="13">
        <v>44449</v>
      </c>
      <c r="F234" s="76" t="s">
        <v>1362</v>
      </c>
      <c r="G234" s="13">
        <v>44454</v>
      </c>
      <c r="H234" s="77" t="s">
        <v>2428</v>
      </c>
      <c r="I234" s="16">
        <v>149</v>
      </c>
      <c r="J234" s="16">
        <v>13</v>
      </c>
      <c r="K234" s="16">
        <v>6</v>
      </c>
      <c r="L234" s="16">
        <v>3</v>
      </c>
      <c r="M234" s="81">
        <v>2.9055</v>
      </c>
      <c r="N234" s="72">
        <v>3</v>
      </c>
      <c r="O234" s="64">
        <v>2530</v>
      </c>
      <c r="P234" s="65">
        <f>Table224578910112345678910111213141516[[#This Row],[PEMBULATAN]]*O234</f>
        <v>7590</v>
      </c>
    </row>
    <row r="235" spans="1:16" ht="26.25" customHeight="1" x14ac:dyDescent="0.2">
      <c r="A235" s="14"/>
      <c r="B235" s="75"/>
      <c r="C235" s="73" t="s">
        <v>2356</v>
      </c>
      <c r="D235" s="78" t="s">
        <v>289</v>
      </c>
      <c r="E235" s="13">
        <v>44449</v>
      </c>
      <c r="F235" s="76" t="s">
        <v>1362</v>
      </c>
      <c r="G235" s="13">
        <v>44454</v>
      </c>
      <c r="H235" s="77" t="s">
        <v>2428</v>
      </c>
      <c r="I235" s="16">
        <v>47</v>
      </c>
      <c r="J235" s="16">
        <v>35</v>
      </c>
      <c r="K235" s="16">
        <v>22</v>
      </c>
      <c r="L235" s="16">
        <v>4</v>
      </c>
      <c r="M235" s="81">
        <v>9.0474999999999994</v>
      </c>
      <c r="N235" s="72">
        <v>9</v>
      </c>
      <c r="O235" s="64">
        <v>2530</v>
      </c>
      <c r="P235" s="65">
        <f>Table224578910112345678910111213141516[[#This Row],[PEMBULATAN]]*O235</f>
        <v>22770</v>
      </c>
    </row>
    <row r="236" spans="1:16" ht="26.25" customHeight="1" x14ac:dyDescent="0.2">
      <c r="A236" s="14"/>
      <c r="B236" s="75"/>
      <c r="C236" s="73" t="s">
        <v>2357</v>
      </c>
      <c r="D236" s="78" t="s">
        <v>289</v>
      </c>
      <c r="E236" s="13">
        <v>44449</v>
      </c>
      <c r="F236" s="76" t="s">
        <v>1362</v>
      </c>
      <c r="G236" s="13">
        <v>44454</v>
      </c>
      <c r="H236" s="77" t="s">
        <v>2428</v>
      </c>
      <c r="I236" s="16">
        <v>70</v>
      </c>
      <c r="J236" s="16">
        <v>35</v>
      </c>
      <c r="K236" s="16">
        <v>31</v>
      </c>
      <c r="L236" s="16">
        <v>6</v>
      </c>
      <c r="M236" s="81">
        <v>18.987500000000001</v>
      </c>
      <c r="N236" s="72">
        <v>19</v>
      </c>
      <c r="O236" s="64">
        <v>2530</v>
      </c>
      <c r="P236" s="65">
        <f>Table224578910112345678910111213141516[[#This Row],[PEMBULATAN]]*O236</f>
        <v>48070</v>
      </c>
    </row>
    <row r="237" spans="1:16" ht="26.25" customHeight="1" x14ac:dyDescent="0.2">
      <c r="A237" s="14"/>
      <c r="B237" s="75"/>
      <c r="C237" s="73" t="s">
        <v>2358</v>
      </c>
      <c r="D237" s="78" t="s">
        <v>289</v>
      </c>
      <c r="E237" s="13">
        <v>44449</v>
      </c>
      <c r="F237" s="76" t="s">
        <v>1362</v>
      </c>
      <c r="G237" s="13">
        <v>44454</v>
      </c>
      <c r="H237" s="77" t="s">
        <v>2428</v>
      </c>
      <c r="I237" s="16">
        <v>52</v>
      </c>
      <c r="J237" s="16">
        <v>33</v>
      </c>
      <c r="K237" s="16">
        <v>26</v>
      </c>
      <c r="L237" s="16">
        <v>13</v>
      </c>
      <c r="M237" s="81">
        <v>11.154</v>
      </c>
      <c r="N237" s="72">
        <v>13</v>
      </c>
      <c r="O237" s="64">
        <v>2530</v>
      </c>
      <c r="P237" s="65">
        <f>Table224578910112345678910111213141516[[#This Row],[PEMBULATAN]]*O237</f>
        <v>32890</v>
      </c>
    </row>
    <row r="238" spans="1:16" ht="26.25" customHeight="1" x14ac:dyDescent="0.2">
      <c r="A238" s="14"/>
      <c r="B238" s="75"/>
      <c r="C238" s="73" t="s">
        <v>2359</v>
      </c>
      <c r="D238" s="78" t="s">
        <v>289</v>
      </c>
      <c r="E238" s="13">
        <v>44449</v>
      </c>
      <c r="F238" s="76" t="s">
        <v>1362</v>
      </c>
      <c r="G238" s="13">
        <v>44454</v>
      </c>
      <c r="H238" s="77" t="s">
        <v>2428</v>
      </c>
      <c r="I238" s="16">
        <v>204</v>
      </c>
      <c r="J238" s="16">
        <v>52</v>
      </c>
      <c r="K238" s="16">
        <v>20</v>
      </c>
      <c r="L238" s="16">
        <v>23</v>
      </c>
      <c r="M238" s="81">
        <v>53.04</v>
      </c>
      <c r="N238" s="72">
        <v>53</v>
      </c>
      <c r="O238" s="64">
        <v>2530</v>
      </c>
      <c r="P238" s="65">
        <f>Table224578910112345678910111213141516[[#This Row],[PEMBULATAN]]*O238</f>
        <v>134090</v>
      </c>
    </row>
    <row r="239" spans="1:16" ht="26.25" customHeight="1" x14ac:dyDescent="0.2">
      <c r="A239" s="14"/>
      <c r="B239" s="75"/>
      <c r="C239" s="73" t="s">
        <v>2360</v>
      </c>
      <c r="D239" s="78" t="s">
        <v>289</v>
      </c>
      <c r="E239" s="13">
        <v>44449</v>
      </c>
      <c r="F239" s="76" t="s">
        <v>1362</v>
      </c>
      <c r="G239" s="13">
        <v>44454</v>
      </c>
      <c r="H239" s="77" t="s">
        <v>2428</v>
      </c>
      <c r="I239" s="16">
        <v>92</v>
      </c>
      <c r="J239" s="16">
        <v>42</v>
      </c>
      <c r="K239" s="16">
        <v>12</v>
      </c>
      <c r="L239" s="16">
        <v>3</v>
      </c>
      <c r="M239" s="81">
        <v>11.592000000000001</v>
      </c>
      <c r="N239" s="72">
        <v>12</v>
      </c>
      <c r="O239" s="64">
        <v>2530</v>
      </c>
      <c r="P239" s="65">
        <f>Table224578910112345678910111213141516[[#This Row],[PEMBULATAN]]*O239</f>
        <v>30360</v>
      </c>
    </row>
    <row r="240" spans="1:16" ht="26.25" customHeight="1" x14ac:dyDescent="0.2">
      <c r="A240" s="14"/>
      <c r="B240" s="75"/>
      <c r="C240" s="73" t="s">
        <v>2361</v>
      </c>
      <c r="D240" s="78" t="s">
        <v>289</v>
      </c>
      <c r="E240" s="13">
        <v>44449</v>
      </c>
      <c r="F240" s="76" t="s">
        <v>1362</v>
      </c>
      <c r="G240" s="13">
        <v>44454</v>
      </c>
      <c r="H240" s="77" t="s">
        <v>2428</v>
      </c>
      <c r="I240" s="16">
        <v>55</v>
      </c>
      <c r="J240" s="16">
        <v>52</v>
      </c>
      <c r="K240" s="16">
        <v>43</v>
      </c>
      <c r="L240" s="16">
        <v>7</v>
      </c>
      <c r="M240" s="81">
        <v>30.745000000000001</v>
      </c>
      <c r="N240" s="72">
        <v>31</v>
      </c>
      <c r="O240" s="64">
        <v>2530</v>
      </c>
      <c r="P240" s="65">
        <f>Table224578910112345678910111213141516[[#This Row],[PEMBULATAN]]*O240</f>
        <v>78430</v>
      </c>
    </row>
    <row r="241" spans="1:16" ht="26.25" customHeight="1" x14ac:dyDescent="0.2">
      <c r="A241" s="14"/>
      <c r="B241" s="75"/>
      <c r="C241" s="73" t="s">
        <v>2362</v>
      </c>
      <c r="D241" s="78" t="s">
        <v>289</v>
      </c>
      <c r="E241" s="13">
        <v>44449</v>
      </c>
      <c r="F241" s="76" t="s">
        <v>1362</v>
      </c>
      <c r="G241" s="13">
        <v>44454</v>
      </c>
      <c r="H241" s="77" t="s">
        <v>2428</v>
      </c>
      <c r="I241" s="16">
        <v>120</v>
      </c>
      <c r="J241" s="16">
        <v>25</v>
      </c>
      <c r="K241" s="16">
        <v>46</v>
      </c>
      <c r="L241" s="16">
        <v>20</v>
      </c>
      <c r="M241" s="81">
        <v>34.5</v>
      </c>
      <c r="N241" s="72">
        <v>35</v>
      </c>
      <c r="O241" s="64">
        <v>2530</v>
      </c>
      <c r="P241" s="65">
        <f>Table224578910112345678910111213141516[[#This Row],[PEMBULATAN]]*O241</f>
        <v>88550</v>
      </c>
    </row>
    <row r="242" spans="1:16" ht="26.25" customHeight="1" x14ac:dyDescent="0.2">
      <c r="A242" s="14"/>
      <c r="B242" s="75"/>
      <c r="C242" s="73" t="s">
        <v>2363</v>
      </c>
      <c r="D242" s="78" t="s">
        <v>289</v>
      </c>
      <c r="E242" s="13">
        <v>44449</v>
      </c>
      <c r="F242" s="76" t="s">
        <v>1362</v>
      </c>
      <c r="G242" s="13">
        <v>44454</v>
      </c>
      <c r="H242" s="77" t="s">
        <v>2428</v>
      </c>
      <c r="I242" s="16">
        <v>52</v>
      </c>
      <c r="J242" s="16">
        <v>25</v>
      </c>
      <c r="K242" s="16">
        <v>22</v>
      </c>
      <c r="L242" s="16">
        <v>12</v>
      </c>
      <c r="M242" s="81">
        <v>7.15</v>
      </c>
      <c r="N242" s="72">
        <v>12</v>
      </c>
      <c r="O242" s="64">
        <v>2530</v>
      </c>
      <c r="P242" s="65">
        <f>Table224578910112345678910111213141516[[#This Row],[PEMBULATAN]]*O242</f>
        <v>30360</v>
      </c>
    </row>
    <row r="243" spans="1:16" ht="26.25" customHeight="1" x14ac:dyDescent="0.2">
      <c r="A243" s="14"/>
      <c r="B243" s="75"/>
      <c r="C243" s="73" t="s">
        <v>2364</v>
      </c>
      <c r="D243" s="78" t="s">
        <v>289</v>
      </c>
      <c r="E243" s="13">
        <v>44449</v>
      </c>
      <c r="F243" s="76" t="s">
        <v>1362</v>
      </c>
      <c r="G243" s="13">
        <v>44454</v>
      </c>
      <c r="H243" s="77" t="s">
        <v>2428</v>
      </c>
      <c r="I243" s="16">
        <v>92</v>
      </c>
      <c r="J243" s="16">
        <v>20</v>
      </c>
      <c r="K243" s="16">
        <v>7</v>
      </c>
      <c r="L243" s="16">
        <v>3</v>
      </c>
      <c r="M243" s="81">
        <v>3.22</v>
      </c>
      <c r="N243" s="72">
        <v>3</v>
      </c>
      <c r="O243" s="64">
        <v>2530</v>
      </c>
      <c r="P243" s="65">
        <f>Table224578910112345678910111213141516[[#This Row],[PEMBULATAN]]*O243</f>
        <v>7590</v>
      </c>
    </row>
    <row r="244" spans="1:16" ht="26.25" customHeight="1" x14ac:dyDescent="0.2">
      <c r="A244" s="14"/>
      <c r="B244" s="75"/>
      <c r="C244" s="73" t="s">
        <v>2365</v>
      </c>
      <c r="D244" s="78" t="s">
        <v>289</v>
      </c>
      <c r="E244" s="13">
        <v>44449</v>
      </c>
      <c r="F244" s="76" t="s">
        <v>1362</v>
      </c>
      <c r="G244" s="13">
        <v>44454</v>
      </c>
      <c r="H244" s="77" t="s">
        <v>2428</v>
      </c>
      <c r="I244" s="16">
        <v>158</v>
      </c>
      <c r="J244" s="16">
        <v>48</v>
      </c>
      <c r="K244" s="16">
        <v>13</v>
      </c>
      <c r="L244" s="16">
        <v>3</v>
      </c>
      <c r="M244" s="81">
        <v>24.648</v>
      </c>
      <c r="N244" s="72">
        <v>25</v>
      </c>
      <c r="O244" s="64">
        <v>2530</v>
      </c>
      <c r="P244" s="65">
        <f>Table224578910112345678910111213141516[[#This Row],[PEMBULATAN]]*O244</f>
        <v>63250</v>
      </c>
    </row>
    <row r="245" spans="1:16" ht="26.25" customHeight="1" x14ac:dyDescent="0.2">
      <c r="A245" s="14"/>
      <c r="B245" s="75"/>
      <c r="C245" s="73" t="s">
        <v>2366</v>
      </c>
      <c r="D245" s="78" t="s">
        <v>289</v>
      </c>
      <c r="E245" s="13">
        <v>44449</v>
      </c>
      <c r="F245" s="76" t="s">
        <v>1362</v>
      </c>
      <c r="G245" s="13">
        <v>44454</v>
      </c>
      <c r="H245" s="77" t="s">
        <v>2428</v>
      </c>
      <c r="I245" s="16">
        <v>148</v>
      </c>
      <c r="J245" s="16">
        <v>11</v>
      </c>
      <c r="K245" s="16">
        <v>13</v>
      </c>
      <c r="L245" s="16">
        <v>4</v>
      </c>
      <c r="M245" s="81">
        <v>5.2910000000000004</v>
      </c>
      <c r="N245" s="72">
        <v>5</v>
      </c>
      <c r="O245" s="64">
        <v>2530</v>
      </c>
      <c r="P245" s="65">
        <f>Table224578910112345678910111213141516[[#This Row],[PEMBULATAN]]*O245</f>
        <v>12650</v>
      </c>
    </row>
    <row r="246" spans="1:16" ht="26.25" customHeight="1" x14ac:dyDescent="0.2">
      <c r="A246" s="14"/>
      <c r="B246" s="75"/>
      <c r="C246" s="73" t="s">
        <v>2367</v>
      </c>
      <c r="D246" s="78" t="s">
        <v>289</v>
      </c>
      <c r="E246" s="13">
        <v>44449</v>
      </c>
      <c r="F246" s="76" t="s">
        <v>1362</v>
      </c>
      <c r="G246" s="13">
        <v>44454</v>
      </c>
      <c r="H246" s="77" t="s">
        <v>2428</v>
      </c>
      <c r="I246" s="16">
        <v>102</v>
      </c>
      <c r="J246" s="16">
        <v>13</v>
      </c>
      <c r="K246" s="16">
        <v>13</v>
      </c>
      <c r="L246" s="16">
        <v>2</v>
      </c>
      <c r="M246" s="81">
        <v>4.3094999999999999</v>
      </c>
      <c r="N246" s="72">
        <v>5</v>
      </c>
      <c r="O246" s="64">
        <v>2530</v>
      </c>
      <c r="P246" s="65">
        <f>Table224578910112345678910111213141516[[#This Row],[PEMBULATAN]]*O246</f>
        <v>12650</v>
      </c>
    </row>
    <row r="247" spans="1:16" ht="26.25" customHeight="1" x14ac:dyDescent="0.2">
      <c r="A247" s="14"/>
      <c r="B247" s="75"/>
      <c r="C247" s="73" t="s">
        <v>2368</v>
      </c>
      <c r="D247" s="78" t="s">
        <v>289</v>
      </c>
      <c r="E247" s="13">
        <v>44449</v>
      </c>
      <c r="F247" s="76" t="s">
        <v>1362</v>
      </c>
      <c r="G247" s="13">
        <v>44454</v>
      </c>
      <c r="H247" s="77" t="s">
        <v>2428</v>
      </c>
      <c r="I247" s="16">
        <v>123</v>
      </c>
      <c r="J247" s="16">
        <v>6</v>
      </c>
      <c r="K247" s="16">
        <v>6</v>
      </c>
      <c r="L247" s="16">
        <v>2</v>
      </c>
      <c r="M247" s="81">
        <v>1.107</v>
      </c>
      <c r="N247" s="72">
        <v>2</v>
      </c>
      <c r="O247" s="64">
        <v>2530</v>
      </c>
      <c r="P247" s="65">
        <f>Table224578910112345678910111213141516[[#This Row],[PEMBULATAN]]*O247</f>
        <v>5060</v>
      </c>
    </row>
    <row r="248" spans="1:16" ht="26.25" customHeight="1" x14ac:dyDescent="0.2">
      <c r="A248" s="14"/>
      <c r="B248" s="75"/>
      <c r="C248" s="73" t="s">
        <v>2369</v>
      </c>
      <c r="D248" s="78" t="s">
        <v>289</v>
      </c>
      <c r="E248" s="13">
        <v>44449</v>
      </c>
      <c r="F248" s="76" t="s">
        <v>1362</v>
      </c>
      <c r="G248" s="13">
        <v>44454</v>
      </c>
      <c r="H248" s="77" t="s">
        <v>2428</v>
      </c>
      <c r="I248" s="16">
        <v>123</v>
      </c>
      <c r="J248" s="16">
        <v>6</v>
      </c>
      <c r="K248" s="16">
        <v>6</v>
      </c>
      <c r="L248" s="16">
        <v>2</v>
      </c>
      <c r="M248" s="81">
        <v>1.107</v>
      </c>
      <c r="N248" s="72">
        <v>2</v>
      </c>
      <c r="O248" s="64">
        <v>2530</v>
      </c>
      <c r="P248" s="65">
        <f>Table224578910112345678910111213141516[[#This Row],[PEMBULATAN]]*O248</f>
        <v>5060</v>
      </c>
    </row>
    <row r="249" spans="1:16" ht="26.25" customHeight="1" x14ac:dyDescent="0.2">
      <c r="A249" s="14"/>
      <c r="B249" s="75"/>
      <c r="C249" s="73" t="s">
        <v>2370</v>
      </c>
      <c r="D249" s="78" t="s">
        <v>289</v>
      </c>
      <c r="E249" s="13">
        <v>44449</v>
      </c>
      <c r="F249" s="76" t="s">
        <v>1362</v>
      </c>
      <c r="G249" s="13">
        <v>44454</v>
      </c>
      <c r="H249" s="77" t="s">
        <v>2428</v>
      </c>
      <c r="I249" s="16">
        <v>148</v>
      </c>
      <c r="J249" s="16">
        <v>20</v>
      </c>
      <c r="K249" s="16">
        <v>20</v>
      </c>
      <c r="L249" s="16">
        <v>20</v>
      </c>
      <c r="M249" s="81">
        <v>14.8</v>
      </c>
      <c r="N249" s="72">
        <v>20</v>
      </c>
      <c r="O249" s="64">
        <v>2530</v>
      </c>
      <c r="P249" s="65">
        <f>Table224578910112345678910111213141516[[#This Row],[PEMBULATAN]]*O249</f>
        <v>50600</v>
      </c>
    </row>
    <row r="250" spans="1:16" ht="26.25" customHeight="1" x14ac:dyDescent="0.2">
      <c r="A250" s="14"/>
      <c r="B250" s="75"/>
      <c r="C250" s="73" t="s">
        <v>2371</v>
      </c>
      <c r="D250" s="78" t="s">
        <v>289</v>
      </c>
      <c r="E250" s="13">
        <v>44449</v>
      </c>
      <c r="F250" s="76" t="s">
        <v>1362</v>
      </c>
      <c r="G250" s="13">
        <v>44454</v>
      </c>
      <c r="H250" s="77" t="s">
        <v>2428</v>
      </c>
      <c r="I250" s="16">
        <v>56</v>
      </c>
      <c r="J250" s="16">
        <v>32</v>
      </c>
      <c r="K250" s="16">
        <v>12</v>
      </c>
      <c r="L250" s="16">
        <v>25</v>
      </c>
      <c r="M250" s="81">
        <v>5.3760000000000003</v>
      </c>
      <c r="N250" s="72">
        <v>25</v>
      </c>
      <c r="O250" s="64">
        <v>2530</v>
      </c>
      <c r="P250" s="65">
        <f>Table224578910112345678910111213141516[[#This Row],[PEMBULATAN]]*O250</f>
        <v>63250</v>
      </c>
    </row>
    <row r="251" spans="1:16" ht="26.25" customHeight="1" x14ac:dyDescent="0.2">
      <c r="A251" s="14"/>
      <c r="B251" s="75"/>
      <c r="C251" s="73" t="s">
        <v>2372</v>
      </c>
      <c r="D251" s="78" t="s">
        <v>289</v>
      </c>
      <c r="E251" s="13">
        <v>44449</v>
      </c>
      <c r="F251" s="76" t="s">
        <v>1362</v>
      </c>
      <c r="G251" s="13">
        <v>44454</v>
      </c>
      <c r="H251" s="77" t="s">
        <v>2428</v>
      </c>
      <c r="I251" s="16">
        <v>87</v>
      </c>
      <c r="J251" s="16">
        <v>60</v>
      </c>
      <c r="K251" s="16">
        <v>20</v>
      </c>
      <c r="L251" s="16">
        <v>7</v>
      </c>
      <c r="M251" s="81">
        <v>26.1</v>
      </c>
      <c r="N251" s="72">
        <v>26</v>
      </c>
      <c r="O251" s="64">
        <v>2530</v>
      </c>
      <c r="P251" s="65">
        <f>Table224578910112345678910111213141516[[#This Row],[PEMBULATAN]]*O251</f>
        <v>65780</v>
      </c>
    </row>
    <row r="252" spans="1:16" ht="26.25" customHeight="1" x14ac:dyDescent="0.2">
      <c r="A252" s="14"/>
      <c r="B252" s="75"/>
      <c r="C252" s="73" t="s">
        <v>2373</v>
      </c>
      <c r="D252" s="78" t="s">
        <v>289</v>
      </c>
      <c r="E252" s="13">
        <v>44449</v>
      </c>
      <c r="F252" s="76" t="s">
        <v>1362</v>
      </c>
      <c r="G252" s="13">
        <v>44454</v>
      </c>
      <c r="H252" s="77" t="s">
        <v>2428</v>
      </c>
      <c r="I252" s="16">
        <v>91</v>
      </c>
      <c r="J252" s="16">
        <v>54</v>
      </c>
      <c r="K252" s="16">
        <v>18</v>
      </c>
      <c r="L252" s="16">
        <v>8</v>
      </c>
      <c r="M252" s="81">
        <v>22.113</v>
      </c>
      <c r="N252" s="72">
        <v>22</v>
      </c>
      <c r="O252" s="64">
        <v>2530</v>
      </c>
      <c r="P252" s="65">
        <f>Table224578910112345678910111213141516[[#This Row],[PEMBULATAN]]*O252</f>
        <v>55660</v>
      </c>
    </row>
    <row r="253" spans="1:16" ht="26.25" customHeight="1" x14ac:dyDescent="0.2">
      <c r="A253" s="14"/>
      <c r="B253" s="75"/>
      <c r="C253" s="73" t="s">
        <v>2374</v>
      </c>
      <c r="D253" s="78" t="s">
        <v>289</v>
      </c>
      <c r="E253" s="13">
        <v>44449</v>
      </c>
      <c r="F253" s="76" t="s">
        <v>1362</v>
      </c>
      <c r="G253" s="13">
        <v>44454</v>
      </c>
      <c r="H253" s="77" t="s">
        <v>2428</v>
      </c>
      <c r="I253" s="16">
        <v>55</v>
      </c>
      <c r="J253" s="16">
        <v>42</v>
      </c>
      <c r="K253" s="16">
        <v>13</v>
      </c>
      <c r="L253" s="16">
        <v>8</v>
      </c>
      <c r="M253" s="81">
        <v>7.5075000000000003</v>
      </c>
      <c r="N253" s="72">
        <v>8</v>
      </c>
      <c r="O253" s="64">
        <v>2530</v>
      </c>
      <c r="P253" s="65">
        <f>Table224578910112345678910111213141516[[#This Row],[PEMBULATAN]]*O253</f>
        <v>20240</v>
      </c>
    </row>
    <row r="254" spans="1:16" ht="26.25" customHeight="1" x14ac:dyDescent="0.2">
      <c r="A254" s="14"/>
      <c r="B254" s="75"/>
      <c r="C254" s="73" t="s">
        <v>2375</v>
      </c>
      <c r="D254" s="78" t="s">
        <v>289</v>
      </c>
      <c r="E254" s="13">
        <v>44449</v>
      </c>
      <c r="F254" s="76" t="s">
        <v>1362</v>
      </c>
      <c r="G254" s="13">
        <v>44454</v>
      </c>
      <c r="H254" s="77" t="s">
        <v>2428</v>
      </c>
      <c r="I254" s="16">
        <v>65</v>
      </c>
      <c r="J254" s="16">
        <v>53</v>
      </c>
      <c r="K254" s="16">
        <v>21</v>
      </c>
      <c r="L254" s="16">
        <v>9</v>
      </c>
      <c r="M254" s="81">
        <v>18.08625</v>
      </c>
      <c r="N254" s="72">
        <v>18</v>
      </c>
      <c r="O254" s="64">
        <v>2530</v>
      </c>
      <c r="P254" s="65">
        <f>Table224578910112345678910111213141516[[#This Row],[PEMBULATAN]]*O254</f>
        <v>45540</v>
      </c>
    </row>
    <row r="255" spans="1:16" ht="26.25" customHeight="1" x14ac:dyDescent="0.2">
      <c r="A255" s="14"/>
      <c r="B255" s="75"/>
      <c r="C255" s="73" t="s">
        <v>2376</v>
      </c>
      <c r="D255" s="78" t="s">
        <v>289</v>
      </c>
      <c r="E255" s="13">
        <v>44449</v>
      </c>
      <c r="F255" s="76" t="s">
        <v>1362</v>
      </c>
      <c r="G255" s="13">
        <v>44454</v>
      </c>
      <c r="H255" s="77" t="s">
        <v>2428</v>
      </c>
      <c r="I255" s="16">
        <v>88</v>
      </c>
      <c r="J255" s="16">
        <v>52</v>
      </c>
      <c r="K255" s="16">
        <v>12</v>
      </c>
      <c r="L255" s="16">
        <v>14</v>
      </c>
      <c r="M255" s="81">
        <v>13.728</v>
      </c>
      <c r="N255" s="72">
        <v>14</v>
      </c>
      <c r="O255" s="64">
        <v>2530</v>
      </c>
      <c r="P255" s="65">
        <f>Table224578910112345678910111213141516[[#This Row],[PEMBULATAN]]*O255</f>
        <v>35420</v>
      </c>
    </row>
    <row r="256" spans="1:16" ht="26.25" customHeight="1" x14ac:dyDescent="0.2">
      <c r="A256" s="14"/>
      <c r="B256" s="75"/>
      <c r="C256" s="73" t="s">
        <v>2377</v>
      </c>
      <c r="D256" s="78" t="s">
        <v>289</v>
      </c>
      <c r="E256" s="13">
        <v>44449</v>
      </c>
      <c r="F256" s="76" t="s">
        <v>1362</v>
      </c>
      <c r="G256" s="13">
        <v>44454</v>
      </c>
      <c r="H256" s="77" t="s">
        <v>2428</v>
      </c>
      <c r="I256" s="16">
        <v>100</v>
      </c>
      <c r="J256" s="16">
        <v>48</v>
      </c>
      <c r="K256" s="16">
        <v>23</v>
      </c>
      <c r="L256" s="16">
        <v>10</v>
      </c>
      <c r="M256" s="81">
        <v>27.6</v>
      </c>
      <c r="N256" s="72">
        <v>28</v>
      </c>
      <c r="O256" s="64">
        <v>2530</v>
      </c>
      <c r="P256" s="65">
        <f>Table224578910112345678910111213141516[[#This Row],[PEMBULATAN]]*O256</f>
        <v>70840</v>
      </c>
    </row>
    <row r="257" spans="1:16" ht="26.25" customHeight="1" x14ac:dyDescent="0.2">
      <c r="A257" s="14"/>
      <c r="B257" s="75"/>
      <c r="C257" s="73" t="s">
        <v>2378</v>
      </c>
      <c r="D257" s="78" t="s">
        <v>289</v>
      </c>
      <c r="E257" s="13">
        <v>44449</v>
      </c>
      <c r="F257" s="76" t="s">
        <v>1362</v>
      </c>
      <c r="G257" s="13">
        <v>44454</v>
      </c>
      <c r="H257" s="77" t="s">
        <v>2428</v>
      </c>
      <c r="I257" s="16">
        <v>52</v>
      </c>
      <c r="J257" s="16">
        <v>33</v>
      </c>
      <c r="K257" s="16">
        <v>8</v>
      </c>
      <c r="L257" s="16">
        <v>8</v>
      </c>
      <c r="M257" s="81">
        <v>3.4319999999999999</v>
      </c>
      <c r="N257" s="72">
        <v>8</v>
      </c>
      <c r="O257" s="64">
        <v>2530</v>
      </c>
      <c r="P257" s="65">
        <f>Table224578910112345678910111213141516[[#This Row],[PEMBULATAN]]*O257</f>
        <v>20240</v>
      </c>
    </row>
    <row r="258" spans="1:16" ht="26.25" customHeight="1" x14ac:dyDescent="0.2">
      <c r="A258" s="14"/>
      <c r="B258" s="75"/>
      <c r="C258" s="73" t="s">
        <v>2379</v>
      </c>
      <c r="D258" s="78" t="s">
        <v>289</v>
      </c>
      <c r="E258" s="13">
        <v>44449</v>
      </c>
      <c r="F258" s="76" t="s">
        <v>1362</v>
      </c>
      <c r="G258" s="13">
        <v>44454</v>
      </c>
      <c r="H258" s="77" t="s">
        <v>2428</v>
      </c>
      <c r="I258" s="16">
        <v>92</v>
      </c>
      <c r="J258" s="16">
        <v>52</v>
      </c>
      <c r="K258" s="16">
        <v>25</v>
      </c>
      <c r="L258" s="16">
        <v>15</v>
      </c>
      <c r="M258" s="81">
        <v>29.9</v>
      </c>
      <c r="N258" s="72">
        <v>30</v>
      </c>
      <c r="O258" s="64">
        <v>2530</v>
      </c>
      <c r="P258" s="65">
        <f>Table224578910112345678910111213141516[[#This Row],[PEMBULATAN]]*O258</f>
        <v>75900</v>
      </c>
    </row>
    <row r="259" spans="1:16" ht="26.25" customHeight="1" x14ac:dyDescent="0.2">
      <c r="A259" s="14"/>
      <c r="B259" s="75"/>
      <c r="C259" s="73" t="s">
        <v>2380</v>
      </c>
      <c r="D259" s="78" t="s">
        <v>289</v>
      </c>
      <c r="E259" s="13">
        <v>44449</v>
      </c>
      <c r="F259" s="76" t="s">
        <v>1362</v>
      </c>
      <c r="G259" s="13">
        <v>44454</v>
      </c>
      <c r="H259" s="77" t="s">
        <v>2428</v>
      </c>
      <c r="I259" s="16">
        <v>80</v>
      </c>
      <c r="J259" s="16">
        <v>55</v>
      </c>
      <c r="K259" s="16">
        <v>18</v>
      </c>
      <c r="L259" s="16">
        <v>13</v>
      </c>
      <c r="M259" s="81">
        <v>19.8</v>
      </c>
      <c r="N259" s="72">
        <v>20</v>
      </c>
      <c r="O259" s="64">
        <v>2530</v>
      </c>
      <c r="P259" s="65">
        <f>Table224578910112345678910111213141516[[#This Row],[PEMBULATAN]]*O259</f>
        <v>50600</v>
      </c>
    </row>
    <row r="260" spans="1:16" ht="26.25" customHeight="1" x14ac:dyDescent="0.2">
      <c r="A260" s="14"/>
      <c r="B260" s="75"/>
      <c r="C260" s="73" t="s">
        <v>2381</v>
      </c>
      <c r="D260" s="78" t="s">
        <v>289</v>
      </c>
      <c r="E260" s="13">
        <v>44449</v>
      </c>
      <c r="F260" s="76" t="s">
        <v>1362</v>
      </c>
      <c r="G260" s="13">
        <v>44454</v>
      </c>
      <c r="H260" s="77" t="s">
        <v>2428</v>
      </c>
      <c r="I260" s="16">
        <v>92</v>
      </c>
      <c r="J260" s="16">
        <v>58</v>
      </c>
      <c r="K260" s="16">
        <v>22</v>
      </c>
      <c r="L260" s="16">
        <v>14</v>
      </c>
      <c r="M260" s="81">
        <v>29.347999999999999</v>
      </c>
      <c r="N260" s="72">
        <v>30</v>
      </c>
      <c r="O260" s="64">
        <v>2530</v>
      </c>
      <c r="P260" s="65">
        <f>Table224578910112345678910111213141516[[#This Row],[PEMBULATAN]]*O260</f>
        <v>75900</v>
      </c>
    </row>
    <row r="261" spans="1:16" ht="26.25" customHeight="1" x14ac:dyDescent="0.2">
      <c r="A261" s="14"/>
      <c r="B261" s="75"/>
      <c r="C261" s="73" t="s">
        <v>2382</v>
      </c>
      <c r="D261" s="78" t="s">
        <v>289</v>
      </c>
      <c r="E261" s="13">
        <v>44449</v>
      </c>
      <c r="F261" s="76" t="s">
        <v>1362</v>
      </c>
      <c r="G261" s="13">
        <v>44454</v>
      </c>
      <c r="H261" s="77" t="s">
        <v>2428</v>
      </c>
      <c r="I261" s="16">
        <v>60</v>
      </c>
      <c r="J261" s="16">
        <v>52</v>
      </c>
      <c r="K261" s="16">
        <v>18</v>
      </c>
      <c r="L261" s="16">
        <v>9</v>
      </c>
      <c r="M261" s="81">
        <v>14.04</v>
      </c>
      <c r="N261" s="72">
        <v>14</v>
      </c>
      <c r="O261" s="64">
        <v>2530</v>
      </c>
      <c r="P261" s="65">
        <f>Table224578910112345678910111213141516[[#This Row],[PEMBULATAN]]*O261</f>
        <v>35420</v>
      </c>
    </row>
    <row r="262" spans="1:16" ht="26.25" customHeight="1" x14ac:dyDescent="0.2">
      <c r="A262" s="14"/>
      <c r="B262" s="75"/>
      <c r="C262" s="73" t="s">
        <v>2383</v>
      </c>
      <c r="D262" s="78" t="s">
        <v>289</v>
      </c>
      <c r="E262" s="13">
        <v>44449</v>
      </c>
      <c r="F262" s="76" t="s">
        <v>1362</v>
      </c>
      <c r="G262" s="13">
        <v>44454</v>
      </c>
      <c r="H262" s="77" t="s">
        <v>2428</v>
      </c>
      <c r="I262" s="16">
        <v>82</v>
      </c>
      <c r="J262" s="16">
        <v>61</v>
      </c>
      <c r="K262" s="16">
        <v>15</v>
      </c>
      <c r="L262" s="16">
        <v>17</v>
      </c>
      <c r="M262" s="81">
        <v>18.7575</v>
      </c>
      <c r="N262" s="72">
        <v>19</v>
      </c>
      <c r="O262" s="64">
        <v>2530</v>
      </c>
      <c r="P262" s="65">
        <f>Table224578910112345678910111213141516[[#This Row],[PEMBULATAN]]*O262</f>
        <v>48070</v>
      </c>
    </row>
    <row r="263" spans="1:16" ht="26.25" customHeight="1" x14ac:dyDescent="0.2">
      <c r="A263" s="14"/>
      <c r="B263" s="75"/>
      <c r="C263" s="73" t="s">
        <v>2384</v>
      </c>
      <c r="D263" s="78" t="s">
        <v>289</v>
      </c>
      <c r="E263" s="13">
        <v>44449</v>
      </c>
      <c r="F263" s="76" t="s">
        <v>1362</v>
      </c>
      <c r="G263" s="13">
        <v>44454</v>
      </c>
      <c r="H263" s="77" t="s">
        <v>2428</v>
      </c>
      <c r="I263" s="16">
        <v>50</v>
      </c>
      <c r="J263" s="16">
        <v>48</v>
      </c>
      <c r="K263" s="16">
        <v>25</v>
      </c>
      <c r="L263" s="16">
        <v>20</v>
      </c>
      <c r="M263" s="81">
        <v>15</v>
      </c>
      <c r="N263" s="72">
        <v>20</v>
      </c>
      <c r="O263" s="64">
        <v>2530</v>
      </c>
      <c r="P263" s="65">
        <f>Table224578910112345678910111213141516[[#This Row],[PEMBULATAN]]*O263</f>
        <v>50600</v>
      </c>
    </row>
    <row r="264" spans="1:16" ht="26.25" customHeight="1" x14ac:dyDescent="0.2">
      <c r="A264" s="14"/>
      <c r="B264" s="75"/>
      <c r="C264" s="73" t="s">
        <v>2385</v>
      </c>
      <c r="D264" s="78" t="s">
        <v>289</v>
      </c>
      <c r="E264" s="13">
        <v>44449</v>
      </c>
      <c r="F264" s="76" t="s">
        <v>1362</v>
      </c>
      <c r="G264" s="13">
        <v>44454</v>
      </c>
      <c r="H264" s="77" t="s">
        <v>2428</v>
      </c>
      <c r="I264" s="16">
        <v>44</v>
      </c>
      <c r="J264" s="16">
        <v>32</v>
      </c>
      <c r="K264" s="16">
        <v>13</v>
      </c>
      <c r="L264" s="16">
        <v>5</v>
      </c>
      <c r="M264" s="81">
        <v>4.5759999999999996</v>
      </c>
      <c r="N264" s="72">
        <v>5</v>
      </c>
      <c r="O264" s="64">
        <v>2530</v>
      </c>
      <c r="P264" s="65">
        <f>Table224578910112345678910111213141516[[#This Row],[PEMBULATAN]]*O264</f>
        <v>12650</v>
      </c>
    </row>
    <row r="265" spans="1:16" ht="26.25" customHeight="1" x14ac:dyDescent="0.2">
      <c r="A265" s="14"/>
      <c r="B265" s="75"/>
      <c r="C265" s="73" t="s">
        <v>2386</v>
      </c>
      <c r="D265" s="78" t="s">
        <v>289</v>
      </c>
      <c r="E265" s="13">
        <v>44449</v>
      </c>
      <c r="F265" s="76" t="s">
        <v>1362</v>
      </c>
      <c r="G265" s="13">
        <v>44454</v>
      </c>
      <c r="H265" s="77" t="s">
        <v>2428</v>
      </c>
      <c r="I265" s="16">
        <v>58</v>
      </c>
      <c r="J265" s="16">
        <v>35</v>
      </c>
      <c r="K265" s="16">
        <v>10</v>
      </c>
      <c r="L265" s="16">
        <v>3</v>
      </c>
      <c r="M265" s="81">
        <v>5.0750000000000002</v>
      </c>
      <c r="N265" s="72">
        <v>5</v>
      </c>
      <c r="O265" s="64">
        <v>2530</v>
      </c>
      <c r="P265" s="65">
        <f>Table224578910112345678910111213141516[[#This Row],[PEMBULATAN]]*O265</f>
        <v>12650</v>
      </c>
    </row>
    <row r="266" spans="1:16" ht="26.25" customHeight="1" x14ac:dyDescent="0.2">
      <c r="A266" s="14"/>
      <c r="B266" s="75"/>
      <c r="C266" s="73" t="s">
        <v>2387</v>
      </c>
      <c r="D266" s="78" t="s">
        <v>289</v>
      </c>
      <c r="E266" s="13">
        <v>44449</v>
      </c>
      <c r="F266" s="76" t="s">
        <v>1362</v>
      </c>
      <c r="G266" s="13">
        <v>44454</v>
      </c>
      <c r="H266" s="77" t="s">
        <v>2428</v>
      </c>
      <c r="I266" s="16">
        <v>80</v>
      </c>
      <c r="J266" s="16">
        <v>56</v>
      </c>
      <c r="K266" s="16">
        <v>12</v>
      </c>
      <c r="L266" s="16">
        <v>11</v>
      </c>
      <c r="M266" s="81">
        <v>13.44</v>
      </c>
      <c r="N266" s="72">
        <v>14</v>
      </c>
      <c r="O266" s="64">
        <v>2530</v>
      </c>
      <c r="P266" s="65">
        <f>Table224578910112345678910111213141516[[#This Row],[PEMBULATAN]]*O266</f>
        <v>35420</v>
      </c>
    </row>
    <row r="267" spans="1:16" ht="26.25" customHeight="1" x14ac:dyDescent="0.2">
      <c r="A267" s="14"/>
      <c r="B267" s="75"/>
      <c r="C267" s="73" t="s">
        <v>2388</v>
      </c>
      <c r="D267" s="78" t="s">
        <v>289</v>
      </c>
      <c r="E267" s="13">
        <v>44449</v>
      </c>
      <c r="F267" s="76" t="s">
        <v>1362</v>
      </c>
      <c r="G267" s="13">
        <v>44454</v>
      </c>
      <c r="H267" s="77" t="s">
        <v>2428</v>
      </c>
      <c r="I267" s="16">
        <v>58</v>
      </c>
      <c r="J267" s="16">
        <v>58</v>
      </c>
      <c r="K267" s="16">
        <v>10</v>
      </c>
      <c r="L267" s="16">
        <v>11</v>
      </c>
      <c r="M267" s="81">
        <v>8.41</v>
      </c>
      <c r="N267" s="72">
        <v>11</v>
      </c>
      <c r="O267" s="64">
        <v>2530</v>
      </c>
      <c r="P267" s="65">
        <f>Table224578910112345678910111213141516[[#This Row],[PEMBULATAN]]*O267</f>
        <v>27830</v>
      </c>
    </row>
    <row r="268" spans="1:16" ht="26.25" customHeight="1" x14ac:dyDescent="0.2">
      <c r="A268" s="14"/>
      <c r="B268" s="75"/>
      <c r="C268" s="73" t="s">
        <v>2389</v>
      </c>
      <c r="D268" s="78" t="s">
        <v>289</v>
      </c>
      <c r="E268" s="13">
        <v>44449</v>
      </c>
      <c r="F268" s="76" t="s">
        <v>1362</v>
      </c>
      <c r="G268" s="13">
        <v>44454</v>
      </c>
      <c r="H268" s="77" t="s">
        <v>2428</v>
      </c>
      <c r="I268" s="16">
        <v>95</v>
      </c>
      <c r="J268" s="16">
        <v>65</v>
      </c>
      <c r="K268" s="16">
        <v>20</v>
      </c>
      <c r="L268" s="16">
        <v>18</v>
      </c>
      <c r="M268" s="81">
        <v>30.875</v>
      </c>
      <c r="N268" s="72">
        <v>31</v>
      </c>
      <c r="O268" s="64">
        <v>2530</v>
      </c>
      <c r="P268" s="65">
        <f>Table224578910112345678910111213141516[[#This Row],[PEMBULATAN]]*O268</f>
        <v>78430</v>
      </c>
    </row>
    <row r="269" spans="1:16" ht="26.25" customHeight="1" x14ac:dyDescent="0.2">
      <c r="A269" s="14"/>
      <c r="B269" s="75"/>
      <c r="C269" s="73" t="s">
        <v>2390</v>
      </c>
      <c r="D269" s="78" t="s">
        <v>289</v>
      </c>
      <c r="E269" s="13">
        <v>44449</v>
      </c>
      <c r="F269" s="76" t="s">
        <v>1362</v>
      </c>
      <c r="G269" s="13">
        <v>44454</v>
      </c>
      <c r="H269" s="77" t="s">
        <v>2428</v>
      </c>
      <c r="I269" s="16">
        <v>94</v>
      </c>
      <c r="J269" s="16">
        <v>55</v>
      </c>
      <c r="K269" s="16">
        <v>30</v>
      </c>
      <c r="L269" s="16">
        <v>21</v>
      </c>
      <c r="M269" s="81">
        <v>38.774999999999999</v>
      </c>
      <c r="N269" s="72">
        <v>39</v>
      </c>
      <c r="O269" s="64">
        <v>2530</v>
      </c>
      <c r="P269" s="65">
        <f>Table224578910112345678910111213141516[[#This Row],[PEMBULATAN]]*O269</f>
        <v>98670</v>
      </c>
    </row>
    <row r="270" spans="1:16" ht="26.25" customHeight="1" x14ac:dyDescent="0.2">
      <c r="A270" s="14"/>
      <c r="B270" s="75"/>
      <c r="C270" s="73" t="s">
        <v>2391</v>
      </c>
      <c r="D270" s="78" t="s">
        <v>289</v>
      </c>
      <c r="E270" s="13">
        <v>44449</v>
      </c>
      <c r="F270" s="76" t="s">
        <v>1362</v>
      </c>
      <c r="G270" s="13">
        <v>44454</v>
      </c>
      <c r="H270" s="77" t="s">
        <v>2428</v>
      </c>
      <c r="I270" s="16">
        <v>100</v>
      </c>
      <c r="J270" s="16">
        <v>58</v>
      </c>
      <c r="K270" s="16">
        <v>18</v>
      </c>
      <c r="L270" s="16">
        <v>24</v>
      </c>
      <c r="M270" s="81">
        <v>26.1</v>
      </c>
      <c r="N270" s="72">
        <v>26</v>
      </c>
      <c r="O270" s="64">
        <v>2530</v>
      </c>
      <c r="P270" s="65">
        <f>Table224578910112345678910111213141516[[#This Row],[PEMBULATAN]]*O270</f>
        <v>65780</v>
      </c>
    </row>
    <row r="271" spans="1:16" ht="26.25" customHeight="1" x14ac:dyDescent="0.2">
      <c r="A271" s="14"/>
      <c r="B271" s="75"/>
      <c r="C271" s="73" t="s">
        <v>2392</v>
      </c>
      <c r="D271" s="78" t="s">
        <v>289</v>
      </c>
      <c r="E271" s="13">
        <v>44449</v>
      </c>
      <c r="F271" s="76" t="s">
        <v>1362</v>
      </c>
      <c r="G271" s="13">
        <v>44454</v>
      </c>
      <c r="H271" s="77" t="s">
        <v>2428</v>
      </c>
      <c r="I271" s="16">
        <v>102</v>
      </c>
      <c r="J271" s="16">
        <v>51</v>
      </c>
      <c r="K271" s="16">
        <v>25</v>
      </c>
      <c r="L271" s="16">
        <v>13</v>
      </c>
      <c r="M271" s="81">
        <v>32.512500000000003</v>
      </c>
      <c r="N271" s="72">
        <v>33</v>
      </c>
      <c r="O271" s="64">
        <v>2530</v>
      </c>
      <c r="P271" s="65">
        <f>Table224578910112345678910111213141516[[#This Row],[PEMBULATAN]]*O271</f>
        <v>83490</v>
      </c>
    </row>
    <row r="272" spans="1:16" ht="26.25" customHeight="1" x14ac:dyDescent="0.2">
      <c r="A272" s="14"/>
      <c r="B272" s="75"/>
      <c r="C272" s="73" t="s">
        <v>2393</v>
      </c>
      <c r="D272" s="78" t="s">
        <v>289</v>
      </c>
      <c r="E272" s="13">
        <v>44449</v>
      </c>
      <c r="F272" s="76" t="s">
        <v>1362</v>
      </c>
      <c r="G272" s="13">
        <v>44454</v>
      </c>
      <c r="H272" s="77" t="s">
        <v>2428</v>
      </c>
      <c r="I272" s="16">
        <v>56</v>
      </c>
      <c r="J272" s="16">
        <v>50</v>
      </c>
      <c r="K272" s="16">
        <v>20</v>
      </c>
      <c r="L272" s="16">
        <v>12</v>
      </c>
      <c r="M272" s="81">
        <v>14</v>
      </c>
      <c r="N272" s="72">
        <v>14</v>
      </c>
      <c r="O272" s="64">
        <v>2530</v>
      </c>
      <c r="P272" s="65">
        <f>Table224578910112345678910111213141516[[#This Row],[PEMBULATAN]]*O272</f>
        <v>35420</v>
      </c>
    </row>
    <row r="273" spans="1:16" ht="26.25" customHeight="1" x14ac:dyDescent="0.2">
      <c r="A273" s="14"/>
      <c r="B273" s="75"/>
      <c r="C273" s="73" t="s">
        <v>2394</v>
      </c>
      <c r="D273" s="78" t="s">
        <v>289</v>
      </c>
      <c r="E273" s="13">
        <v>44449</v>
      </c>
      <c r="F273" s="76" t="s">
        <v>1362</v>
      </c>
      <c r="G273" s="13">
        <v>44454</v>
      </c>
      <c r="H273" s="77" t="s">
        <v>2428</v>
      </c>
      <c r="I273" s="16">
        <v>86</v>
      </c>
      <c r="J273" s="16">
        <v>52</v>
      </c>
      <c r="K273" s="16">
        <v>12</v>
      </c>
      <c r="L273" s="16">
        <v>6</v>
      </c>
      <c r="M273" s="81">
        <v>13.416</v>
      </c>
      <c r="N273" s="72">
        <v>14</v>
      </c>
      <c r="O273" s="64">
        <v>2530</v>
      </c>
      <c r="P273" s="65">
        <f>Table224578910112345678910111213141516[[#This Row],[PEMBULATAN]]*O273</f>
        <v>35420</v>
      </c>
    </row>
    <row r="274" spans="1:16" ht="26.25" customHeight="1" x14ac:dyDescent="0.2">
      <c r="A274" s="14"/>
      <c r="B274" s="75"/>
      <c r="C274" s="73" t="s">
        <v>2395</v>
      </c>
      <c r="D274" s="78" t="s">
        <v>289</v>
      </c>
      <c r="E274" s="13">
        <v>44449</v>
      </c>
      <c r="F274" s="76" t="s">
        <v>1362</v>
      </c>
      <c r="G274" s="13">
        <v>44454</v>
      </c>
      <c r="H274" s="77" t="s">
        <v>2428</v>
      </c>
      <c r="I274" s="16">
        <v>85</v>
      </c>
      <c r="J274" s="16">
        <v>51</v>
      </c>
      <c r="K274" s="16">
        <v>28</v>
      </c>
      <c r="L274" s="16">
        <v>14</v>
      </c>
      <c r="M274" s="81">
        <v>30.344999999999999</v>
      </c>
      <c r="N274" s="72">
        <v>31</v>
      </c>
      <c r="O274" s="64">
        <v>2530</v>
      </c>
      <c r="P274" s="65">
        <f>Table224578910112345678910111213141516[[#This Row],[PEMBULATAN]]*O274</f>
        <v>78430</v>
      </c>
    </row>
    <row r="275" spans="1:16" ht="26.25" customHeight="1" x14ac:dyDescent="0.2">
      <c r="A275" s="14"/>
      <c r="B275" s="75"/>
      <c r="C275" s="73" t="s">
        <v>2396</v>
      </c>
      <c r="D275" s="78" t="s">
        <v>289</v>
      </c>
      <c r="E275" s="13">
        <v>44449</v>
      </c>
      <c r="F275" s="76" t="s">
        <v>1362</v>
      </c>
      <c r="G275" s="13">
        <v>44454</v>
      </c>
      <c r="H275" s="77" t="s">
        <v>2428</v>
      </c>
      <c r="I275" s="16">
        <v>98</v>
      </c>
      <c r="J275" s="16">
        <v>62</v>
      </c>
      <c r="K275" s="16">
        <v>21</v>
      </c>
      <c r="L275" s="16">
        <v>25</v>
      </c>
      <c r="M275" s="81">
        <v>31.899000000000001</v>
      </c>
      <c r="N275" s="72">
        <v>32</v>
      </c>
      <c r="O275" s="64">
        <v>2530</v>
      </c>
      <c r="P275" s="65">
        <f>Table224578910112345678910111213141516[[#This Row],[PEMBULATAN]]*O275</f>
        <v>80960</v>
      </c>
    </row>
    <row r="276" spans="1:16" ht="26.25" customHeight="1" x14ac:dyDescent="0.2">
      <c r="A276" s="14"/>
      <c r="B276" s="75"/>
      <c r="C276" s="73" t="s">
        <v>2397</v>
      </c>
      <c r="D276" s="78" t="s">
        <v>289</v>
      </c>
      <c r="E276" s="13">
        <v>44449</v>
      </c>
      <c r="F276" s="76" t="s">
        <v>1362</v>
      </c>
      <c r="G276" s="13">
        <v>44454</v>
      </c>
      <c r="H276" s="77" t="s">
        <v>2428</v>
      </c>
      <c r="I276" s="16">
        <v>35</v>
      </c>
      <c r="J276" s="16">
        <v>22</v>
      </c>
      <c r="K276" s="16">
        <v>20</v>
      </c>
      <c r="L276" s="16">
        <v>2</v>
      </c>
      <c r="M276" s="81">
        <v>3.85</v>
      </c>
      <c r="N276" s="72">
        <v>4</v>
      </c>
      <c r="O276" s="64">
        <v>2530</v>
      </c>
      <c r="P276" s="65">
        <f>Table224578910112345678910111213141516[[#This Row],[PEMBULATAN]]*O276</f>
        <v>10120</v>
      </c>
    </row>
    <row r="277" spans="1:16" ht="26.25" customHeight="1" x14ac:dyDescent="0.2">
      <c r="A277" s="14"/>
      <c r="B277" s="75"/>
      <c r="C277" s="73" t="s">
        <v>2398</v>
      </c>
      <c r="D277" s="78" t="s">
        <v>289</v>
      </c>
      <c r="E277" s="13">
        <v>44449</v>
      </c>
      <c r="F277" s="76" t="s">
        <v>1362</v>
      </c>
      <c r="G277" s="13">
        <v>44454</v>
      </c>
      <c r="H277" s="77" t="s">
        <v>2428</v>
      </c>
      <c r="I277" s="16">
        <v>104</v>
      </c>
      <c r="J277" s="16">
        <v>10</v>
      </c>
      <c r="K277" s="16">
        <v>5</v>
      </c>
      <c r="L277" s="16">
        <v>1</v>
      </c>
      <c r="M277" s="81">
        <v>1.3</v>
      </c>
      <c r="N277" s="72">
        <v>2</v>
      </c>
      <c r="O277" s="64">
        <v>2530</v>
      </c>
      <c r="P277" s="65">
        <f>Table224578910112345678910111213141516[[#This Row],[PEMBULATAN]]*O277</f>
        <v>5060</v>
      </c>
    </row>
    <row r="278" spans="1:16" ht="26.25" customHeight="1" x14ac:dyDescent="0.2">
      <c r="A278" s="14"/>
      <c r="B278" s="75"/>
      <c r="C278" s="73" t="s">
        <v>2399</v>
      </c>
      <c r="D278" s="78" t="s">
        <v>289</v>
      </c>
      <c r="E278" s="13">
        <v>44449</v>
      </c>
      <c r="F278" s="76" t="s">
        <v>1362</v>
      </c>
      <c r="G278" s="13">
        <v>44454</v>
      </c>
      <c r="H278" s="77" t="s">
        <v>2428</v>
      </c>
      <c r="I278" s="16">
        <v>48</v>
      </c>
      <c r="J278" s="16">
        <v>21</v>
      </c>
      <c r="K278" s="16">
        <v>20</v>
      </c>
      <c r="L278" s="16">
        <v>4</v>
      </c>
      <c r="M278" s="81">
        <v>5.04</v>
      </c>
      <c r="N278" s="72">
        <v>5</v>
      </c>
      <c r="O278" s="64">
        <v>2530</v>
      </c>
      <c r="P278" s="65">
        <f>Table224578910112345678910111213141516[[#This Row],[PEMBULATAN]]*O278</f>
        <v>12650</v>
      </c>
    </row>
    <row r="279" spans="1:16" ht="26.25" customHeight="1" x14ac:dyDescent="0.2">
      <c r="A279" s="14"/>
      <c r="B279" s="75"/>
      <c r="C279" s="73" t="s">
        <v>2400</v>
      </c>
      <c r="D279" s="78" t="s">
        <v>289</v>
      </c>
      <c r="E279" s="13">
        <v>44449</v>
      </c>
      <c r="F279" s="76" t="s">
        <v>1362</v>
      </c>
      <c r="G279" s="13">
        <v>44454</v>
      </c>
      <c r="H279" s="77" t="s">
        <v>2428</v>
      </c>
      <c r="I279" s="16">
        <v>38</v>
      </c>
      <c r="J279" s="16">
        <v>28</v>
      </c>
      <c r="K279" s="16">
        <v>18</v>
      </c>
      <c r="L279" s="16">
        <v>2</v>
      </c>
      <c r="M279" s="81">
        <v>4.7880000000000003</v>
      </c>
      <c r="N279" s="72">
        <v>5</v>
      </c>
      <c r="O279" s="64">
        <v>2530</v>
      </c>
      <c r="P279" s="65">
        <f>Table224578910112345678910111213141516[[#This Row],[PEMBULATAN]]*O279</f>
        <v>12650</v>
      </c>
    </row>
    <row r="280" spans="1:16" ht="26.25" customHeight="1" x14ac:dyDescent="0.2">
      <c r="A280" s="14"/>
      <c r="B280" s="75"/>
      <c r="C280" s="73" t="s">
        <v>2401</v>
      </c>
      <c r="D280" s="78" t="s">
        <v>289</v>
      </c>
      <c r="E280" s="13">
        <v>44449</v>
      </c>
      <c r="F280" s="76" t="s">
        <v>1362</v>
      </c>
      <c r="G280" s="13">
        <v>44454</v>
      </c>
      <c r="H280" s="77" t="s">
        <v>2428</v>
      </c>
      <c r="I280" s="16">
        <v>44</v>
      </c>
      <c r="J280" s="16">
        <v>38</v>
      </c>
      <c r="K280" s="16">
        <v>23</v>
      </c>
      <c r="L280" s="16">
        <v>4</v>
      </c>
      <c r="M280" s="81">
        <v>9.6140000000000008</v>
      </c>
      <c r="N280" s="72">
        <v>10</v>
      </c>
      <c r="O280" s="64">
        <v>2530</v>
      </c>
      <c r="P280" s="65">
        <f>Table224578910112345678910111213141516[[#This Row],[PEMBULATAN]]*O280</f>
        <v>25300</v>
      </c>
    </row>
    <row r="281" spans="1:16" ht="26.25" customHeight="1" x14ac:dyDescent="0.2">
      <c r="A281" s="14"/>
      <c r="B281" s="75"/>
      <c r="C281" s="73" t="s">
        <v>2402</v>
      </c>
      <c r="D281" s="78" t="s">
        <v>289</v>
      </c>
      <c r="E281" s="13">
        <v>44449</v>
      </c>
      <c r="F281" s="76" t="s">
        <v>1362</v>
      </c>
      <c r="G281" s="13">
        <v>44454</v>
      </c>
      <c r="H281" s="77" t="s">
        <v>2428</v>
      </c>
      <c r="I281" s="16">
        <v>102</v>
      </c>
      <c r="J281" s="16">
        <v>4</v>
      </c>
      <c r="K281" s="16">
        <v>4</v>
      </c>
      <c r="L281" s="16">
        <v>1</v>
      </c>
      <c r="M281" s="81">
        <v>0.40799999999999997</v>
      </c>
      <c r="N281" s="72">
        <v>1</v>
      </c>
      <c r="O281" s="64">
        <v>2530</v>
      </c>
      <c r="P281" s="65">
        <f>Table224578910112345678910111213141516[[#This Row],[PEMBULATAN]]*O281</f>
        <v>2530</v>
      </c>
    </row>
    <row r="282" spans="1:16" ht="26.25" customHeight="1" x14ac:dyDescent="0.2">
      <c r="A282" s="14"/>
      <c r="B282" s="75"/>
      <c r="C282" s="73" t="s">
        <v>2403</v>
      </c>
      <c r="D282" s="78" t="s">
        <v>289</v>
      </c>
      <c r="E282" s="13">
        <v>44449</v>
      </c>
      <c r="F282" s="76" t="s">
        <v>1362</v>
      </c>
      <c r="G282" s="13">
        <v>44454</v>
      </c>
      <c r="H282" s="77" t="s">
        <v>2428</v>
      </c>
      <c r="I282" s="16">
        <v>88</v>
      </c>
      <c r="J282" s="16">
        <v>39</v>
      </c>
      <c r="K282" s="16">
        <v>15</v>
      </c>
      <c r="L282" s="16">
        <v>5</v>
      </c>
      <c r="M282" s="81">
        <v>12.87</v>
      </c>
      <c r="N282" s="72">
        <v>13</v>
      </c>
      <c r="O282" s="64">
        <v>2530</v>
      </c>
      <c r="P282" s="65">
        <f>Table224578910112345678910111213141516[[#This Row],[PEMBULATAN]]*O282</f>
        <v>32890</v>
      </c>
    </row>
    <row r="283" spans="1:16" ht="26.25" customHeight="1" x14ac:dyDescent="0.2">
      <c r="A283" s="14"/>
      <c r="B283" s="75"/>
      <c r="C283" s="73" t="s">
        <v>2404</v>
      </c>
      <c r="D283" s="78" t="s">
        <v>289</v>
      </c>
      <c r="E283" s="13">
        <v>44449</v>
      </c>
      <c r="F283" s="76" t="s">
        <v>1362</v>
      </c>
      <c r="G283" s="13">
        <v>44454</v>
      </c>
      <c r="H283" s="77" t="s">
        <v>2428</v>
      </c>
      <c r="I283" s="16">
        <v>102</v>
      </c>
      <c r="J283" s="16">
        <v>10</v>
      </c>
      <c r="K283" s="16">
        <v>10</v>
      </c>
      <c r="L283" s="16">
        <v>2</v>
      </c>
      <c r="M283" s="81">
        <v>2.5499999999999998</v>
      </c>
      <c r="N283" s="72">
        <v>3</v>
      </c>
      <c r="O283" s="64">
        <v>2530</v>
      </c>
      <c r="P283" s="65">
        <f>Table224578910112345678910111213141516[[#This Row],[PEMBULATAN]]*O283</f>
        <v>7590</v>
      </c>
    </row>
    <row r="284" spans="1:16" ht="26.25" customHeight="1" x14ac:dyDescent="0.2">
      <c r="A284" s="14"/>
      <c r="B284" s="75"/>
      <c r="C284" s="73" t="s">
        <v>2405</v>
      </c>
      <c r="D284" s="78" t="s">
        <v>289</v>
      </c>
      <c r="E284" s="13">
        <v>44449</v>
      </c>
      <c r="F284" s="76" t="s">
        <v>1362</v>
      </c>
      <c r="G284" s="13">
        <v>44454</v>
      </c>
      <c r="H284" s="77" t="s">
        <v>2428</v>
      </c>
      <c r="I284" s="16">
        <v>46</v>
      </c>
      <c r="J284" s="16">
        <v>42</v>
      </c>
      <c r="K284" s="16">
        <v>14</v>
      </c>
      <c r="L284" s="16">
        <v>8</v>
      </c>
      <c r="M284" s="81">
        <v>6.7619999999999996</v>
      </c>
      <c r="N284" s="72">
        <v>8</v>
      </c>
      <c r="O284" s="64">
        <v>2530</v>
      </c>
      <c r="P284" s="65">
        <f>Table224578910112345678910111213141516[[#This Row],[PEMBULATAN]]*O284</f>
        <v>20240</v>
      </c>
    </row>
    <row r="285" spans="1:16" ht="26.25" customHeight="1" x14ac:dyDescent="0.2">
      <c r="A285" s="14"/>
      <c r="B285" s="75"/>
      <c r="C285" s="73" t="s">
        <v>2406</v>
      </c>
      <c r="D285" s="78" t="s">
        <v>289</v>
      </c>
      <c r="E285" s="13">
        <v>44449</v>
      </c>
      <c r="F285" s="76" t="s">
        <v>1362</v>
      </c>
      <c r="G285" s="13">
        <v>44454</v>
      </c>
      <c r="H285" s="77" t="s">
        <v>2428</v>
      </c>
      <c r="I285" s="16">
        <v>82</v>
      </c>
      <c r="J285" s="16">
        <v>52</v>
      </c>
      <c r="K285" s="16">
        <v>36</v>
      </c>
      <c r="L285" s="16">
        <v>5</v>
      </c>
      <c r="M285" s="81">
        <v>38.375999999999998</v>
      </c>
      <c r="N285" s="72">
        <v>39</v>
      </c>
      <c r="O285" s="64">
        <v>2530</v>
      </c>
      <c r="P285" s="65">
        <f>Table224578910112345678910111213141516[[#This Row],[PEMBULATAN]]*O285</f>
        <v>98670</v>
      </c>
    </row>
    <row r="286" spans="1:16" ht="26.25" customHeight="1" x14ac:dyDescent="0.2">
      <c r="A286" s="14"/>
      <c r="B286" s="75"/>
      <c r="C286" s="73" t="s">
        <v>2407</v>
      </c>
      <c r="D286" s="78" t="s">
        <v>289</v>
      </c>
      <c r="E286" s="13">
        <v>44449</v>
      </c>
      <c r="F286" s="76" t="s">
        <v>1362</v>
      </c>
      <c r="G286" s="13">
        <v>44454</v>
      </c>
      <c r="H286" s="77" t="s">
        <v>2428</v>
      </c>
      <c r="I286" s="16">
        <v>95</v>
      </c>
      <c r="J286" s="16">
        <v>8</v>
      </c>
      <c r="K286" s="16">
        <v>8</v>
      </c>
      <c r="L286" s="16">
        <v>1</v>
      </c>
      <c r="M286" s="81">
        <v>1.52</v>
      </c>
      <c r="N286" s="72">
        <v>2</v>
      </c>
      <c r="O286" s="64">
        <v>2530</v>
      </c>
      <c r="P286" s="65">
        <f>Table224578910112345678910111213141516[[#This Row],[PEMBULATAN]]*O286</f>
        <v>5060</v>
      </c>
    </row>
    <row r="287" spans="1:16" ht="26.25" customHeight="1" x14ac:dyDescent="0.2">
      <c r="A287" s="14"/>
      <c r="B287" s="75"/>
      <c r="C287" s="73" t="s">
        <v>2408</v>
      </c>
      <c r="D287" s="78" t="s">
        <v>289</v>
      </c>
      <c r="E287" s="13">
        <v>44449</v>
      </c>
      <c r="F287" s="76" t="s">
        <v>1362</v>
      </c>
      <c r="G287" s="13">
        <v>44454</v>
      </c>
      <c r="H287" s="77" t="s">
        <v>2428</v>
      </c>
      <c r="I287" s="16">
        <v>110</v>
      </c>
      <c r="J287" s="16">
        <v>5</v>
      </c>
      <c r="K287" s="16">
        <v>5</v>
      </c>
      <c r="L287" s="16">
        <v>1</v>
      </c>
      <c r="M287" s="81">
        <v>0.6875</v>
      </c>
      <c r="N287" s="72">
        <v>1</v>
      </c>
      <c r="O287" s="64">
        <v>2530</v>
      </c>
      <c r="P287" s="65">
        <f>Table224578910112345678910111213141516[[#This Row],[PEMBULATAN]]*O287</f>
        <v>2530</v>
      </c>
    </row>
    <row r="288" spans="1:16" ht="26.25" customHeight="1" x14ac:dyDescent="0.2">
      <c r="A288" s="14"/>
      <c r="B288" s="75"/>
      <c r="C288" s="73" t="s">
        <v>2409</v>
      </c>
      <c r="D288" s="78" t="s">
        <v>289</v>
      </c>
      <c r="E288" s="13">
        <v>44449</v>
      </c>
      <c r="F288" s="76" t="s">
        <v>1362</v>
      </c>
      <c r="G288" s="13">
        <v>44454</v>
      </c>
      <c r="H288" s="77" t="s">
        <v>2428</v>
      </c>
      <c r="I288" s="16">
        <v>98</v>
      </c>
      <c r="J288" s="16">
        <v>51</v>
      </c>
      <c r="K288" s="16">
        <v>32</v>
      </c>
      <c r="L288" s="16">
        <v>8</v>
      </c>
      <c r="M288" s="81">
        <v>39.984000000000002</v>
      </c>
      <c r="N288" s="72">
        <v>40</v>
      </c>
      <c r="O288" s="64">
        <v>2530</v>
      </c>
      <c r="P288" s="65">
        <f>Table224578910112345678910111213141516[[#This Row],[PEMBULATAN]]*O288</f>
        <v>101200</v>
      </c>
    </row>
    <row r="289" spans="1:16" ht="26.25" customHeight="1" x14ac:dyDescent="0.2">
      <c r="A289" s="14"/>
      <c r="B289" s="75"/>
      <c r="C289" s="73" t="s">
        <v>2410</v>
      </c>
      <c r="D289" s="78" t="s">
        <v>289</v>
      </c>
      <c r="E289" s="13">
        <v>44449</v>
      </c>
      <c r="F289" s="76" t="s">
        <v>1362</v>
      </c>
      <c r="G289" s="13">
        <v>44454</v>
      </c>
      <c r="H289" s="77" t="s">
        <v>2428</v>
      </c>
      <c r="I289" s="16">
        <v>63</v>
      </c>
      <c r="J289" s="16">
        <v>42</v>
      </c>
      <c r="K289" s="16">
        <v>46</v>
      </c>
      <c r="L289" s="16">
        <v>20</v>
      </c>
      <c r="M289" s="81">
        <v>30.428999999999998</v>
      </c>
      <c r="N289" s="72">
        <v>31</v>
      </c>
      <c r="O289" s="64">
        <v>2530</v>
      </c>
      <c r="P289" s="65">
        <f>Table224578910112345678910111213141516[[#This Row],[PEMBULATAN]]*O289</f>
        <v>78430</v>
      </c>
    </row>
    <row r="290" spans="1:16" ht="26.25" customHeight="1" x14ac:dyDescent="0.2">
      <c r="A290" s="14"/>
      <c r="B290" s="75"/>
      <c r="C290" s="73" t="s">
        <v>2411</v>
      </c>
      <c r="D290" s="78" t="s">
        <v>289</v>
      </c>
      <c r="E290" s="13">
        <v>44449</v>
      </c>
      <c r="F290" s="76" t="s">
        <v>1362</v>
      </c>
      <c r="G290" s="13">
        <v>44454</v>
      </c>
      <c r="H290" s="77" t="s">
        <v>2428</v>
      </c>
      <c r="I290" s="16">
        <v>62</v>
      </c>
      <c r="J290" s="16">
        <v>42</v>
      </c>
      <c r="K290" s="16">
        <v>42</v>
      </c>
      <c r="L290" s="16">
        <v>21</v>
      </c>
      <c r="M290" s="81">
        <v>27.341999999999999</v>
      </c>
      <c r="N290" s="72">
        <v>28</v>
      </c>
      <c r="O290" s="64">
        <v>2530</v>
      </c>
      <c r="P290" s="65">
        <f>Table224578910112345678910111213141516[[#This Row],[PEMBULATAN]]*O290</f>
        <v>70840</v>
      </c>
    </row>
    <row r="291" spans="1:16" ht="26.25" customHeight="1" x14ac:dyDescent="0.2">
      <c r="A291" s="14"/>
      <c r="B291" s="75"/>
      <c r="C291" s="73" t="s">
        <v>2412</v>
      </c>
      <c r="D291" s="78" t="s">
        <v>289</v>
      </c>
      <c r="E291" s="13">
        <v>44449</v>
      </c>
      <c r="F291" s="76" t="s">
        <v>1362</v>
      </c>
      <c r="G291" s="13">
        <v>44454</v>
      </c>
      <c r="H291" s="77" t="s">
        <v>2428</v>
      </c>
      <c r="I291" s="16">
        <v>44</v>
      </c>
      <c r="J291" s="16">
        <v>34</v>
      </c>
      <c r="K291" s="16">
        <v>34</v>
      </c>
      <c r="L291" s="16">
        <v>32</v>
      </c>
      <c r="M291" s="81">
        <v>12.715999999999999</v>
      </c>
      <c r="N291" s="72">
        <v>32</v>
      </c>
      <c r="O291" s="64">
        <v>2530</v>
      </c>
      <c r="P291" s="65">
        <f>Table224578910112345678910111213141516[[#This Row],[PEMBULATAN]]*O291</f>
        <v>80960</v>
      </c>
    </row>
    <row r="292" spans="1:16" ht="26.25" customHeight="1" x14ac:dyDescent="0.2">
      <c r="A292" s="14"/>
      <c r="B292" s="75"/>
      <c r="C292" s="73" t="s">
        <v>2413</v>
      </c>
      <c r="D292" s="78" t="s">
        <v>289</v>
      </c>
      <c r="E292" s="13">
        <v>44449</v>
      </c>
      <c r="F292" s="76" t="s">
        <v>1362</v>
      </c>
      <c r="G292" s="13">
        <v>44454</v>
      </c>
      <c r="H292" s="77" t="s">
        <v>2428</v>
      </c>
      <c r="I292" s="16">
        <v>53</v>
      </c>
      <c r="J292" s="16">
        <v>46</v>
      </c>
      <c r="K292" s="16">
        <v>20</v>
      </c>
      <c r="L292" s="16">
        <v>3</v>
      </c>
      <c r="M292" s="81">
        <v>12.19</v>
      </c>
      <c r="N292" s="72">
        <v>12</v>
      </c>
      <c r="O292" s="64">
        <v>2530</v>
      </c>
      <c r="P292" s="65">
        <f>Table224578910112345678910111213141516[[#This Row],[PEMBULATAN]]*O292</f>
        <v>30360</v>
      </c>
    </row>
    <row r="293" spans="1:16" ht="26.25" customHeight="1" x14ac:dyDescent="0.2">
      <c r="A293" s="14"/>
      <c r="B293" s="75"/>
      <c r="C293" s="73" t="s">
        <v>2414</v>
      </c>
      <c r="D293" s="78" t="s">
        <v>289</v>
      </c>
      <c r="E293" s="13">
        <v>44449</v>
      </c>
      <c r="F293" s="76" t="s">
        <v>1362</v>
      </c>
      <c r="G293" s="13">
        <v>44454</v>
      </c>
      <c r="H293" s="77" t="s">
        <v>2428</v>
      </c>
      <c r="I293" s="16">
        <v>68</v>
      </c>
      <c r="J293" s="16">
        <v>40</v>
      </c>
      <c r="K293" s="16">
        <v>21</v>
      </c>
      <c r="L293" s="16">
        <v>10</v>
      </c>
      <c r="M293" s="81">
        <v>14.28</v>
      </c>
      <c r="N293" s="72">
        <v>14</v>
      </c>
      <c r="O293" s="64">
        <v>2530</v>
      </c>
      <c r="P293" s="65">
        <f>Table224578910112345678910111213141516[[#This Row],[PEMBULATAN]]*O293</f>
        <v>35420</v>
      </c>
    </row>
    <row r="294" spans="1:16" ht="26.25" customHeight="1" x14ac:dyDescent="0.2">
      <c r="A294" s="14"/>
      <c r="B294" s="75"/>
      <c r="C294" s="73" t="s">
        <v>2415</v>
      </c>
      <c r="D294" s="78" t="s">
        <v>289</v>
      </c>
      <c r="E294" s="13">
        <v>44449</v>
      </c>
      <c r="F294" s="76" t="s">
        <v>1362</v>
      </c>
      <c r="G294" s="13">
        <v>44454</v>
      </c>
      <c r="H294" s="77" t="s">
        <v>2428</v>
      </c>
      <c r="I294" s="16">
        <v>65</v>
      </c>
      <c r="J294" s="16">
        <v>40</v>
      </c>
      <c r="K294" s="16">
        <v>23</v>
      </c>
      <c r="L294" s="16">
        <v>15</v>
      </c>
      <c r="M294" s="81">
        <v>14.95</v>
      </c>
      <c r="N294" s="72">
        <v>15</v>
      </c>
      <c r="O294" s="64">
        <v>2530</v>
      </c>
      <c r="P294" s="65">
        <f>Table224578910112345678910111213141516[[#This Row],[PEMBULATAN]]*O294</f>
        <v>37950</v>
      </c>
    </row>
    <row r="295" spans="1:16" ht="26.25" customHeight="1" x14ac:dyDescent="0.2">
      <c r="A295" s="14"/>
      <c r="B295" s="75"/>
      <c r="C295" s="73" t="s">
        <v>2416</v>
      </c>
      <c r="D295" s="78" t="s">
        <v>289</v>
      </c>
      <c r="E295" s="13">
        <v>44449</v>
      </c>
      <c r="F295" s="76" t="s">
        <v>1362</v>
      </c>
      <c r="G295" s="13">
        <v>44454</v>
      </c>
      <c r="H295" s="77" t="s">
        <v>2428</v>
      </c>
      <c r="I295" s="16">
        <v>90</v>
      </c>
      <c r="J295" s="16">
        <v>54</v>
      </c>
      <c r="K295" s="16">
        <v>40</v>
      </c>
      <c r="L295" s="16">
        <v>29</v>
      </c>
      <c r="M295" s="81">
        <v>48.6</v>
      </c>
      <c r="N295" s="72">
        <v>49</v>
      </c>
      <c r="O295" s="64">
        <v>2530</v>
      </c>
      <c r="P295" s="65">
        <f>Table224578910112345678910111213141516[[#This Row],[PEMBULATAN]]*O295</f>
        <v>123970</v>
      </c>
    </row>
    <row r="296" spans="1:16" ht="26.25" customHeight="1" x14ac:dyDescent="0.2">
      <c r="A296" s="14"/>
      <c r="B296" s="75"/>
      <c r="C296" s="73" t="s">
        <v>2417</v>
      </c>
      <c r="D296" s="78" t="s">
        <v>289</v>
      </c>
      <c r="E296" s="13">
        <v>44449</v>
      </c>
      <c r="F296" s="76" t="s">
        <v>1362</v>
      </c>
      <c r="G296" s="13">
        <v>44454</v>
      </c>
      <c r="H296" s="77" t="s">
        <v>2428</v>
      </c>
      <c r="I296" s="16">
        <v>60</v>
      </c>
      <c r="J296" s="16">
        <v>42</v>
      </c>
      <c r="K296" s="16">
        <v>10</v>
      </c>
      <c r="L296" s="16">
        <v>6</v>
      </c>
      <c r="M296" s="81">
        <v>6.3</v>
      </c>
      <c r="N296" s="72">
        <v>7</v>
      </c>
      <c r="O296" s="64">
        <v>2530</v>
      </c>
      <c r="P296" s="65">
        <f>Table224578910112345678910111213141516[[#This Row],[PEMBULATAN]]*O296</f>
        <v>17710</v>
      </c>
    </row>
    <row r="297" spans="1:16" ht="26.25" customHeight="1" x14ac:dyDescent="0.2">
      <c r="A297" s="14"/>
      <c r="B297" s="75"/>
      <c r="C297" s="73" t="s">
        <v>2418</v>
      </c>
      <c r="D297" s="78" t="s">
        <v>289</v>
      </c>
      <c r="E297" s="13">
        <v>44449</v>
      </c>
      <c r="F297" s="76" t="s">
        <v>1362</v>
      </c>
      <c r="G297" s="13">
        <v>44454</v>
      </c>
      <c r="H297" s="77" t="s">
        <v>2428</v>
      </c>
      <c r="I297" s="16">
        <v>64</v>
      </c>
      <c r="J297" s="16">
        <v>36</v>
      </c>
      <c r="K297" s="16">
        <v>25</v>
      </c>
      <c r="L297" s="16">
        <v>2</v>
      </c>
      <c r="M297" s="81">
        <v>14.4</v>
      </c>
      <c r="N297" s="72">
        <v>15</v>
      </c>
      <c r="O297" s="64">
        <v>2530</v>
      </c>
      <c r="P297" s="65">
        <f>Table224578910112345678910111213141516[[#This Row],[PEMBULATAN]]*O297</f>
        <v>37950</v>
      </c>
    </row>
    <row r="298" spans="1:16" ht="26.25" customHeight="1" x14ac:dyDescent="0.2">
      <c r="A298" s="14"/>
      <c r="B298" s="75"/>
      <c r="C298" s="73" t="s">
        <v>2419</v>
      </c>
      <c r="D298" s="78" t="s">
        <v>289</v>
      </c>
      <c r="E298" s="13">
        <v>44449</v>
      </c>
      <c r="F298" s="76" t="s">
        <v>1362</v>
      </c>
      <c r="G298" s="13">
        <v>44454</v>
      </c>
      <c r="H298" s="77" t="s">
        <v>2428</v>
      </c>
      <c r="I298" s="16">
        <v>67</v>
      </c>
      <c r="J298" s="16">
        <v>42</v>
      </c>
      <c r="K298" s="16">
        <v>22</v>
      </c>
      <c r="L298" s="16">
        <v>7</v>
      </c>
      <c r="M298" s="81">
        <v>15.477</v>
      </c>
      <c r="N298" s="72">
        <v>16</v>
      </c>
      <c r="O298" s="64">
        <v>2530</v>
      </c>
      <c r="P298" s="65">
        <f>Table224578910112345678910111213141516[[#This Row],[PEMBULATAN]]*O298</f>
        <v>40480</v>
      </c>
    </row>
    <row r="299" spans="1:16" ht="26.25" customHeight="1" x14ac:dyDescent="0.2">
      <c r="A299" s="14"/>
      <c r="B299" s="75"/>
      <c r="C299" s="73" t="s">
        <v>2420</v>
      </c>
      <c r="D299" s="78" t="s">
        <v>289</v>
      </c>
      <c r="E299" s="13">
        <v>44449</v>
      </c>
      <c r="F299" s="76" t="s">
        <v>1362</v>
      </c>
      <c r="G299" s="13">
        <v>44454</v>
      </c>
      <c r="H299" s="77" t="s">
        <v>2428</v>
      </c>
      <c r="I299" s="16">
        <v>42</v>
      </c>
      <c r="J299" s="16">
        <v>30</v>
      </c>
      <c r="K299" s="16">
        <v>28</v>
      </c>
      <c r="L299" s="16">
        <v>6</v>
      </c>
      <c r="M299" s="81">
        <v>8.82</v>
      </c>
      <c r="N299" s="72">
        <v>9</v>
      </c>
      <c r="O299" s="64">
        <v>2530</v>
      </c>
      <c r="P299" s="65">
        <f>Table224578910112345678910111213141516[[#This Row],[PEMBULATAN]]*O299</f>
        <v>22770</v>
      </c>
    </row>
    <row r="300" spans="1:16" ht="26.25" customHeight="1" x14ac:dyDescent="0.2">
      <c r="A300" s="14"/>
      <c r="B300" s="75"/>
      <c r="C300" s="73" t="s">
        <v>2421</v>
      </c>
      <c r="D300" s="78" t="s">
        <v>289</v>
      </c>
      <c r="E300" s="13">
        <v>44449</v>
      </c>
      <c r="F300" s="76" t="s">
        <v>1362</v>
      </c>
      <c r="G300" s="13">
        <v>44454</v>
      </c>
      <c r="H300" s="77" t="s">
        <v>2428</v>
      </c>
      <c r="I300" s="16">
        <v>38</v>
      </c>
      <c r="J300" s="16">
        <v>29</v>
      </c>
      <c r="K300" s="16">
        <v>32</v>
      </c>
      <c r="L300" s="16">
        <v>3</v>
      </c>
      <c r="M300" s="81">
        <v>8.8160000000000007</v>
      </c>
      <c r="N300" s="72">
        <v>9</v>
      </c>
      <c r="O300" s="64">
        <v>2530</v>
      </c>
      <c r="P300" s="65">
        <f>Table224578910112345678910111213141516[[#This Row],[PEMBULATAN]]*O300</f>
        <v>22770</v>
      </c>
    </row>
    <row r="301" spans="1:16" ht="26.25" customHeight="1" x14ac:dyDescent="0.2">
      <c r="A301" s="14"/>
      <c r="B301" s="75"/>
      <c r="C301" s="73" t="s">
        <v>2422</v>
      </c>
      <c r="D301" s="78" t="s">
        <v>289</v>
      </c>
      <c r="E301" s="13">
        <v>44449</v>
      </c>
      <c r="F301" s="76" t="s">
        <v>1362</v>
      </c>
      <c r="G301" s="13">
        <v>44454</v>
      </c>
      <c r="H301" s="77" t="s">
        <v>2428</v>
      </c>
      <c r="I301" s="16">
        <v>51</v>
      </c>
      <c r="J301" s="16">
        <v>40</v>
      </c>
      <c r="K301" s="16">
        <v>22</v>
      </c>
      <c r="L301" s="16">
        <v>14</v>
      </c>
      <c r="M301" s="81">
        <v>11.22</v>
      </c>
      <c r="N301" s="72">
        <v>14</v>
      </c>
      <c r="O301" s="64">
        <v>2530</v>
      </c>
      <c r="P301" s="65">
        <f>Table224578910112345678910111213141516[[#This Row],[PEMBULATAN]]*O301</f>
        <v>35420</v>
      </c>
    </row>
    <row r="302" spans="1:16" ht="26.25" customHeight="1" x14ac:dyDescent="0.2">
      <c r="A302" s="14"/>
      <c r="B302" s="75"/>
      <c r="C302" s="73" t="s">
        <v>2423</v>
      </c>
      <c r="D302" s="78" t="s">
        <v>289</v>
      </c>
      <c r="E302" s="13">
        <v>44449</v>
      </c>
      <c r="F302" s="76" t="s">
        <v>1362</v>
      </c>
      <c r="G302" s="13">
        <v>44454</v>
      </c>
      <c r="H302" s="77" t="s">
        <v>2428</v>
      </c>
      <c r="I302" s="16">
        <v>220</v>
      </c>
      <c r="J302" s="16">
        <v>31</v>
      </c>
      <c r="K302" s="16">
        <v>10</v>
      </c>
      <c r="L302" s="16">
        <v>12</v>
      </c>
      <c r="M302" s="81">
        <v>17.05</v>
      </c>
      <c r="N302" s="72">
        <v>17</v>
      </c>
      <c r="O302" s="64">
        <v>2530</v>
      </c>
      <c r="P302" s="65">
        <f>Table224578910112345678910111213141516[[#This Row],[PEMBULATAN]]*O302</f>
        <v>43010</v>
      </c>
    </row>
    <row r="303" spans="1:16" ht="26.25" customHeight="1" x14ac:dyDescent="0.2">
      <c r="A303" s="14"/>
      <c r="B303" s="75"/>
      <c r="C303" s="73" t="s">
        <v>2424</v>
      </c>
      <c r="D303" s="78" t="s">
        <v>289</v>
      </c>
      <c r="E303" s="13">
        <v>44449</v>
      </c>
      <c r="F303" s="76" t="s">
        <v>1362</v>
      </c>
      <c r="G303" s="13">
        <v>44454</v>
      </c>
      <c r="H303" s="77" t="s">
        <v>2428</v>
      </c>
      <c r="I303" s="16">
        <v>125</v>
      </c>
      <c r="J303" s="16">
        <v>54</v>
      </c>
      <c r="K303" s="16">
        <v>20</v>
      </c>
      <c r="L303" s="16">
        <v>20</v>
      </c>
      <c r="M303" s="81">
        <v>33.75</v>
      </c>
      <c r="N303" s="72">
        <v>34</v>
      </c>
      <c r="O303" s="64">
        <v>2530</v>
      </c>
      <c r="P303" s="65">
        <f>Table224578910112345678910111213141516[[#This Row],[PEMBULATAN]]*O303</f>
        <v>86020</v>
      </c>
    </row>
    <row r="304" spans="1:16" ht="26.25" customHeight="1" x14ac:dyDescent="0.2">
      <c r="A304" s="14"/>
      <c r="B304" s="75"/>
      <c r="C304" s="73" t="s">
        <v>2425</v>
      </c>
      <c r="D304" s="78" t="s">
        <v>289</v>
      </c>
      <c r="E304" s="13">
        <v>44449</v>
      </c>
      <c r="F304" s="76" t="s">
        <v>1362</v>
      </c>
      <c r="G304" s="13">
        <v>44454</v>
      </c>
      <c r="H304" s="77" t="s">
        <v>2428</v>
      </c>
      <c r="I304" s="16">
        <v>35</v>
      </c>
      <c r="J304" s="16">
        <v>28</v>
      </c>
      <c r="K304" s="16">
        <v>26</v>
      </c>
      <c r="L304" s="16">
        <v>4</v>
      </c>
      <c r="M304" s="81">
        <v>6.37</v>
      </c>
      <c r="N304" s="72">
        <v>7</v>
      </c>
      <c r="O304" s="64">
        <v>2530</v>
      </c>
      <c r="P304" s="65">
        <f>Table224578910112345678910111213141516[[#This Row],[PEMBULATAN]]*O304</f>
        <v>17710</v>
      </c>
    </row>
    <row r="305" spans="1:16" ht="26.25" customHeight="1" x14ac:dyDescent="0.2">
      <c r="A305" s="14"/>
      <c r="B305" s="75"/>
      <c r="C305" s="73" t="s">
        <v>2426</v>
      </c>
      <c r="D305" s="78" t="s">
        <v>289</v>
      </c>
      <c r="E305" s="13">
        <v>44449</v>
      </c>
      <c r="F305" s="76" t="s">
        <v>1362</v>
      </c>
      <c r="G305" s="13">
        <v>44454</v>
      </c>
      <c r="H305" s="77" t="s">
        <v>2428</v>
      </c>
      <c r="I305" s="16">
        <v>35</v>
      </c>
      <c r="J305" s="16">
        <v>35</v>
      </c>
      <c r="K305" s="16">
        <v>37</v>
      </c>
      <c r="L305" s="16">
        <v>7</v>
      </c>
      <c r="M305" s="81">
        <v>11.331250000000001</v>
      </c>
      <c r="N305" s="72">
        <v>12</v>
      </c>
      <c r="O305" s="64">
        <v>2530</v>
      </c>
      <c r="P305" s="65">
        <f>Table224578910112345678910111213141516[[#This Row],[PEMBULATAN]]*O305</f>
        <v>30360</v>
      </c>
    </row>
    <row r="306" spans="1:16" ht="26.25" customHeight="1" x14ac:dyDescent="0.2">
      <c r="A306" s="14"/>
      <c r="B306" s="75"/>
      <c r="C306" s="73" t="s">
        <v>2427</v>
      </c>
      <c r="D306" s="78" t="s">
        <v>289</v>
      </c>
      <c r="E306" s="13">
        <v>44449</v>
      </c>
      <c r="F306" s="76" t="s">
        <v>1362</v>
      </c>
      <c r="G306" s="13">
        <v>44454</v>
      </c>
      <c r="H306" s="77" t="s">
        <v>2428</v>
      </c>
      <c r="I306" s="16">
        <v>141</v>
      </c>
      <c r="J306" s="16">
        <v>78</v>
      </c>
      <c r="K306" s="16">
        <v>15</v>
      </c>
      <c r="L306" s="16">
        <v>24</v>
      </c>
      <c r="M306" s="81">
        <v>41.2425</v>
      </c>
      <c r="N306" s="72">
        <v>41</v>
      </c>
      <c r="O306" s="64">
        <v>2530</v>
      </c>
      <c r="P306" s="65">
        <f>Table224578910112345678910111213141516[[#This Row],[PEMBULATAN]]*O306</f>
        <v>103730</v>
      </c>
    </row>
    <row r="307" spans="1:16" ht="22.5" customHeight="1" x14ac:dyDescent="0.2">
      <c r="A307" s="120" t="s">
        <v>30</v>
      </c>
      <c r="B307" s="121"/>
      <c r="C307" s="121"/>
      <c r="D307" s="121"/>
      <c r="E307" s="121"/>
      <c r="F307" s="121"/>
      <c r="G307" s="121"/>
      <c r="H307" s="121"/>
      <c r="I307" s="121"/>
      <c r="J307" s="121"/>
      <c r="K307" s="121"/>
      <c r="L307" s="122"/>
      <c r="M307" s="79">
        <f>SUBTOTAL(109,Table224578910112345678910111213141516[KG VOLUME])</f>
        <v>6856.1240000000007</v>
      </c>
      <c r="N307" s="68">
        <f>SUM(N3:N306)</f>
        <v>7017</v>
      </c>
      <c r="O307" s="123">
        <f>SUM(P3:P306)</f>
        <v>17753010</v>
      </c>
      <c r="P307" s="124"/>
    </row>
    <row r="308" spans="1:16" ht="18" customHeight="1" x14ac:dyDescent="0.2">
      <c r="A308" s="86"/>
      <c r="B308" s="56" t="s">
        <v>42</v>
      </c>
      <c r="C308" s="55"/>
      <c r="D308" s="57" t="s">
        <v>43</v>
      </c>
      <c r="E308" s="86"/>
      <c r="F308" s="86"/>
      <c r="G308" s="86"/>
      <c r="H308" s="86"/>
      <c r="I308" s="86"/>
      <c r="J308" s="86"/>
      <c r="K308" s="86"/>
      <c r="L308" s="86"/>
      <c r="M308" s="87"/>
      <c r="N308" s="88" t="s">
        <v>51</v>
      </c>
      <c r="O308" s="89"/>
      <c r="P308" s="89">
        <f>O307*10%</f>
        <v>1775301</v>
      </c>
    </row>
    <row r="309" spans="1:16" ht="18" customHeight="1" thickBot="1" x14ac:dyDescent="0.25">
      <c r="A309" s="86"/>
      <c r="B309" s="56"/>
      <c r="C309" s="55"/>
      <c r="D309" s="57"/>
      <c r="E309" s="86"/>
      <c r="F309" s="86"/>
      <c r="G309" s="86"/>
      <c r="H309" s="86"/>
      <c r="I309" s="86"/>
      <c r="J309" s="86"/>
      <c r="K309" s="86"/>
      <c r="L309" s="86"/>
      <c r="M309" s="87"/>
      <c r="N309" s="90" t="s">
        <v>52</v>
      </c>
      <c r="O309" s="91"/>
      <c r="P309" s="91">
        <f>O307-P308</f>
        <v>15977709</v>
      </c>
    </row>
    <row r="310" spans="1:16" ht="18" customHeight="1" x14ac:dyDescent="0.2">
      <c r="A310" s="11"/>
      <c r="H310" s="63"/>
      <c r="N310" s="62" t="s">
        <v>31</v>
      </c>
      <c r="P310" s="69">
        <f>P309*1%</f>
        <v>159777.09</v>
      </c>
    </row>
    <row r="311" spans="1:16" ht="18" customHeight="1" thickBot="1" x14ac:dyDescent="0.25">
      <c r="A311" s="11"/>
      <c r="H311" s="63"/>
      <c r="N311" s="62" t="s">
        <v>53</v>
      </c>
      <c r="P311" s="71">
        <f>P309*2%</f>
        <v>319554.18</v>
      </c>
    </row>
    <row r="312" spans="1:16" ht="18" customHeight="1" x14ac:dyDescent="0.2">
      <c r="A312" s="11"/>
      <c r="H312" s="63"/>
      <c r="N312" s="66" t="s">
        <v>32</v>
      </c>
      <c r="O312" s="67"/>
      <c r="P312" s="70">
        <f>P309+P310-P311</f>
        <v>15817931.91</v>
      </c>
    </row>
    <row r="314" spans="1:16" x14ac:dyDescent="0.2">
      <c r="A314" s="11"/>
      <c r="H314" s="63"/>
      <c r="P314" s="71"/>
    </row>
    <row r="315" spans="1:16" x14ac:dyDescent="0.2">
      <c r="A315" s="11"/>
      <c r="H315" s="63"/>
      <c r="O315" s="58"/>
      <c r="P315" s="71"/>
    </row>
    <row r="316" spans="1:16" s="3" customFormat="1" x14ac:dyDescent="0.25">
      <c r="A316" s="11"/>
      <c r="B316" s="2"/>
      <c r="C316" s="2"/>
      <c r="E316" s="12"/>
      <c r="H316" s="63"/>
      <c r="N316" s="15"/>
      <c r="O316" s="15"/>
      <c r="P316" s="15"/>
    </row>
    <row r="317" spans="1:16" s="3" customFormat="1" x14ac:dyDescent="0.25">
      <c r="A317" s="11"/>
      <c r="B317" s="2"/>
      <c r="C317" s="2"/>
      <c r="E317" s="12"/>
      <c r="H317" s="63"/>
      <c r="N317" s="15"/>
      <c r="O317" s="15"/>
      <c r="P317" s="15"/>
    </row>
    <row r="318" spans="1:16" s="3" customFormat="1" x14ac:dyDescent="0.25">
      <c r="A318" s="11"/>
      <c r="B318" s="2"/>
      <c r="C318" s="2"/>
      <c r="E318" s="12"/>
      <c r="H318" s="63"/>
      <c r="N318" s="15"/>
      <c r="O318" s="15"/>
      <c r="P318" s="15"/>
    </row>
    <row r="319" spans="1:16" s="3" customFormat="1" x14ac:dyDescent="0.25">
      <c r="A319" s="11"/>
      <c r="B319" s="2"/>
      <c r="C319" s="2"/>
      <c r="E319" s="12"/>
      <c r="H319" s="63"/>
      <c r="N319" s="15"/>
      <c r="O319" s="15"/>
      <c r="P319" s="15"/>
    </row>
    <row r="320" spans="1:16" s="3" customFormat="1" x14ac:dyDescent="0.25">
      <c r="A320" s="11"/>
      <c r="B320" s="2"/>
      <c r="C320" s="2"/>
      <c r="E320" s="12"/>
      <c r="H320" s="63"/>
      <c r="N320" s="15"/>
      <c r="O320" s="15"/>
      <c r="P320" s="15"/>
    </row>
    <row r="321" spans="1:16" s="3" customFormat="1" x14ac:dyDescent="0.25">
      <c r="A321" s="11"/>
      <c r="B321" s="2"/>
      <c r="C321" s="2"/>
      <c r="E321" s="12"/>
      <c r="H321" s="63"/>
      <c r="N321" s="15"/>
      <c r="O321" s="15"/>
      <c r="P321" s="15"/>
    </row>
    <row r="322" spans="1:16" s="3" customFormat="1" x14ac:dyDescent="0.25">
      <c r="A322" s="11"/>
      <c r="B322" s="2"/>
      <c r="C322" s="2"/>
      <c r="E322" s="12"/>
      <c r="H322" s="63"/>
      <c r="N322" s="15"/>
      <c r="O322" s="15"/>
      <c r="P322" s="15"/>
    </row>
    <row r="323" spans="1:16" s="3" customFormat="1" x14ac:dyDescent="0.25">
      <c r="A323" s="11"/>
      <c r="B323" s="2"/>
      <c r="C323" s="2"/>
      <c r="E323" s="12"/>
      <c r="H323" s="63"/>
      <c r="N323" s="15"/>
      <c r="O323" s="15"/>
      <c r="P323" s="15"/>
    </row>
    <row r="324" spans="1:16" s="3" customFormat="1" x14ac:dyDescent="0.25">
      <c r="A324" s="11"/>
      <c r="B324" s="2"/>
      <c r="C324" s="2"/>
      <c r="E324" s="12"/>
      <c r="H324" s="63"/>
      <c r="N324" s="15"/>
      <c r="O324" s="15"/>
      <c r="P324" s="15"/>
    </row>
    <row r="325" spans="1:16" s="3" customFormat="1" x14ac:dyDescent="0.25">
      <c r="A325" s="11"/>
      <c r="B325" s="2"/>
      <c r="C325" s="2"/>
      <c r="E325" s="12"/>
      <c r="H325" s="63"/>
      <c r="N325" s="15"/>
      <c r="O325" s="15"/>
      <c r="P325" s="15"/>
    </row>
    <row r="326" spans="1:16" s="3" customFormat="1" x14ac:dyDescent="0.25">
      <c r="A326" s="11"/>
      <c r="B326" s="2"/>
      <c r="C326" s="2"/>
      <c r="E326" s="12"/>
      <c r="H326" s="63"/>
      <c r="N326" s="15"/>
      <c r="O326" s="15"/>
      <c r="P326" s="15"/>
    </row>
    <row r="327" spans="1:16" s="3" customFormat="1" x14ac:dyDescent="0.25">
      <c r="A327" s="11"/>
      <c r="B327" s="2"/>
      <c r="C327" s="2"/>
      <c r="E327" s="12"/>
      <c r="H327" s="63"/>
      <c r="N327" s="15"/>
      <c r="O327" s="15"/>
      <c r="P327" s="15"/>
    </row>
  </sheetData>
  <mergeCells count="2">
    <mergeCell ref="A307:L307"/>
    <mergeCell ref="O307:P307"/>
  </mergeCells>
  <conditionalFormatting sqref="C1:C1048576">
    <cfRule type="duplicateValues" dxfId="461" priority="4"/>
  </conditionalFormatting>
  <conditionalFormatting sqref="B3:B306">
    <cfRule type="duplicateValues" dxfId="460" priority="47"/>
  </conditionalFormatting>
  <conditionalFormatting sqref="C1:C1048576">
    <cfRule type="duplicateValues" dxfId="459" priority="72"/>
  </conditionalFormatting>
  <conditionalFormatting sqref="C1:C1048576">
    <cfRule type="duplicateValues" dxfId="458" priority="7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3"/>
  <sheetViews>
    <sheetView zoomScale="110" zoomScaleNormal="110" workbookViewId="0">
      <pane xSplit="3" ySplit="2" topLeftCell="D94" activePane="bottomRight" state="frozen"/>
      <selection pane="topRight" activeCell="B1" sqref="B1"/>
      <selection pane="bottomLeft" activeCell="A3" sqref="A3"/>
      <selection pane="bottomRight" activeCell="D95" sqref="D95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1.75" customHeight="1" x14ac:dyDescent="0.2">
      <c r="A3" s="83" t="s">
        <v>7135</v>
      </c>
      <c r="B3" s="99" t="s">
        <v>2429</v>
      </c>
      <c r="C3" s="9" t="s">
        <v>2430</v>
      </c>
      <c r="D3" s="76" t="s">
        <v>289</v>
      </c>
      <c r="E3" s="13">
        <v>44449</v>
      </c>
      <c r="F3" s="76" t="s">
        <v>1362</v>
      </c>
      <c r="G3" s="13">
        <v>44454</v>
      </c>
      <c r="H3" s="10" t="s">
        <v>2428</v>
      </c>
      <c r="I3" s="1">
        <v>62</v>
      </c>
      <c r="J3" s="1">
        <v>63</v>
      </c>
      <c r="K3" s="1">
        <v>25</v>
      </c>
      <c r="L3" s="1">
        <v>9</v>
      </c>
      <c r="M3" s="80">
        <v>24.412500000000001</v>
      </c>
      <c r="N3" s="8">
        <v>25</v>
      </c>
      <c r="O3" s="64">
        <v>2530</v>
      </c>
      <c r="P3" s="65">
        <f>Table22457891011234567891011121314151617[[#This Row],[PEMBULATAN]]*O3</f>
        <v>63250</v>
      </c>
    </row>
    <row r="4" spans="1:16" ht="21.75" customHeight="1" x14ac:dyDescent="0.2">
      <c r="A4" s="14"/>
      <c r="B4" s="75" t="s">
        <v>2431</v>
      </c>
      <c r="C4" s="9" t="s">
        <v>2432</v>
      </c>
      <c r="D4" s="76" t="s">
        <v>289</v>
      </c>
      <c r="E4" s="13">
        <v>44449</v>
      </c>
      <c r="F4" s="76" t="s">
        <v>1362</v>
      </c>
      <c r="G4" s="13">
        <v>44454</v>
      </c>
      <c r="H4" s="10" t="s">
        <v>2428</v>
      </c>
      <c r="I4" s="1">
        <v>74</v>
      </c>
      <c r="J4" s="1">
        <v>53</v>
      </c>
      <c r="K4" s="1">
        <v>31</v>
      </c>
      <c r="L4" s="1">
        <v>13</v>
      </c>
      <c r="M4" s="80">
        <v>30.395499999999998</v>
      </c>
      <c r="N4" s="8">
        <v>31</v>
      </c>
      <c r="O4" s="64">
        <v>2530</v>
      </c>
      <c r="P4" s="65">
        <f>Table22457891011234567891011121314151617[[#This Row],[PEMBULATAN]]*O4</f>
        <v>78430</v>
      </c>
    </row>
    <row r="5" spans="1:16" ht="21.75" customHeight="1" x14ac:dyDescent="0.2">
      <c r="A5" s="14"/>
      <c r="B5" s="75"/>
      <c r="C5" s="73" t="s">
        <v>2433</v>
      </c>
      <c r="D5" s="78" t="s">
        <v>289</v>
      </c>
      <c r="E5" s="13">
        <v>44449</v>
      </c>
      <c r="F5" s="76" t="s">
        <v>1362</v>
      </c>
      <c r="G5" s="13">
        <v>44454</v>
      </c>
      <c r="H5" s="77" t="s">
        <v>2428</v>
      </c>
      <c r="I5" s="16">
        <v>87</v>
      </c>
      <c r="J5" s="16">
        <v>57</v>
      </c>
      <c r="K5" s="16">
        <v>23</v>
      </c>
      <c r="L5" s="16">
        <v>16</v>
      </c>
      <c r="M5" s="81">
        <v>28.514250000000001</v>
      </c>
      <c r="N5" s="72">
        <v>29</v>
      </c>
      <c r="O5" s="64">
        <v>2530</v>
      </c>
      <c r="P5" s="65">
        <f>Table22457891011234567891011121314151617[[#This Row],[PEMBULATAN]]*O5</f>
        <v>73370</v>
      </c>
    </row>
    <row r="6" spans="1:16" ht="21.75" customHeight="1" x14ac:dyDescent="0.2">
      <c r="A6" s="14"/>
      <c r="B6" s="75"/>
      <c r="C6" s="73" t="s">
        <v>2434</v>
      </c>
      <c r="D6" s="78" t="s">
        <v>289</v>
      </c>
      <c r="E6" s="13">
        <v>44449</v>
      </c>
      <c r="F6" s="76" t="s">
        <v>1362</v>
      </c>
      <c r="G6" s="13">
        <v>44454</v>
      </c>
      <c r="H6" s="77" t="s">
        <v>2428</v>
      </c>
      <c r="I6" s="16">
        <v>93</v>
      </c>
      <c r="J6" s="16">
        <v>35</v>
      </c>
      <c r="K6" s="16">
        <v>100</v>
      </c>
      <c r="L6" s="16">
        <v>40</v>
      </c>
      <c r="M6" s="81">
        <v>81.375</v>
      </c>
      <c r="N6" s="72">
        <v>82</v>
      </c>
      <c r="O6" s="64">
        <v>2530</v>
      </c>
      <c r="P6" s="65">
        <f>Table22457891011234567891011121314151617[[#This Row],[PEMBULATAN]]*O6</f>
        <v>207460</v>
      </c>
    </row>
    <row r="7" spans="1:16" ht="21.75" customHeight="1" x14ac:dyDescent="0.2">
      <c r="A7" s="14"/>
      <c r="B7" s="75"/>
      <c r="C7" s="73" t="s">
        <v>2435</v>
      </c>
      <c r="D7" s="78" t="s">
        <v>289</v>
      </c>
      <c r="E7" s="13">
        <v>44449</v>
      </c>
      <c r="F7" s="76" t="s">
        <v>1362</v>
      </c>
      <c r="G7" s="13">
        <v>44454</v>
      </c>
      <c r="H7" s="77" t="s">
        <v>2428</v>
      </c>
      <c r="I7" s="16">
        <v>120</v>
      </c>
      <c r="J7" s="16">
        <v>95</v>
      </c>
      <c r="K7" s="16">
        <v>18</v>
      </c>
      <c r="L7" s="16">
        <v>7</v>
      </c>
      <c r="M7" s="81">
        <v>51.3</v>
      </c>
      <c r="N7" s="72">
        <v>52</v>
      </c>
      <c r="O7" s="64">
        <v>2530</v>
      </c>
      <c r="P7" s="65">
        <f>Table22457891011234567891011121314151617[[#This Row],[PEMBULATAN]]*O7</f>
        <v>131560</v>
      </c>
    </row>
    <row r="8" spans="1:16" ht="21.75" customHeight="1" x14ac:dyDescent="0.2">
      <c r="A8" s="14"/>
      <c r="B8" s="75"/>
      <c r="C8" s="73" t="s">
        <v>2436</v>
      </c>
      <c r="D8" s="78" t="s">
        <v>289</v>
      </c>
      <c r="E8" s="13">
        <v>44449</v>
      </c>
      <c r="F8" s="76" t="s">
        <v>1362</v>
      </c>
      <c r="G8" s="13">
        <v>44454</v>
      </c>
      <c r="H8" s="77" t="s">
        <v>2428</v>
      </c>
      <c r="I8" s="16">
        <v>90</v>
      </c>
      <c r="J8" s="16">
        <v>42</v>
      </c>
      <c r="K8" s="16">
        <v>10</v>
      </c>
      <c r="L8" s="16">
        <v>8</v>
      </c>
      <c r="M8" s="81">
        <v>9.4499999999999993</v>
      </c>
      <c r="N8" s="72">
        <v>10</v>
      </c>
      <c r="O8" s="64">
        <v>2530</v>
      </c>
      <c r="P8" s="65">
        <f>Table22457891011234567891011121314151617[[#This Row],[PEMBULATAN]]*O8</f>
        <v>25300</v>
      </c>
    </row>
    <row r="9" spans="1:16" ht="21.75" customHeight="1" x14ac:dyDescent="0.2">
      <c r="A9" s="14"/>
      <c r="B9" s="75"/>
      <c r="C9" s="73" t="s">
        <v>2437</v>
      </c>
      <c r="D9" s="78" t="s">
        <v>289</v>
      </c>
      <c r="E9" s="13">
        <v>44449</v>
      </c>
      <c r="F9" s="76" t="s">
        <v>1362</v>
      </c>
      <c r="G9" s="13">
        <v>44454</v>
      </c>
      <c r="H9" s="77" t="s">
        <v>2428</v>
      </c>
      <c r="I9" s="16">
        <v>90</v>
      </c>
      <c r="J9" s="16">
        <v>60</v>
      </c>
      <c r="K9" s="16">
        <v>30</v>
      </c>
      <c r="L9" s="16">
        <v>14</v>
      </c>
      <c r="M9" s="81">
        <v>40.5</v>
      </c>
      <c r="N9" s="72">
        <v>41</v>
      </c>
      <c r="O9" s="64">
        <v>2530</v>
      </c>
      <c r="P9" s="65">
        <f>Table22457891011234567891011121314151617[[#This Row],[PEMBULATAN]]*O9</f>
        <v>103730</v>
      </c>
    </row>
    <row r="10" spans="1:16" ht="21.75" customHeight="1" x14ac:dyDescent="0.2">
      <c r="A10" s="14"/>
      <c r="B10" s="75"/>
      <c r="C10" s="73" t="s">
        <v>2438</v>
      </c>
      <c r="D10" s="78" t="s">
        <v>289</v>
      </c>
      <c r="E10" s="13">
        <v>44449</v>
      </c>
      <c r="F10" s="76" t="s">
        <v>1362</v>
      </c>
      <c r="G10" s="13">
        <v>44454</v>
      </c>
      <c r="H10" s="77" t="s">
        <v>2428</v>
      </c>
      <c r="I10" s="16">
        <v>86</v>
      </c>
      <c r="J10" s="16">
        <v>54</v>
      </c>
      <c r="K10" s="16">
        <v>35</v>
      </c>
      <c r="L10" s="16">
        <v>19</v>
      </c>
      <c r="M10" s="81">
        <v>40.634999999999998</v>
      </c>
      <c r="N10" s="72">
        <v>41</v>
      </c>
      <c r="O10" s="64">
        <v>2530</v>
      </c>
      <c r="P10" s="65">
        <f>Table22457891011234567891011121314151617[[#This Row],[PEMBULATAN]]*O10</f>
        <v>103730</v>
      </c>
    </row>
    <row r="11" spans="1:16" ht="21.75" customHeight="1" x14ac:dyDescent="0.2">
      <c r="A11" s="14"/>
      <c r="B11" s="75"/>
      <c r="C11" s="73" t="s">
        <v>2439</v>
      </c>
      <c r="D11" s="78" t="s">
        <v>289</v>
      </c>
      <c r="E11" s="13">
        <v>44449</v>
      </c>
      <c r="F11" s="76" t="s">
        <v>1362</v>
      </c>
      <c r="G11" s="13">
        <v>44454</v>
      </c>
      <c r="H11" s="77" t="s">
        <v>2428</v>
      </c>
      <c r="I11" s="16">
        <v>85</v>
      </c>
      <c r="J11" s="16">
        <v>58</v>
      </c>
      <c r="K11" s="16">
        <v>26</v>
      </c>
      <c r="L11" s="16">
        <v>14</v>
      </c>
      <c r="M11" s="81">
        <v>32.045000000000002</v>
      </c>
      <c r="N11" s="72">
        <v>32</v>
      </c>
      <c r="O11" s="64">
        <v>2530</v>
      </c>
      <c r="P11" s="65">
        <f>Table22457891011234567891011121314151617[[#This Row],[PEMBULATAN]]*O11</f>
        <v>80960</v>
      </c>
    </row>
    <row r="12" spans="1:16" ht="21.75" customHeight="1" x14ac:dyDescent="0.2">
      <c r="A12" s="14"/>
      <c r="B12" s="75"/>
      <c r="C12" s="73" t="s">
        <v>2440</v>
      </c>
      <c r="D12" s="78" t="s">
        <v>289</v>
      </c>
      <c r="E12" s="13">
        <v>44449</v>
      </c>
      <c r="F12" s="76" t="s">
        <v>1362</v>
      </c>
      <c r="G12" s="13">
        <v>44454</v>
      </c>
      <c r="H12" s="77" t="s">
        <v>2428</v>
      </c>
      <c r="I12" s="16">
        <v>80</v>
      </c>
      <c r="J12" s="16">
        <v>57</v>
      </c>
      <c r="K12" s="16">
        <v>20</v>
      </c>
      <c r="L12" s="16">
        <v>13</v>
      </c>
      <c r="M12" s="81">
        <v>22.8</v>
      </c>
      <c r="N12" s="72">
        <v>23</v>
      </c>
      <c r="O12" s="64">
        <v>2530</v>
      </c>
      <c r="P12" s="65">
        <f>Table22457891011234567891011121314151617[[#This Row],[PEMBULATAN]]*O12</f>
        <v>58190</v>
      </c>
    </row>
    <row r="13" spans="1:16" ht="21.75" customHeight="1" x14ac:dyDescent="0.2">
      <c r="A13" s="14"/>
      <c r="B13" s="75"/>
      <c r="C13" s="73" t="s">
        <v>2441</v>
      </c>
      <c r="D13" s="78" t="s">
        <v>289</v>
      </c>
      <c r="E13" s="13">
        <v>44449</v>
      </c>
      <c r="F13" s="76" t="s">
        <v>1362</v>
      </c>
      <c r="G13" s="13">
        <v>44454</v>
      </c>
      <c r="H13" s="77" t="s">
        <v>2428</v>
      </c>
      <c r="I13" s="16">
        <v>120</v>
      </c>
      <c r="J13" s="16">
        <v>49</v>
      </c>
      <c r="K13" s="16">
        <v>69</v>
      </c>
      <c r="L13" s="16">
        <v>30</v>
      </c>
      <c r="M13" s="81">
        <v>101.43</v>
      </c>
      <c r="N13" s="72">
        <v>102</v>
      </c>
      <c r="O13" s="64">
        <v>2530</v>
      </c>
      <c r="P13" s="65">
        <f>Table22457891011234567891011121314151617[[#This Row],[PEMBULATAN]]*O13</f>
        <v>258060</v>
      </c>
    </row>
    <row r="14" spans="1:16" ht="21.75" customHeight="1" x14ac:dyDescent="0.2">
      <c r="A14" s="14"/>
      <c r="B14" s="75"/>
      <c r="C14" s="73" t="s">
        <v>2442</v>
      </c>
      <c r="D14" s="78" t="s">
        <v>289</v>
      </c>
      <c r="E14" s="13">
        <v>44449</v>
      </c>
      <c r="F14" s="76" t="s">
        <v>1362</v>
      </c>
      <c r="G14" s="13">
        <v>44454</v>
      </c>
      <c r="H14" s="77" t="s">
        <v>2428</v>
      </c>
      <c r="I14" s="16">
        <v>60</v>
      </c>
      <c r="J14" s="16">
        <v>60</v>
      </c>
      <c r="K14" s="16">
        <v>10</v>
      </c>
      <c r="L14" s="16">
        <v>4</v>
      </c>
      <c r="M14" s="81">
        <v>9</v>
      </c>
      <c r="N14" s="72">
        <v>9</v>
      </c>
      <c r="O14" s="64">
        <v>2530</v>
      </c>
      <c r="P14" s="65">
        <f>Table22457891011234567891011121314151617[[#This Row],[PEMBULATAN]]*O14</f>
        <v>22770</v>
      </c>
    </row>
    <row r="15" spans="1:16" ht="21.75" customHeight="1" x14ac:dyDescent="0.2">
      <c r="A15" s="14"/>
      <c r="B15" s="75"/>
      <c r="C15" s="73" t="s">
        <v>2443</v>
      </c>
      <c r="D15" s="78" t="s">
        <v>289</v>
      </c>
      <c r="E15" s="13">
        <v>44449</v>
      </c>
      <c r="F15" s="76" t="s">
        <v>1362</v>
      </c>
      <c r="G15" s="13">
        <v>44454</v>
      </c>
      <c r="H15" s="77" t="s">
        <v>2428</v>
      </c>
      <c r="I15" s="16">
        <v>80</v>
      </c>
      <c r="J15" s="16">
        <v>55</v>
      </c>
      <c r="K15" s="16">
        <v>25</v>
      </c>
      <c r="L15" s="16">
        <v>13</v>
      </c>
      <c r="M15" s="81">
        <v>27.5</v>
      </c>
      <c r="N15" s="72">
        <v>28</v>
      </c>
      <c r="O15" s="64">
        <v>2530</v>
      </c>
      <c r="P15" s="65">
        <f>Table22457891011234567891011121314151617[[#This Row],[PEMBULATAN]]*O15</f>
        <v>70840</v>
      </c>
    </row>
    <row r="16" spans="1:16" ht="21.75" customHeight="1" x14ac:dyDescent="0.2">
      <c r="A16" s="14"/>
      <c r="B16" s="75"/>
      <c r="C16" s="73" t="s">
        <v>2444</v>
      </c>
      <c r="D16" s="78" t="s">
        <v>289</v>
      </c>
      <c r="E16" s="13">
        <v>44449</v>
      </c>
      <c r="F16" s="76" t="s">
        <v>1362</v>
      </c>
      <c r="G16" s="13">
        <v>44454</v>
      </c>
      <c r="H16" s="77" t="s">
        <v>2428</v>
      </c>
      <c r="I16" s="16">
        <v>75</v>
      </c>
      <c r="J16" s="16">
        <v>60</v>
      </c>
      <c r="K16" s="16">
        <v>15</v>
      </c>
      <c r="L16" s="16">
        <v>11</v>
      </c>
      <c r="M16" s="81">
        <v>16.875</v>
      </c>
      <c r="N16" s="72">
        <v>17</v>
      </c>
      <c r="O16" s="64">
        <v>2530</v>
      </c>
      <c r="P16" s="65">
        <f>Table22457891011234567891011121314151617[[#This Row],[PEMBULATAN]]*O16</f>
        <v>43010</v>
      </c>
    </row>
    <row r="17" spans="1:16" ht="21.75" customHeight="1" x14ac:dyDescent="0.2">
      <c r="A17" s="14"/>
      <c r="B17" s="75"/>
      <c r="C17" s="73" t="s">
        <v>2445</v>
      </c>
      <c r="D17" s="78" t="s">
        <v>289</v>
      </c>
      <c r="E17" s="13">
        <v>44449</v>
      </c>
      <c r="F17" s="76" t="s">
        <v>1362</v>
      </c>
      <c r="G17" s="13">
        <v>44454</v>
      </c>
      <c r="H17" s="77" t="s">
        <v>2428</v>
      </c>
      <c r="I17" s="16">
        <v>100</v>
      </c>
      <c r="J17" s="16">
        <v>60</v>
      </c>
      <c r="K17" s="16">
        <v>25</v>
      </c>
      <c r="L17" s="16">
        <v>27</v>
      </c>
      <c r="M17" s="81">
        <v>37.5</v>
      </c>
      <c r="N17" s="72">
        <v>38</v>
      </c>
      <c r="O17" s="64">
        <v>2530</v>
      </c>
      <c r="P17" s="65">
        <f>Table22457891011234567891011121314151617[[#This Row],[PEMBULATAN]]*O17</f>
        <v>96140</v>
      </c>
    </row>
    <row r="18" spans="1:16" ht="21.75" customHeight="1" x14ac:dyDescent="0.2">
      <c r="A18" s="14"/>
      <c r="B18" s="75"/>
      <c r="C18" s="73" t="s">
        <v>2446</v>
      </c>
      <c r="D18" s="78" t="s">
        <v>289</v>
      </c>
      <c r="E18" s="13">
        <v>44449</v>
      </c>
      <c r="F18" s="76" t="s">
        <v>1362</v>
      </c>
      <c r="G18" s="13">
        <v>44454</v>
      </c>
      <c r="H18" s="77" t="s">
        <v>2428</v>
      </c>
      <c r="I18" s="16">
        <v>72</v>
      </c>
      <c r="J18" s="16">
        <v>65</v>
      </c>
      <c r="K18" s="16">
        <v>12</v>
      </c>
      <c r="L18" s="16">
        <v>9</v>
      </c>
      <c r="M18" s="81">
        <v>14.04</v>
      </c>
      <c r="N18" s="72">
        <v>14</v>
      </c>
      <c r="O18" s="64">
        <v>2530</v>
      </c>
      <c r="P18" s="65">
        <f>Table22457891011234567891011121314151617[[#This Row],[PEMBULATAN]]*O18</f>
        <v>35420</v>
      </c>
    </row>
    <row r="19" spans="1:16" ht="21.75" customHeight="1" x14ac:dyDescent="0.2">
      <c r="A19" s="14"/>
      <c r="B19" s="75"/>
      <c r="C19" s="73" t="s">
        <v>2447</v>
      </c>
      <c r="D19" s="78" t="s">
        <v>289</v>
      </c>
      <c r="E19" s="13">
        <v>44449</v>
      </c>
      <c r="F19" s="76" t="s">
        <v>1362</v>
      </c>
      <c r="G19" s="13">
        <v>44454</v>
      </c>
      <c r="H19" s="77" t="s">
        <v>2428</v>
      </c>
      <c r="I19" s="16">
        <v>105</v>
      </c>
      <c r="J19" s="16">
        <v>55</v>
      </c>
      <c r="K19" s="16">
        <v>32</v>
      </c>
      <c r="L19" s="16">
        <v>27</v>
      </c>
      <c r="M19" s="81">
        <v>46.2</v>
      </c>
      <c r="N19" s="72">
        <v>46</v>
      </c>
      <c r="O19" s="64">
        <v>2530</v>
      </c>
      <c r="P19" s="65">
        <f>Table22457891011234567891011121314151617[[#This Row],[PEMBULATAN]]*O19</f>
        <v>116380</v>
      </c>
    </row>
    <row r="20" spans="1:16" ht="21.75" customHeight="1" x14ac:dyDescent="0.2">
      <c r="A20" s="14"/>
      <c r="B20" s="75"/>
      <c r="C20" s="73" t="s">
        <v>2448</v>
      </c>
      <c r="D20" s="78" t="s">
        <v>289</v>
      </c>
      <c r="E20" s="13">
        <v>44449</v>
      </c>
      <c r="F20" s="76" t="s">
        <v>1362</v>
      </c>
      <c r="G20" s="13">
        <v>44454</v>
      </c>
      <c r="H20" s="77" t="s">
        <v>2428</v>
      </c>
      <c r="I20" s="16">
        <v>88</v>
      </c>
      <c r="J20" s="16">
        <v>55</v>
      </c>
      <c r="K20" s="16">
        <v>29</v>
      </c>
      <c r="L20" s="16">
        <v>22</v>
      </c>
      <c r="M20" s="81">
        <v>35.090000000000003</v>
      </c>
      <c r="N20" s="72">
        <v>35</v>
      </c>
      <c r="O20" s="64">
        <v>2530</v>
      </c>
      <c r="P20" s="65">
        <f>Table22457891011234567891011121314151617[[#This Row],[PEMBULATAN]]*O20</f>
        <v>88550</v>
      </c>
    </row>
    <row r="21" spans="1:16" ht="21.75" customHeight="1" x14ac:dyDescent="0.2">
      <c r="A21" s="14"/>
      <c r="B21" s="75"/>
      <c r="C21" s="73" t="s">
        <v>2449</v>
      </c>
      <c r="D21" s="78" t="s">
        <v>289</v>
      </c>
      <c r="E21" s="13">
        <v>44449</v>
      </c>
      <c r="F21" s="76" t="s">
        <v>1362</v>
      </c>
      <c r="G21" s="13">
        <v>44454</v>
      </c>
      <c r="H21" s="77" t="s">
        <v>2428</v>
      </c>
      <c r="I21" s="16">
        <v>85</v>
      </c>
      <c r="J21" s="16">
        <v>52</v>
      </c>
      <c r="K21" s="16">
        <v>32</v>
      </c>
      <c r="L21" s="16">
        <v>21</v>
      </c>
      <c r="M21" s="81">
        <v>35.36</v>
      </c>
      <c r="N21" s="72">
        <v>36</v>
      </c>
      <c r="O21" s="64">
        <v>2530</v>
      </c>
      <c r="P21" s="65">
        <f>Table22457891011234567891011121314151617[[#This Row],[PEMBULATAN]]*O21</f>
        <v>91080</v>
      </c>
    </row>
    <row r="22" spans="1:16" ht="21.75" customHeight="1" x14ac:dyDescent="0.2">
      <c r="A22" s="14"/>
      <c r="B22" s="75"/>
      <c r="C22" s="73" t="s">
        <v>2450</v>
      </c>
      <c r="D22" s="78" t="s">
        <v>289</v>
      </c>
      <c r="E22" s="13">
        <v>44449</v>
      </c>
      <c r="F22" s="76" t="s">
        <v>1362</v>
      </c>
      <c r="G22" s="13">
        <v>44454</v>
      </c>
      <c r="H22" s="77" t="s">
        <v>2428</v>
      </c>
      <c r="I22" s="16">
        <v>80</v>
      </c>
      <c r="J22" s="16">
        <v>63</v>
      </c>
      <c r="K22" s="16">
        <v>20</v>
      </c>
      <c r="L22" s="16">
        <v>16</v>
      </c>
      <c r="M22" s="81">
        <v>25.2</v>
      </c>
      <c r="N22" s="72">
        <v>25</v>
      </c>
      <c r="O22" s="64">
        <v>2530</v>
      </c>
      <c r="P22" s="65">
        <f>Table22457891011234567891011121314151617[[#This Row],[PEMBULATAN]]*O22</f>
        <v>63250</v>
      </c>
    </row>
    <row r="23" spans="1:16" ht="21.75" customHeight="1" x14ac:dyDescent="0.2">
      <c r="A23" s="14"/>
      <c r="B23" s="75"/>
      <c r="C23" s="73" t="s">
        <v>2451</v>
      </c>
      <c r="D23" s="78" t="s">
        <v>289</v>
      </c>
      <c r="E23" s="13">
        <v>44449</v>
      </c>
      <c r="F23" s="76" t="s">
        <v>1362</v>
      </c>
      <c r="G23" s="13">
        <v>44454</v>
      </c>
      <c r="H23" s="77" t="s">
        <v>2428</v>
      </c>
      <c r="I23" s="16">
        <v>66</v>
      </c>
      <c r="J23" s="16">
        <v>39</v>
      </c>
      <c r="K23" s="16">
        <v>28</v>
      </c>
      <c r="L23" s="16">
        <v>10</v>
      </c>
      <c r="M23" s="81">
        <v>18.018000000000001</v>
      </c>
      <c r="N23" s="72">
        <v>18</v>
      </c>
      <c r="O23" s="64">
        <v>2530</v>
      </c>
      <c r="P23" s="65">
        <f>Table22457891011234567891011121314151617[[#This Row],[PEMBULATAN]]*O23</f>
        <v>45540</v>
      </c>
    </row>
    <row r="24" spans="1:16" ht="21.75" customHeight="1" x14ac:dyDescent="0.2">
      <c r="A24" s="14"/>
      <c r="B24" s="75"/>
      <c r="C24" s="73" t="s">
        <v>2452</v>
      </c>
      <c r="D24" s="78" t="s">
        <v>289</v>
      </c>
      <c r="E24" s="13">
        <v>44449</v>
      </c>
      <c r="F24" s="76" t="s">
        <v>1362</v>
      </c>
      <c r="G24" s="13">
        <v>44454</v>
      </c>
      <c r="H24" s="77" t="s">
        <v>2428</v>
      </c>
      <c r="I24" s="16">
        <v>72</v>
      </c>
      <c r="J24" s="16">
        <v>54</v>
      </c>
      <c r="K24" s="16">
        <v>25</v>
      </c>
      <c r="L24" s="16">
        <v>9</v>
      </c>
      <c r="M24" s="81">
        <v>24.3</v>
      </c>
      <c r="N24" s="72">
        <v>25</v>
      </c>
      <c r="O24" s="64">
        <v>2530</v>
      </c>
      <c r="P24" s="65">
        <f>Table22457891011234567891011121314151617[[#This Row],[PEMBULATAN]]*O24</f>
        <v>63250</v>
      </c>
    </row>
    <row r="25" spans="1:16" ht="21.75" customHeight="1" x14ac:dyDescent="0.2">
      <c r="A25" s="14"/>
      <c r="B25" s="75"/>
      <c r="C25" s="73" t="s">
        <v>2453</v>
      </c>
      <c r="D25" s="78" t="s">
        <v>289</v>
      </c>
      <c r="E25" s="13">
        <v>44449</v>
      </c>
      <c r="F25" s="76" t="s">
        <v>1362</v>
      </c>
      <c r="G25" s="13">
        <v>44454</v>
      </c>
      <c r="H25" s="77" t="s">
        <v>2428</v>
      </c>
      <c r="I25" s="16">
        <v>95</v>
      </c>
      <c r="J25" s="16">
        <v>58</v>
      </c>
      <c r="K25" s="16">
        <v>20</v>
      </c>
      <c r="L25" s="16">
        <v>17</v>
      </c>
      <c r="M25" s="81">
        <v>27.55</v>
      </c>
      <c r="N25" s="72">
        <v>28</v>
      </c>
      <c r="O25" s="64">
        <v>2530</v>
      </c>
      <c r="P25" s="65">
        <f>Table22457891011234567891011121314151617[[#This Row],[PEMBULATAN]]*O25</f>
        <v>70840</v>
      </c>
    </row>
    <row r="26" spans="1:16" ht="21.75" customHeight="1" x14ac:dyDescent="0.2">
      <c r="A26" s="14"/>
      <c r="B26" s="75"/>
      <c r="C26" s="73" t="s">
        <v>2454</v>
      </c>
      <c r="D26" s="78" t="s">
        <v>289</v>
      </c>
      <c r="E26" s="13">
        <v>44449</v>
      </c>
      <c r="F26" s="76" t="s">
        <v>1362</v>
      </c>
      <c r="G26" s="13">
        <v>44454</v>
      </c>
      <c r="H26" s="77" t="s">
        <v>2428</v>
      </c>
      <c r="I26" s="16">
        <v>100</v>
      </c>
      <c r="J26" s="16">
        <v>58</v>
      </c>
      <c r="K26" s="16">
        <v>24</v>
      </c>
      <c r="L26" s="16">
        <v>30</v>
      </c>
      <c r="M26" s="81">
        <v>34.799999999999997</v>
      </c>
      <c r="N26" s="72">
        <v>35</v>
      </c>
      <c r="O26" s="64">
        <v>2530</v>
      </c>
      <c r="P26" s="65">
        <f>Table22457891011234567891011121314151617[[#This Row],[PEMBULATAN]]*O26</f>
        <v>88550</v>
      </c>
    </row>
    <row r="27" spans="1:16" ht="21.75" customHeight="1" x14ac:dyDescent="0.2">
      <c r="A27" s="14"/>
      <c r="B27" s="75"/>
      <c r="C27" s="73" t="s">
        <v>2455</v>
      </c>
      <c r="D27" s="78" t="s">
        <v>289</v>
      </c>
      <c r="E27" s="13">
        <v>44449</v>
      </c>
      <c r="F27" s="76" t="s">
        <v>1362</v>
      </c>
      <c r="G27" s="13">
        <v>44454</v>
      </c>
      <c r="H27" s="77" t="s">
        <v>2428</v>
      </c>
      <c r="I27" s="16">
        <v>72</v>
      </c>
      <c r="J27" s="16">
        <v>54</v>
      </c>
      <c r="K27" s="16">
        <v>23</v>
      </c>
      <c r="L27" s="16">
        <v>12</v>
      </c>
      <c r="M27" s="81">
        <v>22.356000000000002</v>
      </c>
      <c r="N27" s="72">
        <v>23</v>
      </c>
      <c r="O27" s="64">
        <v>2530</v>
      </c>
      <c r="P27" s="65">
        <f>Table22457891011234567891011121314151617[[#This Row],[PEMBULATAN]]*O27</f>
        <v>58190</v>
      </c>
    </row>
    <row r="28" spans="1:16" ht="21.75" customHeight="1" x14ac:dyDescent="0.2">
      <c r="A28" s="14"/>
      <c r="B28" s="75"/>
      <c r="C28" s="73" t="s">
        <v>2456</v>
      </c>
      <c r="D28" s="78" t="s">
        <v>289</v>
      </c>
      <c r="E28" s="13">
        <v>44449</v>
      </c>
      <c r="F28" s="76" t="s">
        <v>1362</v>
      </c>
      <c r="G28" s="13">
        <v>44454</v>
      </c>
      <c r="H28" s="77" t="s">
        <v>2428</v>
      </c>
      <c r="I28" s="16">
        <v>60</v>
      </c>
      <c r="J28" s="16">
        <v>60</v>
      </c>
      <c r="K28" s="16">
        <v>11</v>
      </c>
      <c r="L28" s="16">
        <v>2</v>
      </c>
      <c r="M28" s="81">
        <v>9.9</v>
      </c>
      <c r="N28" s="72">
        <v>10</v>
      </c>
      <c r="O28" s="64">
        <v>2530</v>
      </c>
      <c r="P28" s="65">
        <f>Table22457891011234567891011121314151617[[#This Row],[PEMBULATAN]]*O28</f>
        <v>25300</v>
      </c>
    </row>
    <row r="29" spans="1:16" ht="21.75" customHeight="1" x14ac:dyDescent="0.2">
      <c r="A29" s="14"/>
      <c r="B29" s="75"/>
      <c r="C29" s="73" t="s">
        <v>2457</v>
      </c>
      <c r="D29" s="78" t="s">
        <v>289</v>
      </c>
      <c r="E29" s="13">
        <v>44449</v>
      </c>
      <c r="F29" s="76" t="s">
        <v>1362</v>
      </c>
      <c r="G29" s="13">
        <v>44454</v>
      </c>
      <c r="H29" s="77" t="s">
        <v>2428</v>
      </c>
      <c r="I29" s="16">
        <v>54</v>
      </c>
      <c r="J29" s="16">
        <v>38</v>
      </c>
      <c r="K29" s="16">
        <v>25</v>
      </c>
      <c r="L29" s="16">
        <v>11</v>
      </c>
      <c r="M29" s="81">
        <v>12.824999999999999</v>
      </c>
      <c r="N29" s="72">
        <v>13</v>
      </c>
      <c r="O29" s="64">
        <v>2530</v>
      </c>
      <c r="P29" s="65">
        <f>Table22457891011234567891011121314151617[[#This Row],[PEMBULATAN]]*O29</f>
        <v>32890</v>
      </c>
    </row>
    <row r="30" spans="1:16" ht="21.75" customHeight="1" x14ac:dyDescent="0.2">
      <c r="A30" s="14"/>
      <c r="B30" s="75"/>
      <c r="C30" s="73" t="s">
        <v>2458</v>
      </c>
      <c r="D30" s="78" t="s">
        <v>289</v>
      </c>
      <c r="E30" s="13">
        <v>44449</v>
      </c>
      <c r="F30" s="76" t="s">
        <v>1362</v>
      </c>
      <c r="G30" s="13">
        <v>44454</v>
      </c>
      <c r="H30" s="77" t="s">
        <v>2428</v>
      </c>
      <c r="I30" s="16">
        <v>100</v>
      </c>
      <c r="J30" s="16">
        <v>60</v>
      </c>
      <c r="K30" s="16">
        <v>30</v>
      </c>
      <c r="L30" s="16">
        <v>19</v>
      </c>
      <c r="M30" s="81">
        <v>45</v>
      </c>
      <c r="N30" s="72">
        <v>45</v>
      </c>
      <c r="O30" s="64">
        <v>2530</v>
      </c>
      <c r="P30" s="65">
        <f>Table22457891011234567891011121314151617[[#This Row],[PEMBULATAN]]*O30</f>
        <v>113850</v>
      </c>
    </row>
    <row r="31" spans="1:16" ht="21.75" customHeight="1" x14ac:dyDescent="0.2">
      <c r="A31" s="14"/>
      <c r="B31" s="75"/>
      <c r="C31" s="73" t="s">
        <v>2459</v>
      </c>
      <c r="D31" s="78" t="s">
        <v>289</v>
      </c>
      <c r="E31" s="13">
        <v>44449</v>
      </c>
      <c r="F31" s="76" t="s">
        <v>1362</v>
      </c>
      <c r="G31" s="13">
        <v>44454</v>
      </c>
      <c r="H31" s="77" t="s">
        <v>2428</v>
      </c>
      <c r="I31" s="16">
        <v>94</v>
      </c>
      <c r="J31" s="16">
        <v>64</v>
      </c>
      <c r="K31" s="16">
        <v>30</v>
      </c>
      <c r="L31" s="16">
        <v>18</v>
      </c>
      <c r="M31" s="81">
        <v>45.12</v>
      </c>
      <c r="N31" s="72">
        <v>45</v>
      </c>
      <c r="O31" s="64">
        <v>2530</v>
      </c>
      <c r="P31" s="65">
        <f>Table22457891011234567891011121314151617[[#This Row],[PEMBULATAN]]*O31</f>
        <v>113850</v>
      </c>
    </row>
    <row r="32" spans="1:16" ht="21.75" customHeight="1" x14ac:dyDescent="0.2">
      <c r="A32" s="14"/>
      <c r="B32" s="75"/>
      <c r="C32" s="73" t="s">
        <v>2460</v>
      </c>
      <c r="D32" s="78" t="s">
        <v>289</v>
      </c>
      <c r="E32" s="13">
        <v>44449</v>
      </c>
      <c r="F32" s="76" t="s">
        <v>1362</v>
      </c>
      <c r="G32" s="13">
        <v>44454</v>
      </c>
      <c r="H32" s="77" t="s">
        <v>2428</v>
      </c>
      <c r="I32" s="16">
        <v>100</v>
      </c>
      <c r="J32" s="16">
        <v>56</v>
      </c>
      <c r="K32" s="16">
        <v>31</v>
      </c>
      <c r="L32" s="16">
        <v>24</v>
      </c>
      <c r="M32" s="81">
        <v>43.4</v>
      </c>
      <c r="N32" s="72">
        <v>44</v>
      </c>
      <c r="O32" s="64">
        <v>2530</v>
      </c>
      <c r="P32" s="65">
        <f>Table22457891011234567891011121314151617[[#This Row],[PEMBULATAN]]*O32</f>
        <v>111320</v>
      </c>
    </row>
    <row r="33" spans="1:16" ht="21.75" customHeight="1" x14ac:dyDescent="0.2">
      <c r="A33" s="14"/>
      <c r="B33" s="75"/>
      <c r="C33" s="73" t="s">
        <v>2461</v>
      </c>
      <c r="D33" s="78" t="s">
        <v>289</v>
      </c>
      <c r="E33" s="13">
        <v>44449</v>
      </c>
      <c r="F33" s="76" t="s">
        <v>1362</v>
      </c>
      <c r="G33" s="13">
        <v>44454</v>
      </c>
      <c r="H33" s="77" t="s">
        <v>2428</v>
      </c>
      <c r="I33" s="16">
        <v>92</v>
      </c>
      <c r="J33" s="16">
        <v>55</v>
      </c>
      <c r="K33" s="16">
        <v>28</v>
      </c>
      <c r="L33" s="16">
        <v>13</v>
      </c>
      <c r="M33" s="81">
        <v>35.42</v>
      </c>
      <c r="N33" s="72">
        <v>36</v>
      </c>
      <c r="O33" s="64">
        <v>2530</v>
      </c>
      <c r="P33" s="65">
        <f>Table22457891011234567891011121314151617[[#This Row],[PEMBULATAN]]*O33</f>
        <v>91080</v>
      </c>
    </row>
    <row r="34" spans="1:16" ht="21.75" customHeight="1" x14ac:dyDescent="0.2">
      <c r="A34" s="14"/>
      <c r="B34" s="75"/>
      <c r="C34" s="73" t="s">
        <v>2462</v>
      </c>
      <c r="D34" s="78" t="s">
        <v>289</v>
      </c>
      <c r="E34" s="13">
        <v>44449</v>
      </c>
      <c r="F34" s="76" t="s">
        <v>1362</v>
      </c>
      <c r="G34" s="13">
        <v>44454</v>
      </c>
      <c r="H34" s="77" t="s">
        <v>2428</v>
      </c>
      <c r="I34" s="16">
        <v>79</v>
      </c>
      <c r="J34" s="16">
        <v>62</v>
      </c>
      <c r="K34" s="16">
        <v>25</v>
      </c>
      <c r="L34" s="16">
        <v>15</v>
      </c>
      <c r="M34" s="81">
        <v>30.612500000000001</v>
      </c>
      <c r="N34" s="72">
        <v>31</v>
      </c>
      <c r="O34" s="64">
        <v>2530</v>
      </c>
      <c r="P34" s="65">
        <f>Table22457891011234567891011121314151617[[#This Row],[PEMBULATAN]]*O34</f>
        <v>78430</v>
      </c>
    </row>
    <row r="35" spans="1:16" ht="21.75" customHeight="1" x14ac:dyDescent="0.2">
      <c r="A35" s="14"/>
      <c r="B35" s="75"/>
      <c r="C35" s="73" t="s">
        <v>2463</v>
      </c>
      <c r="D35" s="78" t="s">
        <v>289</v>
      </c>
      <c r="E35" s="13">
        <v>44449</v>
      </c>
      <c r="F35" s="76" t="s">
        <v>1362</v>
      </c>
      <c r="G35" s="13">
        <v>44454</v>
      </c>
      <c r="H35" s="77" t="s">
        <v>2428</v>
      </c>
      <c r="I35" s="16">
        <v>80</v>
      </c>
      <c r="J35" s="16">
        <v>54</v>
      </c>
      <c r="K35" s="16">
        <v>25</v>
      </c>
      <c r="L35" s="16">
        <v>19</v>
      </c>
      <c r="M35" s="81">
        <v>27</v>
      </c>
      <c r="N35" s="72">
        <v>27</v>
      </c>
      <c r="O35" s="64">
        <v>2530</v>
      </c>
      <c r="P35" s="65">
        <f>Table22457891011234567891011121314151617[[#This Row],[PEMBULATAN]]*O35</f>
        <v>68310</v>
      </c>
    </row>
    <row r="36" spans="1:16" ht="21.75" customHeight="1" x14ac:dyDescent="0.2">
      <c r="A36" s="14"/>
      <c r="B36" s="75"/>
      <c r="C36" s="73" t="s">
        <v>2464</v>
      </c>
      <c r="D36" s="78" t="s">
        <v>289</v>
      </c>
      <c r="E36" s="13">
        <v>44449</v>
      </c>
      <c r="F36" s="76" t="s">
        <v>1362</v>
      </c>
      <c r="G36" s="13">
        <v>44454</v>
      </c>
      <c r="H36" s="77" t="s">
        <v>2428</v>
      </c>
      <c r="I36" s="16">
        <v>87</v>
      </c>
      <c r="J36" s="16">
        <v>46</v>
      </c>
      <c r="K36" s="16">
        <v>29</v>
      </c>
      <c r="L36" s="16">
        <v>19</v>
      </c>
      <c r="M36" s="81">
        <v>29.014500000000002</v>
      </c>
      <c r="N36" s="72">
        <v>29</v>
      </c>
      <c r="O36" s="64">
        <v>2530</v>
      </c>
      <c r="P36" s="65">
        <f>Table22457891011234567891011121314151617[[#This Row],[PEMBULATAN]]*O36</f>
        <v>73370</v>
      </c>
    </row>
    <row r="37" spans="1:16" ht="21.75" customHeight="1" x14ac:dyDescent="0.2">
      <c r="A37" s="14"/>
      <c r="B37" s="75"/>
      <c r="C37" s="73" t="s">
        <v>2465</v>
      </c>
      <c r="D37" s="78" t="s">
        <v>289</v>
      </c>
      <c r="E37" s="13">
        <v>44449</v>
      </c>
      <c r="F37" s="76" t="s">
        <v>1362</v>
      </c>
      <c r="G37" s="13">
        <v>44454</v>
      </c>
      <c r="H37" s="77" t="s">
        <v>2428</v>
      </c>
      <c r="I37" s="16">
        <v>100</v>
      </c>
      <c r="J37" s="16">
        <v>56</v>
      </c>
      <c r="K37" s="16">
        <v>27</v>
      </c>
      <c r="L37" s="16">
        <v>30</v>
      </c>
      <c r="M37" s="81">
        <v>37.799999999999997</v>
      </c>
      <c r="N37" s="72">
        <v>38</v>
      </c>
      <c r="O37" s="64">
        <v>2530</v>
      </c>
      <c r="P37" s="65">
        <f>Table22457891011234567891011121314151617[[#This Row],[PEMBULATAN]]*O37</f>
        <v>96140</v>
      </c>
    </row>
    <row r="38" spans="1:16" ht="21.75" customHeight="1" x14ac:dyDescent="0.2">
      <c r="A38" s="14"/>
      <c r="B38" s="75"/>
      <c r="C38" s="73" t="s">
        <v>2466</v>
      </c>
      <c r="D38" s="78" t="s">
        <v>289</v>
      </c>
      <c r="E38" s="13">
        <v>44449</v>
      </c>
      <c r="F38" s="76" t="s">
        <v>1362</v>
      </c>
      <c r="G38" s="13">
        <v>44454</v>
      </c>
      <c r="H38" s="77" t="s">
        <v>2428</v>
      </c>
      <c r="I38" s="16">
        <v>57</v>
      </c>
      <c r="J38" s="16">
        <v>45</v>
      </c>
      <c r="K38" s="16">
        <v>30</v>
      </c>
      <c r="L38" s="16">
        <v>4</v>
      </c>
      <c r="M38" s="81">
        <v>19.237500000000001</v>
      </c>
      <c r="N38" s="72">
        <v>19</v>
      </c>
      <c r="O38" s="64">
        <v>2530</v>
      </c>
      <c r="P38" s="65">
        <f>Table22457891011234567891011121314151617[[#This Row],[PEMBULATAN]]*O38</f>
        <v>48070</v>
      </c>
    </row>
    <row r="39" spans="1:16" ht="21.75" customHeight="1" x14ac:dyDescent="0.2">
      <c r="A39" s="14"/>
      <c r="B39" s="75"/>
      <c r="C39" s="73" t="s">
        <v>2467</v>
      </c>
      <c r="D39" s="78" t="s">
        <v>289</v>
      </c>
      <c r="E39" s="13">
        <v>44449</v>
      </c>
      <c r="F39" s="76" t="s">
        <v>1362</v>
      </c>
      <c r="G39" s="13">
        <v>44454</v>
      </c>
      <c r="H39" s="77" t="s">
        <v>2428</v>
      </c>
      <c r="I39" s="16">
        <v>87</v>
      </c>
      <c r="J39" s="16">
        <v>60</v>
      </c>
      <c r="K39" s="16">
        <v>31</v>
      </c>
      <c r="L39" s="16">
        <v>24</v>
      </c>
      <c r="M39" s="81">
        <v>40.454999999999998</v>
      </c>
      <c r="N39" s="72">
        <v>41</v>
      </c>
      <c r="O39" s="64">
        <v>2530</v>
      </c>
      <c r="P39" s="65">
        <f>Table22457891011234567891011121314151617[[#This Row],[PEMBULATAN]]*O39</f>
        <v>103730</v>
      </c>
    </row>
    <row r="40" spans="1:16" ht="21.75" customHeight="1" x14ac:dyDescent="0.2">
      <c r="A40" s="14"/>
      <c r="B40" s="75"/>
      <c r="C40" s="73" t="s">
        <v>2468</v>
      </c>
      <c r="D40" s="78" t="s">
        <v>289</v>
      </c>
      <c r="E40" s="13">
        <v>44449</v>
      </c>
      <c r="F40" s="76" t="s">
        <v>1362</v>
      </c>
      <c r="G40" s="13">
        <v>44454</v>
      </c>
      <c r="H40" s="77" t="s">
        <v>2428</v>
      </c>
      <c r="I40" s="16">
        <v>77</v>
      </c>
      <c r="J40" s="16">
        <v>57</v>
      </c>
      <c r="K40" s="16">
        <v>28</v>
      </c>
      <c r="L40" s="16">
        <v>12</v>
      </c>
      <c r="M40" s="81">
        <v>30.722999999999999</v>
      </c>
      <c r="N40" s="72">
        <v>31</v>
      </c>
      <c r="O40" s="64">
        <v>2530</v>
      </c>
      <c r="P40" s="65">
        <f>Table22457891011234567891011121314151617[[#This Row],[PEMBULATAN]]*O40</f>
        <v>78430</v>
      </c>
    </row>
    <row r="41" spans="1:16" ht="21.75" customHeight="1" x14ac:dyDescent="0.2">
      <c r="A41" s="14"/>
      <c r="B41" s="75"/>
      <c r="C41" s="73" t="s">
        <v>2469</v>
      </c>
      <c r="D41" s="78" t="s">
        <v>289</v>
      </c>
      <c r="E41" s="13">
        <v>44449</v>
      </c>
      <c r="F41" s="76" t="s">
        <v>1362</v>
      </c>
      <c r="G41" s="13">
        <v>44454</v>
      </c>
      <c r="H41" s="77" t="s">
        <v>2428</v>
      </c>
      <c r="I41" s="16">
        <v>100</v>
      </c>
      <c r="J41" s="16">
        <v>57</v>
      </c>
      <c r="K41" s="16">
        <v>28</v>
      </c>
      <c r="L41" s="16">
        <v>18</v>
      </c>
      <c r="M41" s="81">
        <v>39.9</v>
      </c>
      <c r="N41" s="72">
        <v>40</v>
      </c>
      <c r="O41" s="64">
        <v>2530</v>
      </c>
      <c r="P41" s="65">
        <f>Table22457891011234567891011121314151617[[#This Row],[PEMBULATAN]]*O41</f>
        <v>101200</v>
      </c>
    </row>
    <row r="42" spans="1:16" ht="21.75" customHeight="1" x14ac:dyDescent="0.2">
      <c r="A42" s="14"/>
      <c r="B42" s="75"/>
      <c r="C42" s="73" t="s">
        <v>2470</v>
      </c>
      <c r="D42" s="78" t="s">
        <v>289</v>
      </c>
      <c r="E42" s="13">
        <v>44449</v>
      </c>
      <c r="F42" s="76" t="s">
        <v>1362</v>
      </c>
      <c r="G42" s="13">
        <v>44454</v>
      </c>
      <c r="H42" s="77" t="s">
        <v>2428</v>
      </c>
      <c r="I42" s="16">
        <v>95</v>
      </c>
      <c r="J42" s="16">
        <v>53</v>
      </c>
      <c r="K42" s="16">
        <v>33</v>
      </c>
      <c r="L42" s="16">
        <v>16</v>
      </c>
      <c r="M42" s="81">
        <v>41.53875</v>
      </c>
      <c r="N42" s="72">
        <v>42</v>
      </c>
      <c r="O42" s="64">
        <v>2530</v>
      </c>
      <c r="P42" s="65">
        <f>Table22457891011234567891011121314151617[[#This Row],[PEMBULATAN]]*O42</f>
        <v>106260</v>
      </c>
    </row>
    <row r="43" spans="1:16" ht="21.75" customHeight="1" x14ac:dyDescent="0.2">
      <c r="A43" s="14"/>
      <c r="B43" s="75"/>
      <c r="C43" s="73" t="s">
        <v>2471</v>
      </c>
      <c r="D43" s="78" t="s">
        <v>289</v>
      </c>
      <c r="E43" s="13">
        <v>44449</v>
      </c>
      <c r="F43" s="76" t="s">
        <v>1362</v>
      </c>
      <c r="G43" s="13">
        <v>44454</v>
      </c>
      <c r="H43" s="77" t="s">
        <v>2428</v>
      </c>
      <c r="I43" s="16">
        <v>90</v>
      </c>
      <c r="J43" s="16">
        <v>55</v>
      </c>
      <c r="K43" s="16">
        <v>33</v>
      </c>
      <c r="L43" s="16">
        <v>32</v>
      </c>
      <c r="M43" s="81">
        <v>40.837499999999999</v>
      </c>
      <c r="N43" s="72">
        <v>41</v>
      </c>
      <c r="O43" s="64">
        <v>2530</v>
      </c>
      <c r="P43" s="65">
        <f>Table22457891011234567891011121314151617[[#This Row],[PEMBULATAN]]*O43</f>
        <v>103730</v>
      </c>
    </row>
    <row r="44" spans="1:16" ht="21.75" customHeight="1" x14ac:dyDescent="0.2">
      <c r="A44" s="14"/>
      <c r="B44" s="75"/>
      <c r="C44" s="73" t="s">
        <v>2472</v>
      </c>
      <c r="D44" s="78" t="s">
        <v>289</v>
      </c>
      <c r="E44" s="13">
        <v>44449</v>
      </c>
      <c r="F44" s="76" t="s">
        <v>1362</v>
      </c>
      <c r="G44" s="13">
        <v>44454</v>
      </c>
      <c r="H44" s="77" t="s">
        <v>2428</v>
      </c>
      <c r="I44" s="16">
        <v>84</v>
      </c>
      <c r="J44" s="16">
        <v>50</v>
      </c>
      <c r="K44" s="16">
        <v>8</v>
      </c>
      <c r="L44" s="16">
        <v>18</v>
      </c>
      <c r="M44" s="81">
        <v>8.4</v>
      </c>
      <c r="N44" s="72">
        <v>18</v>
      </c>
      <c r="O44" s="64">
        <v>2530</v>
      </c>
      <c r="P44" s="65">
        <f>Table22457891011234567891011121314151617[[#This Row],[PEMBULATAN]]*O44</f>
        <v>45540</v>
      </c>
    </row>
    <row r="45" spans="1:16" ht="21.75" customHeight="1" x14ac:dyDescent="0.2">
      <c r="A45" s="14"/>
      <c r="B45" s="75"/>
      <c r="C45" s="73" t="s">
        <v>2473</v>
      </c>
      <c r="D45" s="78" t="s">
        <v>289</v>
      </c>
      <c r="E45" s="13">
        <v>44449</v>
      </c>
      <c r="F45" s="76" t="s">
        <v>1362</v>
      </c>
      <c r="G45" s="13">
        <v>44454</v>
      </c>
      <c r="H45" s="77" t="s">
        <v>2428</v>
      </c>
      <c r="I45" s="16">
        <v>58</v>
      </c>
      <c r="J45" s="16">
        <v>51</v>
      </c>
      <c r="K45" s="16">
        <v>24</v>
      </c>
      <c r="L45" s="16">
        <v>14</v>
      </c>
      <c r="M45" s="81">
        <v>17.748000000000001</v>
      </c>
      <c r="N45" s="72">
        <v>18</v>
      </c>
      <c r="O45" s="64">
        <v>2530</v>
      </c>
      <c r="P45" s="65">
        <f>Table22457891011234567891011121314151617[[#This Row],[PEMBULATAN]]*O45</f>
        <v>45540</v>
      </c>
    </row>
    <row r="46" spans="1:16" ht="21.75" customHeight="1" x14ac:dyDescent="0.2">
      <c r="A46" s="14"/>
      <c r="B46" s="75"/>
      <c r="C46" s="73" t="s">
        <v>2474</v>
      </c>
      <c r="D46" s="78" t="s">
        <v>289</v>
      </c>
      <c r="E46" s="13">
        <v>44449</v>
      </c>
      <c r="F46" s="76" t="s">
        <v>1362</v>
      </c>
      <c r="G46" s="13">
        <v>44454</v>
      </c>
      <c r="H46" s="77" t="s">
        <v>2428</v>
      </c>
      <c r="I46" s="16">
        <v>95</v>
      </c>
      <c r="J46" s="16">
        <v>56</v>
      </c>
      <c r="K46" s="16">
        <v>25</v>
      </c>
      <c r="L46" s="16">
        <v>29</v>
      </c>
      <c r="M46" s="81">
        <v>33.25</v>
      </c>
      <c r="N46" s="72">
        <v>33</v>
      </c>
      <c r="O46" s="64">
        <v>2530</v>
      </c>
      <c r="P46" s="65">
        <f>Table22457891011234567891011121314151617[[#This Row],[PEMBULATAN]]*O46</f>
        <v>83490</v>
      </c>
    </row>
    <row r="47" spans="1:16" ht="21.75" customHeight="1" x14ac:dyDescent="0.2">
      <c r="A47" s="14"/>
      <c r="B47" s="75"/>
      <c r="C47" s="73" t="s">
        <v>2475</v>
      </c>
      <c r="D47" s="78" t="s">
        <v>289</v>
      </c>
      <c r="E47" s="13">
        <v>44449</v>
      </c>
      <c r="F47" s="76" t="s">
        <v>1362</v>
      </c>
      <c r="G47" s="13">
        <v>44454</v>
      </c>
      <c r="H47" s="77" t="s">
        <v>2428</v>
      </c>
      <c r="I47" s="16">
        <v>56</v>
      </c>
      <c r="J47" s="16">
        <v>44</v>
      </c>
      <c r="K47" s="16">
        <v>25</v>
      </c>
      <c r="L47" s="16">
        <v>5</v>
      </c>
      <c r="M47" s="81">
        <v>15.4</v>
      </c>
      <c r="N47" s="72">
        <v>16</v>
      </c>
      <c r="O47" s="64">
        <v>2530</v>
      </c>
      <c r="P47" s="65">
        <f>Table22457891011234567891011121314151617[[#This Row],[PEMBULATAN]]*O47</f>
        <v>40480</v>
      </c>
    </row>
    <row r="48" spans="1:16" ht="21.75" customHeight="1" x14ac:dyDescent="0.2">
      <c r="A48" s="14"/>
      <c r="B48" s="75"/>
      <c r="C48" s="73" t="s">
        <v>2476</v>
      </c>
      <c r="D48" s="78" t="s">
        <v>289</v>
      </c>
      <c r="E48" s="13">
        <v>44449</v>
      </c>
      <c r="F48" s="76" t="s">
        <v>1362</v>
      </c>
      <c r="G48" s="13">
        <v>44454</v>
      </c>
      <c r="H48" s="77" t="s">
        <v>2428</v>
      </c>
      <c r="I48" s="16">
        <v>58</v>
      </c>
      <c r="J48" s="16">
        <v>55</v>
      </c>
      <c r="K48" s="16">
        <v>21</v>
      </c>
      <c r="L48" s="16">
        <v>9</v>
      </c>
      <c r="M48" s="81">
        <v>16.747499999999999</v>
      </c>
      <c r="N48" s="72">
        <v>17</v>
      </c>
      <c r="O48" s="64">
        <v>2530</v>
      </c>
      <c r="P48" s="65">
        <f>Table22457891011234567891011121314151617[[#This Row],[PEMBULATAN]]*O48</f>
        <v>43010</v>
      </c>
    </row>
    <row r="49" spans="1:16" ht="21.75" customHeight="1" x14ac:dyDescent="0.2">
      <c r="A49" s="14"/>
      <c r="B49" s="75"/>
      <c r="C49" s="73" t="s">
        <v>2477</v>
      </c>
      <c r="D49" s="78" t="s">
        <v>289</v>
      </c>
      <c r="E49" s="13">
        <v>44449</v>
      </c>
      <c r="F49" s="76" t="s">
        <v>1362</v>
      </c>
      <c r="G49" s="13">
        <v>44454</v>
      </c>
      <c r="H49" s="77" t="s">
        <v>2428</v>
      </c>
      <c r="I49" s="16">
        <v>81</v>
      </c>
      <c r="J49" s="16">
        <v>46</v>
      </c>
      <c r="K49" s="16">
        <v>31</v>
      </c>
      <c r="L49" s="16">
        <v>22</v>
      </c>
      <c r="M49" s="81">
        <v>28.8765</v>
      </c>
      <c r="N49" s="72">
        <v>29</v>
      </c>
      <c r="O49" s="64">
        <v>2530</v>
      </c>
      <c r="P49" s="65">
        <f>Table22457891011234567891011121314151617[[#This Row],[PEMBULATAN]]*O49</f>
        <v>73370</v>
      </c>
    </row>
    <row r="50" spans="1:16" ht="21.75" customHeight="1" x14ac:dyDescent="0.2">
      <c r="A50" s="14"/>
      <c r="B50" s="75"/>
      <c r="C50" s="73" t="s">
        <v>2478</v>
      </c>
      <c r="D50" s="78" t="s">
        <v>289</v>
      </c>
      <c r="E50" s="13">
        <v>44449</v>
      </c>
      <c r="F50" s="76" t="s">
        <v>1362</v>
      </c>
      <c r="G50" s="13">
        <v>44454</v>
      </c>
      <c r="H50" s="77" t="s">
        <v>2428</v>
      </c>
      <c r="I50" s="16">
        <v>90</v>
      </c>
      <c r="J50" s="16">
        <v>52</v>
      </c>
      <c r="K50" s="16">
        <v>25</v>
      </c>
      <c r="L50" s="16">
        <v>21</v>
      </c>
      <c r="M50" s="81">
        <v>29.25</v>
      </c>
      <c r="N50" s="72">
        <v>29</v>
      </c>
      <c r="O50" s="64">
        <v>2530</v>
      </c>
      <c r="P50" s="65">
        <f>Table22457891011234567891011121314151617[[#This Row],[PEMBULATAN]]*O50</f>
        <v>73370</v>
      </c>
    </row>
    <row r="51" spans="1:16" ht="21.75" customHeight="1" x14ac:dyDescent="0.2">
      <c r="A51" s="14"/>
      <c r="B51" s="75"/>
      <c r="C51" s="73" t="s">
        <v>2479</v>
      </c>
      <c r="D51" s="78" t="s">
        <v>289</v>
      </c>
      <c r="E51" s="13">
        <v>44449</v>
      </c>
      <c r="F51" s="76" t="s">
        <v>1362</v>
      </c>
      <c r="G51" s="13">
        <v>44454</v>
      </c>
      <c r="H51" s="77" t="s">
        <v>2428</v>
      </c>
      <c r="I51" s="16">
        <v>65</v>
      </c>
      <c r="J51" s="16">
        <v>57</v>
      </c>
      <c r="K51" s="16">
        <v>36</v>
      </c>
      <c r="L51" s="16">
        <v>13</v>
      </c>
      <c r="M51" s="81">
        <v>33.344999999999999</v>
      </c>
      <c r="N51" s="72">
        <v>34</v>
      </c>
      <c r="O51" s="64">
        <v>2530</v>
      </c>
      <c r="P51" s="65">
        <f>Table22457891011234567891011121314151617[[#This Row],[PEMBULATAN]]*O51</f>
        <v>86020</v>
      </c>
    </row>
    <row r="52" spans="1:16" ht="21.75" customHeight="1" x14ac:dyDescent="0.2">
      <c r="A52" s="14"/>
      <c r="B52" s="75"/>
      <c r="C52" s="73" t="s">
        <v>2480</v>
      </c>
      <c r="D52" s="78" t="s">
        <v>289</v>
      </c>
      <c r="E52" s="13">
        <v>44449</v>
      </c>
      <c r="F52" s="76" t="s">
        <v>1362</v>
      </c>
      <c r="G52" s="13">
        <v>44454</v>
      </c>
      <c r="H52" s="77" t="s">
        <v>2428</v>
      </c>
      <c r="I52" s="16">
        <v>106</v>
      </c>
      <c r="J52" s="16">
        <v>56</v>
      </c>
      <c r="K52" s="16">
        <v>34</v>
      </c>
      <c r="L52" s="16">
        <v>25</v>
      </c>
      <c r="M52" s="81">
        <v>50.456000000000003</v>
      </c>
      <c r="N52" s="72">
        <v>51</v>
      </c>
      <c r="O52" s="64">
        <v>2530</v>
      </c>
      <c r="P52" s="65">
        <f>Table22457891011234567891011121314151617[[#This Row],[PEMBULATAN]]*O52</f>
        <v>129030</v>
      </c>
    </row>
    <row r="53" spans="1:16" ht="21.75" customHeight="1" x14ac:dyDescent="0.2">
      <c r="A53" s="14"/>
      <c r="B53" s="75"/>
      <c r="C53" s="73" t="s">
        <v>2481</v>
      </c>
      <c r="D53" s="78" t="s">
        <v>289</v>
      </c>
      <c r="E53" s="13">
        <v>44449</v>
      </c>
      <c r="F53" s="76" t="s">
        <v>1362</v>
      </c>
      <c r="G53" s="13">
        <v>44454</v>
      </c>
      <c r="H53" s="77" t="s">
        <v>2428</v>
      </c>
      <c r="I53" s="16">
        <v>50</v>
      </c>
      <c r="J53" s="16">
        <v>48</v>
      </c>
      <c r="K53" s="16">
        <v>23</v>
      </c>
      <c r="L53" s="16">
        <v>12</v>
      </c>
      <c r="M53" s="81">
        <v>13.8</v>
      </c>
      <c r="N53" s="72">
        <v>14</v>
      </c>
      <c r="O53" s="64">
        <v>2530</v>
      </c>
      <c r="P53" s="65">
        <f>Table22457891011234567891011121314151617[[#This Row],[PEMBULATAN]]*O53</f>
        <v>35420</v>
      </c>
    </row>
    <row r="54" spans="1:16" ht="21.75" customHeight="1" x14ac:dyDescent="0.2">
      <c r="A54" s="14"/>
      <c r="B54" s="75"/>
      <c r="C54" s="73" t="s">
        <v>2482</v>
      </c>
      <c r="D54" s="78" t="s">
        <v>289</v>
      </c>
      <c r="E54" s="13">
        <v>44449</v>
      </c>
      <c r="F54" s="76" t="s">
        <v>1362</v>
      </c>
      <c r="G54" s="13">
        <v>44454</v>
      </c>
      <c r="H54" s="77" t="s">
        <v>2428</v>
      </c>
      <c r="I54" s="16">
        <v>87</v>
      </c>
      <c r="J54" s="16">
        <v>60</v>
      </c>
      <c r="K54" s="16">
        <v>24</v>
      </c>
      <c r="L54" s="16">
        <v>27</v>
      </c>
      <c r="M54" s="81">
        <v>31.32</v>
      </c>
      <c r="N54" s="72">
        <v>32</v>
      </c>
      <c r="O54" s="64">
        <v>2530</v>
      </c>
      <c r="P54" s="65">
        <f>Table22457891011234567891011121314151617[[#This Row],[PEMBULATAN]]*O54</f>
        <v>80960</v>
      </c>
    </row>
    <row r="55" spans="1:16" ht="21.75" customHeight="1" x14ac:dyDescent="0.2">
      <c r="A55" s="14"/>
      <c r="B55" s="75"/>
      <c r="C55" s="73" t="s">
        <v>2483</v>
      </c>
      <c r="D55" s="78" t="s">
        <v>289</v>
      </c>
      <c r="E55" s="13">
        <v>44449</v>
      </c>
      <c r="F55" s="76" t="s">
        <v>1362</v>
      </c>
      <c r="G55" s="13">
        <v>44454</v>
      </c>
      <c r="H55" s="77" t="s">
        <v>2428</v>
      </c>
      <c r="I55" s="16">
        <v>95</v>
      </c>
      <c r="J55" s="16">
        <v>60</v>
      </c>
      <c r="K55" s="16">
        <v>34</v>
      </c>
      <c r="L55" s="16">
        <v>19</v>
      </c>
      <c r="M55" s="81">
        <v>48.45</v>
      </c>
      <c r="N55" s="72">
        <v>49</v>
      </c>
      <c r="O55" s="64">
        <v>2530</v>
      </c>
      <c r="P55" s="65">
        <f>Table22457891011234567891011121314151617[[#This Row],[PEMBULATAN]]*O55</f>
        <v>123970</v>
      </c>
    </row>
    <row r="56" spans="1:16" ht="21.75" customHeight="1" x14ac:dyDescent="0.2">
      <c r="A56" s="14"/>
      <c r="B56" s="75"/>
      <c r="C56" s="73" t="s">
        <v>2484</v>
      </c>
      <c r="D56" s="78" t="s">
        <v>289</v>
      </c>
      <c r="E56" s="13">
        <v>44449</v>
      </c>
      <c r="F56" s="76" t="s">
        <v>1362</v>
      </c>
      <c r="G56" s="13">
        <v>44454</v>
      </c>
      <c r="H56" s="77" t="s">
        <v>2428</v>
      </c>
      <c r="I56" s="16">
        <v>85</v>
      </c>
      <c r="J56" s="16">
        <v>53</v>
      </c>
      <c r="K56" s="16">
        <v>27</v>
      </c>
      <c r="L56" s="16">
        <v>32</v>
      </c>
      <c r="M56" s="81">
        <v>30.408750000000001</v>
      </c>
      <c r="N56" s="72">
        <v>32</v>
      </c>
      <c r="O56" s="64">
        <v>2530</v>
      </c>
      <c r="P56" s="65">
        <f>Table22457891011234567891011121314151617[[#This Row],[PEMBULATAN]]*O56</f>
        <v>80960</v>
      </c>
    </row>
    <row r="57" spans="1:16" ht="21.75" customHeight="1" x14ac:dyDescent="0.2">
      <c r="A57" s="14"/>
      <c r="B57" s="75"/>
      <c r="C57" s="73" t="s">
        <v>2485</v>
      </c>
      <c r="D57" s="78" t="s">
        <v>289</v>
      </c>
      <c r="E57" s="13">
        <v>44449</v>
      </c>
      <c r="F57" s="76" t="s">
        <v>1362</v>
      </c>
      <c r="G57" s="13">
        <v>44454</v>
      </c>
      <c r="H57" s="77" t="s">
        <v>2428</v>
      </c>
      <c r="I57" s="16">
        <v>83</v>
      </c>
      <c r="J57" s="16">
        <v>59</v>
      </c>
      <c r="K57" s="16">
        <v>22</v>
      </c>
      <c r="L57" s="16">
        <v>13</v>
      </c>
      <c r="M57" s="81">
        <v>26.933499999999999</v>
      </c>
      <c r="N57" s="72">
        <v>27</v>
      </c>
      <c r="O57" s="64">
        <v>2530</v>
      </c>
      <c r="P57" s="65">
        <f>Table22457891011234567891011121314151617[[#This Row],[PEMBULATAN]]*O57</f>
        <v>68310</v>
      </c>
    </row>
    <row r="58" spans="1:16" ht="21.75" customHeight="1" x14ac:dyDescent="0.2">
      <c r="A58" s="14"/>
      <c r="B58" s="75"/>
      <c r="C58" s="73" t="s">
        <v>2486</v>
      </c>
      <c r="D58" s="78" t="s">
        <v>289</v>
      </c>
      <c r="E58" s="13">
        <v>44449</v>
      </c>
      <c r="F58" s="76" t="s">
        <v>1362</v>
      </c>
      <c r="G58" s="13">
        <v>44454</v>
      </c>
      <c r="H58" s="77" t="s">
        <v>2428</v>
      </c>
      <c r="I58" s="16">
        <v>68</v>
      </c>
      <c r="J58" s="16">
        <v>56</v>
      </c>
      <c r="K58" s="16">
        <v>22</v>
      </c>
      <c r="L58" s="16">
        <v>10</v>
      </c>
      <c r="M58" s="81">
        <v>20.943999999999999</v>
      </c>
      <c r="N58" s="72">
        <v>21</v>
      </c>
      <c r="O58" s="64">
        <v>2530</v>
      </c>
      <c r="P58" s="65">
        <f>Table22457891011234567891011121314151617[[#This Row],[PEMBULATAN]]*O58</f>
        <v>53130</v>
      </c>
    </row>
    <row r="59" spans="1:16" ht="21.75" customHeight="1" x14ac:dyDescent="0.2">
      <c r="A59" s="14"/>
      <c r="B59" s="75"/>
      <c r="C59" s="73" t="s">
        <v>2487</v>
      </c>
      <c r="D59" s="78" t="s">
        <v>289</v>
      </c>
      <c r="E59" s="13">
        <v>44449</v>
      </c>
      <c r="F59" s="76" t="s">
        <v>1362</v>
      </c>
      <c r="G59" s="13">
        <v>44454</v>
      </c>
      <c r="H59" s="77" t="s">
        <v>2428</v>
      </c>
      <c r="I59" s="16">
        <v>94</v>
      </c>
      <c r="J59" s="16">
        <v>55</v>
      </c>
      <c r="K59" s="16">
        <v>31</v>
      </c>
      <c r="L59" s="16">
        <v>22</v>
      </c>
      <c r="M59" s="81">
        <v>40.067500000000003</v>
      </c>
      <c r="N59" s="72">
        <v>40</v>
      </c>
      <c r="O59" s="64">
        <v>2530</v>
      </c>
      <c r="P59" s="65">
        <f>Table22457891011234567891011121314151617[[#This Row],[PEMBULATAN]]*O59</f>
        <v>101200</v>
      </c>
    </row>
    <row r="60" spans="1:16" ht="21.75" customHeight="1" x14ac:dyDescent="0.2">
      <c r="A60" s="14"/>
      <c r="B60" s="75"/>
      <c r="C60" s="73" t="s">
        <v>2488</v>
      </c>
      <c r="D60" s="78" t="s">
        <v>289</v>
      </c>
      <c r="E60" s="13">
        <v>44449</v>
      </c>
      <c r="F60" s="76" t="s">
        <v>1362</v>
      </c>
      <c r="G60" s="13">
        <v>44454</v>
      </c>
      <c r="H60" s="77" t="s">
        <v>2428</v>
      </c>
      <c r="I60" s="16">
        <v>90</v>
      </c>
      <c r="J60" s="16">
        <v>50</v>
      </c>
      <c r="K60" s="16">
        <v>35</v>
      </c>
      <c r="L60" s="16">
        <v>20</v>
      </c>
      <c r="M60" s="81">
        <v>39.375</v>
      </c>
      <c r="N60" s="72">
        <v>40</v>
      </c>
      <c r="O60" s="64">
        <v>2530</v>
      </c>
      <c r="P60" s="65">
        <f>Table22457891011234567891011121314151617[[#This Row],[PEMBULATAN]]*O60</f>
        <v>101200</v>
      </c>
    </row>
    <row r="61" spans="1:16" ht="21.75" customHeight="1" x14ac:dyDescent="0.2">
      <c r="A61" s="14"/>
      <c r="B61" s="75"/>
      <c r="C61" s="73" t="s">
        <v>2489</v>
      </c>
      <c r="D61" s="78" t="s">
        <v>289</v>
      </c>
      <c r="E61" s="13">
        <v>44449</v>
      </c>
      <c r="F61" s="76" t="s">
        <v>1362</v>
      </c>
      <c r="G61" s="13">
        <v>44454</v>
      </c>
      <c r="H61" s="77" t="s">
        <v>2428</v>
      </c>
      <c r="I61" s="16">
        <v>68</v>
      </c>
      <c r="J61" s="16">
        <v>54</v>
      </c>
      <c r="K61" s="16">
        <v>25</v>
      </c>
      <c r="L61" s="16">
        <v>11</v>
      </c>
      <c r="M61" s="81">
        <v>22.95</v>
      </c>
      <c r="N61" s="72">
        <v>23</v>
      </c>
      <c r="O61" s="64">
        <v>2530</v>
      </c>
      <c r="P61" s="65">
        <f>Table22457891011234567891011121314151617[[#This Row],[PEMBULATAN]]*O61</f>
        <v>58190</v>
      </c>
    </row>
    <row r="62" spans="1:16" ht="21.75" customHeight="1" x14ac:dyDescent="0.2">
      <c r="A62" s="14"/>
      <c r="B62" s="75"/>
      <c r="C62" s="73" t="s">
        <v>2490</v>
      </c>
      <c r="D62" s="78" t="s">
        <v>289</v>
      </c>
      <c r="E62" s="13">
        <v>44449</v>
      </c>
      <c r="F62" s="76" t="s">
        <v>1362</v>
      </c>
      <c r="G62" s="13">
        <v>44454</v>
      </c>
      <c r="H62" s="77" t="s">
        <v>2428</v>
      </c>
      <c r="I62" s="16">
        <v>73</v>
      </c>
      <c r="J62" s="16">
        <v>56</v>
      </c>
      <c r="K62" s="16">
        <v>26</v>
      </c>
      <c r="L62" s="16">
        <v>23</v>
      </c>
      <c r="M62" s="81">
        <v>26.571999999999999</v>
      </c>
      <c r="N62" s="72">
        <v>27</v>
      </c>
      <c r="O62" s="64">
        <v>2530</v>
      </c>
      <c r="P62" s="65">
        <f>Table22457891011234567891011121314151617[[#This Row],[PEMBULATAN]]*O62</f>
        <v>68310</v>
      </c>
    </row>
    <row r="63" spans="1:16" ht="21.75" customHeight="1" x14ac:dyDescent="0.2">
      <c r="A63" s="14"/>
      <c r="B63" s="75"/>
      <c r="C63" s="73" t="s">
        <v>2491</v>
      </c>
      <c r="D63" s="78" t="s">
        <v>289</v>
      </c>
      <c r="E63" s="13">
        <v>44449</v>
      </c>
      <c r="F63" s="76" t="s">
        <v>1362</v>
      </c>
      <c r="G63" s="13">
        <v>44454</v>
      </c>
      <c r="H63" s="77" t="s">
        <v>2428</v>
      </c>
      <c r="I63" s="16">
        <v>92</v>
      </c>
      <c r="J63" s="16">
        <v>64</v>
      </c>
      <c r="K63" s="16">
        <v>24</v>
      </c>
      <c r="L63" s="16">
        <v>16</v>
      </c>
      <c r="M63" s="81">
        <v>35.328000000000003</v>
      </c>
      <c r="N63" s="72">
        <v>36</v>
      </c>
      <c r="O63" s="64">
        <v>2530</v>
      </c>
      <c r="P63" s="65">
        <f>Table22457891011234567891011121314151617[[#This Row],[PEMBULATAN]]*O63</f>
        <v>91080</v>
      </c>
    </row>
    <row r="64" spans="1:16" ht="21.75" customHeight="1" x14ac:dyDescent="0.2">
      <c r="A64" s="14"/>
      <c r="B64" s="75"/>
      <c r="C64" s="73" t="s">
        <v>2492</v>
      </c>
      <c r="D64" s="78" t="s">
        <v>289</v>
      </c>
      <c r="E64" s="13">
        <v>44449</v>
      </c>
      <c r="F64" s="76" t="s">
        <v>1362</v>
      </c>
      <c r="G64" s="13">
        <v>44454</v>
      </c>
      <c r="H64" s="77" t="s">
        <v>2428</v>
      </c>
      <c r="I64" s="16">
        <v>64</v>
      </c>
      <c r="J64" s="16">
        <v>54</v>
      </c>
      <c r="K64" s="16">
        <v>26</v>
      </c>
      <c r="L64" s="16">
        <v>14</v>
      </c>
      <c r="M64" s="81">
        <v>22.463999999999999</v>
      </c>
      <c r="N64" s="72">
        <v>23</v>
      </c>
      <c r="O64" s="64">
        <v>2530</v>
      </c>
      <c r="P64" s="65">
        <f>Table22457891011234567891011121314151617[[#This Row],[PEMBULATAN]]*O64</f>
        <v>58190</v>
      </c>
    </row>
    <row r="65" spans="1:16" ht="21.75" customHeight="1" x14ac:dyDescent="0.2">
      <c r="A65" s="14"/>
      <c r="B65" s="75"/>
      <c r="C65" s="73" t="s">
        <v>2493</v>
      </c>
      <c r="D65" s="78" t="s">
        <v>289</v>
      </c>
      <c r="E65" s="13">
        <v>44449</v>
      </c>
      <c r="F65" s="76" t="s">
        <v>1362</v>
      </c>
      <c r="G65" s="13">
        <v>44454</v>
      </c>
      <c r="H65" s="77" t="s">
        <v>2428</v>
      </c>
      <c r="I65" s="16">
        <v>90</v>
      </c>
      <c r="J65" s="16">
        <v>53</v>
      </c>
      <c r="K65" s="16">
        <v>27</v>
      </c>
      <c r="L65" s="16">
        <v>13</v>
      </c>
      <c r="M65" s="81">
        <v>32.197499999999998</v>
      </c>
      <c r="N65" s="72">
        <v>32</v>
      </c>
      <c r="O65" s="64">
        <v>2530</v>
      </c>
      <c r="P65" s="65">
        <f>Table22457891011234567891011121314151617[[#This Row],[PEMBULATAN]]*O65</f>
        <v>80960</v>
      </c>
    </row>
    <row r="66" spans="1:16" ht="21.75" customHeight="1" x14ac:dyDescent="0.2">
      <c r="A66" s="14"/>
      <c r="B66" s="75"/>
      <c r="C66" s="73" t="s">
        <v>2494</v>
      </c>
      <c r="D66" s="78" t="s">
        <v>289</v>
      </c>
      <c r="E66" s="13">
        <v>44449</v>
      </c>
      <c r="F66" s="76" t="s">
        <v>1362</v>
      </c>
      <c r="G66" s="13">
        <v>44454</v>
      </c>
      <c r="H66" s="77" t="s">
        <v>2428</v>
      </c>
      <c r="I66" s="16">
        <v>60</v>
      </c>
      <c r="J66" s="16">
        <v>48</v>
      </c>
      <c r="K66" s="16">
        <v>20</v>
      </c>
      <c r="L66" s="16">
        <v>6</v>
      </c>
      <c r="M66" s="81">
        <v>14.4</v>
      </c>
      <c r="N66" s="72">
        <v>15</v>
      </c>
      <c r="O66" s="64">
        <v>2530</v>
      </c>
      <c r="P66" s="65">
        <f>Table22457891011234567891011121314151617[[#This Row],[PEMBULATAN]]*O66</f>
        <v>37950</v>
      </c>
    </row>
    <row r="67" spans="1:16" ht="21.75" customHeight="1" x14ac:dyDescent="0.2">
      <c r="A67" s="14"/>
      <c r="B67" s="75"/>
      <c r="C67" s="73" t="s">
        <v>2495</v>
      </c>
      <c r="D67" s="78" t="s">
        <v>289</v>
      </c>
      <c r="E67" s="13">
        <v>44449</v>
      </c>
      <c r="F67" s="76" t="s">
        <v>1362</v>
      </c>
      <c r="G67" s="13">
        <v>44454</v>
      </c>
      <c r="H67" s="77" t="s">
        <v>2428</v>
      </c>
      <c r="I67" s="16">
        <v>52</v>
      </c>
      <c r="J67" s="16">
        <v>20</v>
      </c>
      <c r="K67" s="16">
        <v>20</v>
      </c>
      <c r="L67" s="16">
        <v>1</v>
      </c>
      <c r="M67" s="81">
        <v>5.2</v>
      </c>
      <c r="N67" s="72">
        <v>5</v>
      </c>
      <c r="O67" s="64">
        <v>2530</v>
      </c>
      <c r="P67" s="65">
        <f>Table22457891011234567891011121314151617[[#This Row],[PEMBULATAN]]*O67</f>
        <v>12650</v>
      </c>
    </row>
    <row r="68" spans="1:16" ht="21.75" customHeight="1" x14ac:dyDescent="0.2">
      <c r="A68" s="14"/>
      <c r="B68" s="75"/>
      <c r="C68" s="73" t="s">
        <v>2496</v>
      </c>
      <c r="D68" s="78" t="s">
        <v>289</v>
      </c>
      <c r="E68" s="13">
        <v>44449</v>
      </c>
      <c r="F68" s="76" t="s">
        <v>1362</v>
      </c>
      <c r="G68" s="13">
        <v>44454</v>
      </c>
      <c r="H68" s="77" t="s">
        <v>2428</v>
      </c>
      <c r="I68" s="16">
        <v>52</v>
      </c>
      <c r="J68" s="16">
        <v>25</v>
      </c>
      <c r="K68" s="16">
        <v>25</v>
      </c>
      <c r="L68" s="16">
        <v>1</v>
      </c>
      <c r="M68" s="81">
        <v>8.125</v>
      </c>
      <c r="N68" s="72">
        <v>8</v>
      </c>
      <c r="O68" s="64">
        <v>2530</v>
      </c>
      <c r="P68" s="65">
        <f>Table22457891011234567891011121314151617[[#This Row],[PEMBULATAN]]*O68</f>
        <v>20240</v>
      </c>
    </row>
    <row r="69" spans="1:16" ht="21.75" customHeight="1" x14ac:dyDescent="0.2">
      <c r="A69" s="14"/>
      <c r="B69" s="75"/>
      <c r="C69" s="73" t="s">
        <v>2497</v>
      </c>
      <c r="D69" s="78" t="s">
        <v>289</v>
      </c>
      <c r="E69" s="13">
        <v>44449</v>
      </c>
      <c r="F69" s="76" t="s">
        <v>1362</v>
      </c>
      <c r="G69" s="13">
        <v>44454</v>
      </c>
      <c r="H69" s="77" t="s">
        <v>2428</v>
      </c>
      <c r="I69" s="16">
        <v>76</v>
      </c>
      <c r="J69" s="16">
        <v>54</v>
      </c>
      <c r="K69" s="16">
        <v>22</v>
      </c>
      <c r="L69" s="16">
        <v>11</v>
      </c>
      <c r="M69" s="81">
        <v>22.571999999999999</v>
      </c>
      <c r="N69" s="72">
        <v>23</v>
      </c>
      <c r="O69" s="64">
        <v>2530</v>
      </c>
      <c r="P69" s="65">
        <f>Table22457891011234567891011121314151617[[#This Row],[PEMBULATAN]]*O69</f>
        <v>58190</v>
      </c>
    </row>
    <row r="70" spans="1:16" ht="21.75" customHeight="1" x14ac:dyDescent="0.2">
      <c r="A70" s="14"/>
      <c r="B70" s="14"/>
      <c r="C70" s="9" t="s">
        <v>2498</v>
      </c>
      <c r="D70" s="76" t="s">
        <v>289</v>
      </c>
      <c r="E70" s="13">
        <v>44449</v>
      </c>
      <c r="F70" s="76" t="s">
        <v>1362</v>
      </c>
      <c r="G70" s="13">
        <v>44454</v>
      </c>
      <c r="H70" s="10" t="s">
        <v>2428</v>
      </c>
      <c r="I70" s="1">
        <v>89</v>
      </c>
      <c r="J70" s="1">
        <v>69</v>
      </c>
      <c r="K70" s="1">
        <v>27</v>
      </c>
      <c r="L70" s="1">
        <v>18</v>
      </c>
      <c r="M70" s="80">
        <v>41.451749999999997</v>
      </c>
      <c r="N70" s="8">
        <v>42</v>
      </c>
      <c r="O70" s="64">
        <v>2530</v>
      </c>
      <c r="P70" s="65">
        <f>Table22457891011234567891011121314151617[[#This Row],[PEMBULATAN]]*O70</f>
        <v>106260</v>
      </c>
    </row>
    <row r="71" spans="1:16" ht="21.75" customHeight="1" x14ac:dyDescent="0.2">
      <c r="A71" s="14"/>
      <c r="B71" s="14"/>
      <c r="C71" s="73" t="s">
        <v>2499</v>
      </c>
      <c r="D71" s="78" t="s">
        <v>289</v>
      </c>
      <c r="E71" s="13">
        <v>44449</v>
      </c>
      <c r="F71" s="76" t="s">
        <v>1362</v>
      </c>
      <c r="G71" s="13">
        <v>44454</v>
      </c>
      <c r="H71" s="77" t="s">
        <v>2428</v>
      </c>
      <c r="I71" s="16">
        <v>90</v>
      </c>
      <c r="J71" s="16">
        <v>54</v>
      </c>
      <c r="K71" s="16">
        <v>26</v>
      </c>
      <c r="L71" s="16">
        <v>15</v>
      </c>
      <c r="M71" s="81">
        <v>31.59</v>
      </c>
      <c r="N71" s="72">
        <v>32</v>
      </c>
      <c r="O71" s="64">
        <v>2530</v>
      </c>
      <c r="P71" s="65">
        <f>Table22457891011234567891011121314151617[[#This Row],[PEMBULATAN]]*O71</f>
        <v>80960</v>
      </c>
    </row>
    <row r="72" spans="1:16" ht="21.75" customHeight="1" x14ac:dyDescent="0.2">
      <c r="A72" s="14"/>
      <c r="B72" s="14"/>
      <c r="C72" s="73" t="s">
        <v>2500</v>
      </c>
      <c r="D72" s="78" t="s">
        <v>289</v>
      </c>
      <c r="E72" s="13">
        <v>44449</v>
      </c>
      <c r="F72" s="76" t="s">
        <v>1362</v>
      </c>
      <c r="G72" s="13">
        <v>44454</v>
      </c>
      <c r="H72" s="77" t="s">
        <v>2428</v>
      </c>
      <c r="I72" s="16">
        <v>68</v>
      </c>
      <c r="J72" s="16">
        <v>55</v>
      </c>
      <c r="K72" s="16">
        <v>22</v>
      </c>
      <c r="L72" s="16">
        <v>7</v>
      </c>
      <c r="M72" s="81">
        <v>20.57</v>
      </c>
      <c r="N72" s="72">
        <v>21</v>
      </c>
      <c r="O72" s="64">
        <v>2530</v>
      </c>
      <c r="P72" s="65">
        <f>Table22457891011234567891011121314151617[[#This Row],[PEMBULATAN]]*O72</f>
        <v>53130</v>
      </c>
    </row>
    <row r="73" spans="1:16" ht="21.75" customHeight="1" x14ac:dyDescent="0.2">
      <c r="A73" s="14"/>
      <c r="B73" s="14"/>
      <c r="C73" s="73" t="s">
        <v>2501</v>
      </c>
      <c r="D73" s="78" t="s">
        <v>289</v>
      </c>
      <c r="E73" s="13">
        <v>44449</v>
      </c>
      <c r="F73" s="76" t="s">
        <v>1362</v>
      </c>
      <c r="G73" s="13">
        <v>44454</v>
      </c>
      <c r="H73" s="77" t="s">
        <v>2428</v>
      </c>
      <c r="I73" s="16">
        <v>35</v>
      </c>
      <c r="J73" s="16">
        <v>52</v>
      </c>
      <c r="K73" s="16">
        <v>18</v>
      </c>
      <c r="L73" s="16">
        <v>2</v>
      </c>
      <c r="M73" s="81">
        <v>8.19</v>
      </c>
      <c r="N73" s="72">
        <v>8</v>
      </c>
      <c r="O73" s="64">
        <v>2530</v>
      </c>
      <c r="P73" s="65">
        <f>Table22457891011234567891011121314151617[[#This Row],[PEMBULATAN]]*O73</f>
        <v>20240</v>
      </c>
    </row>
    <row r="74" spans="1:16" ht="21.75" customHeight="1" x14ac:dyDescent="0.2">
      <c r="A74" s="14"/>
      <c r="B74" s="14"/>
      <c r="C74" s="73" t="s">
        <v>2502</v>
      </c>
      <c r="D74" s="78" t="s">
        <v>289</v>
      </c>
      <c r="E74" s="13">
        <v>44449</v>
      </c>
      <c r="F74" s="76" t="s">
        <v>1362</v>
      </c>
      <c r="G74" s="13">
        <v>44454</v>
      </c>
      <c r="H74" s="77" t="s">
        <v>2428</v>
      </c>
      <c r="I74" s="16">
        <v>88</v>
      </c>
      <c r="J74" s="16">
        <v>50</v>
      </c>
      <c r="K74" s="16">
        <v>28</v>
      </c>
      <c r="L74" s="16">
        <v>21</v>
      </c>
      <c r="M74" s="81">
        <v>30.8</v>
      </c>
      <c r="N74" s="72">
        <v>31</v>
      </c>
      <c r="O74" s="64">
        <v>2530</v>
      </c>
      <c r="P74" s="65">
        <f>Table22457891011234567891011121314151617[[#This Row],[PEMBULATAN]]*O74</f>
        <v>78430</v>
      </c>
    </row>
    <row r="75" spans="1:16" ht="21.75" customHeight="1" x14ac:dyDescent="0.2">
      <c r="A75" s="14"/>
      <c r="B75" s="14"/>
      <c r="C75" s="73" t="s">
        <v>2503</v>
      </c>
      <c r="D75" s="78" t="s">
        <v>289</v>
      </c>
      <c r="E75" s="13">
        <v>44449</v>
      </c>
      <c r="F75" s="76" t="s">
        <v>1362</v>
      </c>
      <c r="G75" s="13">
        <v>44454</v>
      </c>
      <c r="H75" s="77" t="s">
        <v>2428</v>
      </c>
      <c r="I75" s="16">
        <v>72</v>
      </c>
      <c r="J75" s="16">
        <v>57</v>
      </c>
      <c r="K75" s="16">
        <v>28</v>
      </c>
      <c r="L75" s="16">
        <v>16</v>
      </c>
      <c r="M75" s="81">
        <v>28.728000000000002</v>
      </c>
      <c r="N75" s="72">
        <v>29</v>
      </c>
      <c r="O75" s="64">
        <v>2530</v>
      </c>
      <c r="P75" s="65">
        <f>Table22457891011234567891011121314151617[[#This Row],[PEMBULATAN]]*O75</f>
        <v>73370</v>
      </c>
    </row>
    <row r="76" spans="1:16" ht="21.75" customHeight="1" x14ac:dyDescent="0.2">
      <c r="A76" s="14"/>
      <c r="B76" s="14"/>
      <c r="C76" s="73" t="s">
        <v>2504</v>
      </c>
      <c r="D76" s="78" t="s">
        <v>289</v>
      </c>
      <c r="E76" s="13">
        <v>44449</v>
      </c>
      <c r="F76" s="76" t="s">
        <v>1362</v>
      </c>
      <c r="G76" s="13">
        <v>44454</v>
      </c>
      <c r="H76" s="77" t="s">
        <v>2428</v>
      </c>
      <c r="I76" s="16">
        <v>75</v>
      </c>
      <c r="J76" s="16">
        <v>41</v>
      </c>
      <c r="K76" s="16">
        <v>27</v>
      </c>
      <c r="L76" s="16">
        <v>6</v>
      </c>
      <c r="M76" s="81">
        <v>20.756250000000001</v>
      </c>
      <c r="N76" s="72">
        <v>21</v>
      </c>
      <c r="O76" s="64">
        <v>2530</v>
      </c>
      <c r="P76" s="65">
        <f>Table22457891011234567891011121314151617[[#This Row],[PEMBULATAN]]*O76</f>
        <v>53130</v>
      </c>
    </row>
    <row r="77" spans="1:16" ht="21.75" customHeight="1" x14ac:dyDescent="0.2">
      <c r="A77" s="14"/>
      <c r="B77" s="14"/>
      <c r="C77" s="73" t="s">
        <v>2505</v>
      </c>
      <c r="D77" s="78" t="s">
        <v>289</v>
      </c>
      <c r="E77" s="13">
        <v>44449</v>
      </c>
      <c r="F77" s="76" t="s">
        <v>1362</v>
      </c>
      <c r="G77" s="13">
        <v>44454</v>
      </c>
      <c r="H77" s="77" t="s">
        <v>2428</v>
      </c>
      <c r="I77" s="16">
        <v>90</v>
      </c>
      <c r="J77" s="16">
        <v>56</v>
      </c>
      <c r="K77" s="16">
        <v>27</v>
      </c>
      <c r="L77" s="16">
        <v>25</v>
      </c>
      <c r="M77" s="81">
        <v>34.020000000000003</v>
      </c>
      <c r="N77" s="72">
        <v>34</v>
      </c>
      <c r="O77" s="64">
        <v>2530</v>
      </c>
      <c r="P77" s="65">
        <f>Table22457891011234567891011121314151617[[#This Row],[PEMBULATAN]]*O77</f>
        <v>86020</v>
      </c>
    </row>
    <row r="78" spans="1:16" ht="21.75" customHeight="1" x14ac:dyDescent="0.2">
      <c r="A78" s="14"/>
      <c r="B78" s="14"/>
      <c r="C78" s="73" t="s">
        <v>2506</v>
      </c>
      <c r="D78" s="78" t="s">
        <v>289</v>
      </c>
      <c r="E78" s="13">
        <v>44449</v>
      </c>
      <c r="F78" s="76" t="s">
        <v>1362</v>
      </c>
      <c r="G78" s="13">
        <v>44454</v>
      </c>
      <c r="H78" s="77" t="s">
        <v>2428</v>
      </c>
      <c r="I78" s="16">
        <v>55</v>
      </c>
      <c r="J78" s="16">
        <v>49</v>
      </c>
      <c r="K78" s="16">
        <v>35</v>
      </c>
      <c r="L78" s="16">
        <v>8</v>
      </c>
      <c r="M78" s="81">
        <v>23.581250000000001</v>
      </c>
      <c r="N78" s="72">
        <v>24</v>
      </c>
      <c r="O78" s="64">
        <v>2530</v>
      </c>
      <c r="P78" s="65">
        <f>Table22457891011234567891011121314151617[[#This Row],[PEMBULATAN]]*O78</f>
        <v>60720</v>
      </c>
    </row>
    <row r="79" spans="1:16" ht="21.75" customHeight="1" x14ac:dyDescent="0.2">
      <c r="A79" s="14"/>
      <c r="B79" s="14"/>
      <c r="C79" s="73" t="s">
        <v>2507</v>
      </c>
      <c r="D79" s="78" t="s">
        <v>289</v>
      </c>
      <c r="E79" s="13">
        <v>44449</v>
      </c>
      <c r="F79" s="76" t="s">
        <v>1362</v>
      </c>
      <c r="G79" s="13">
        <v>44454</v>
      </c>
      <c r="H79" s="77" t="s">
        <v>2428</v>
      </c>
      <c r="I79" s="16">
        <v>61</v>
      </c>
      <c r="J79" s="16">
        <v>48</v>
      </c>
      <c r="K79" s="16">
        <v>21</v>
      </c>
      <c r="L79" s="16">
        <v>6</v>
      </c>
      <c r="M79" s="81">
        <v>15.372</v>
      </c>
      <c r="N79" s="72">
        <v>16</v>
      </c>
      <c r="O79" s="64">
        <v>2530</v>
      </c>
      <c r="P79" s="65">
        <f>Table22457891011234567891011121314151617[[#This Row],[PEMBULATAN]]*O79</f>
        <v>40480</v>
      </c>
    </row>
    <row r="80" spans="1:16" ht="21.75" customHeight="1" x14ac:dyDescent="0.2">
      <c r="A80" s="14"/>
      <c r="B80" s="14"/>
      <c r="C80" s="73" t="s">
        <v>2508</v>
      </c>
      <c r="D80" s="78" t="s">
        <v>289</v>
      </c>
      <c r="E80" s="13">
        <v>44449</v>
      </c>
      <c r="F80" s="76" t="s">
        <v>1362</v>
      </c>
      <c r="G80" s="13">
        <v>44454</v>
      </c>
      <c r="H80" s="77" t="s">
        <v>2428</v>
      </c>
      <c r="I80" s="16">
        <v>48</v>
      </c>
      <c r="J80" s="16">
        <v>36</v>
      </c>
      <c r="K80" s="16">
        <v>17</v>
      </c>
      <c r="L80" s="16">
        <v>5</v>
      </c>
      <c r="M80" s="81">
        <v>7.3440000000000003</v>
      </c>
      <c r="N80" s="72">
        <v>8</v>
      </c>
      <c r="O80" s="64">
        <v>2530</v>
      </c>
      <c r="P80" s="65">
        <f>Table22457891011234567891011121314151617[[#This Row],[PEMBULATAN]]*O80</f>
        <v>20240</v>
      </c>
    </row>
    <row r="81" spans="1:16" ht="21.75" customHeight="1" x14ac:dyDescent="0.2">
      <c r="A81" s="14"/>
      <c r="B81" s="14"/>
      <c r="C81" s="73" t="s">
        <v>2509</v>
      </c>
      <c r="D81" s="78" t="s">
        <v>289</v>
      </c>
      <c r="E81" s="13">
        <v>44449</v>
      </c>
      <c r="F81" s="76" t="s">
        <v>1362</v>
      </c>
      <c r="G81" s="13">
        <v>44454</v>
      </c>
      <c r="H81" s="77" t="s">
        <v>2428</v>
      </c>
      <c r="I81" s="16">
        <v>44</v>
      </c>
      <c r="J81" s="16">
        <v>54</v>
      </c>
      <c r="K81" s="16">
        <v>22</v>
      </c>
      <c r="L81" s="16">
        <v>9</v>
      </c>
      <c r="M81" s="81">
        <v>13.068</v>
      </c>
      <c r="N81" s="72">
        <v>13</v>
      </c>
      <c r="O81" s="64">
        <v>2530</v>
      </c>
      <c r="P81" s="65">
        <f>Table22457891011234567891011121314151617[[#This Row],[PEMBULATAN]]*O81</f>
        <v>32890</v>
      </c>
    </row>
    <row r="82" spans="1:16" ht="21.75" customHeight="1" x14ac:dyDescent="0.2">
      <c r="A82" s="14"/>
      <c r="B82" s="14"/>
      <c r="C82" s="73" t="s">
        <v>2510</v>
      </c>
      <c r="D82" s="78" t="s">
        <v>289</v>
      </c>
      <c r="E82" s="13">
        <v>44449</v>
      </c>
      <c r="F82" s="76" t="s">
        <v>1362</v>
      </c>
      <c r="G82" s="13">
        <v>44454</v>
      </c>
      <c r="H82" s="77" t="s">
        <v>2428</v>
      </c>
      <c r="I82" s="16">
        <v>100</v>
      </c>
      <c r="J82" s="16">
        <v>53</v>
      </c>
      <c r="K82" s="16">
        <v>30</v>
      </c>
      <c r="L82" s="16">
        <v>25</v>
      </c>
      <c r="M82" s="81">
        <v>39.75</v>
      </c>
      <c r="N82" s="72">
        <v>40</v>
      </c>
      <c r="O82" s="64">
        <v>2530</v>
      </c>
      <c r="P82" s="65">
        <f>Table22457891011234567891011121314151617[[#This Row],[PEMBULATAN]]*O82</f>
        <v>101200</v>
      </c>
    </row>
    <row r="83" spans="1:16" ht="21.75" customHeight="1" x14ac:dyDescent="0.2">
      <c r="A83" s="14"/>
      <c r="B83" s="14"/>
      <c r="C83" s="73" t="s">
        <v>2511</v>
      </c>
      <c r="D83" s="78" t="s">
        <v>289</v>
      </c>
      <c r="E83" s="13">
        <v>44449</v>
      </c>
      <c r="F83" s="76" t="s">
        <v>1362</v>
      </c>
      <c r="G83" s="13">
        <v>44454</v>
      </c>
      <c r="H83" s="77" t="s">
        <v>2428</v>
      </c>
      <c r="I83" s="16">
        <v>78</v>
      </c>
      <c r="J83" s="16">
        <v>52</v>
      </c>
      <c r="K83" s="16">
        <v>16</v>
      </c>
      <c r="L83" s="16">
        <v>7</v>
      </c>
      <c r="M83" s="81">
        <v>16.224</v>
      </c>
      <c r="N83" s="72">
        <v>16</v>
      </c>
      <c r="O83" s="64">
        <v>2530</v>
      </c>
      <c r="P83" s="65">
        <f>Table22457891011234567891011121314151617[[#This Row],[PEMBULATAN]]*O83</f>
        <v>40480</v>
      </c>
    </row>
    <row r="84" spans="1:16" ht="21.75" customHeight="1" x14ac:dyDescent="0.2">
      <c r="A84" s="14"/>
      <c r="B84" s="14"/>
      <c r="C84" s="73" t="s">
        <v>2512</v>
      </c>
      <c r="D84" s="78" t="s">
        <v>289</v>
      </c>
      <c r="E84" s="13">
        <v>44449</v>
      </c>
      <c r="F84" s="76" t="s">
        <v>1362</v>
      </c>
      <c r="G84" s="13">
        <v>44454</v>
      </c>
      <c r="H84" s="77" t="s">
        <v>2428</v>
      </c>
      <c r="I84" s="16">
        <v>98</v>
      </c>
      <c r="J84" s="16">
        <v>60</v>
      </c>
      <c r="K84" s="16">
        <v>25</v>
      </c>
      <c r="L84" s="16">
        <v>8</v>
      </c>
      <c r="M84" s="81">
        <v>36.75</v>
      </c>
      <c r="N84" s="72">
        <v>37</v>
      </c>
      <c r="O84" s="64">
        <v>2530</v>
      </c>
      <c r="P84" s="65">
        <f>Table22457891011234567891011121314151617[[#This Row],[PEMBULATAN]]*O84</f>
        <v>93610</v>
      </c>
    </row>
    <row r="85" spans="1:16" ht="21.75" customHeight="1" x14ac:dyDescent="0.2">
      <c r="A85" s="14"/>
      <c r="B85" s="14"/>
      <c r="C85" s="73" t="s">
        <v>2513</v>
      </c>
      <c r="D85" s="78" t="s">
        <v>289</v>
      </c>
      <c r="E85" s="13">
        <v>44449</v>
      </c>
      <c r="F85" s="76" t="s">
        <v>1362</v>
      </c>
      <c r="G85" s="13">
        <v>44454</v>
      </c>
      <c r="H85" s="77" t="s">
        <v>2428</v>
      </c>
      <c r="I85" s="16">
        <v>88</v>
      </c>
      <c r="J85" s="16">
        <v>58</v>
      </c>
      <c r="K85" s="16">
        <v>23</v>
      </c>
      <c r="L85" s="16">
        <v>13</v>
      </c>
      <c r="M85" s="81">
        <v>29.347999999999999</v>
      </c>
      <c r="N85" s="72">
        <v>30</v>
      </c>
      <c r="O85" s="64">
        <v>2530</v>
      </c>
      <c r="P85" s="65">
        <f>Table22457891011234567891011121314151617[[#This Row],[PEMBULATAN]]*O85</f>
        <v>75900</v>
      </c>
    </row>
    <row r="86" spans="1:16" ht="21.75" customHeight="1" x14ac:dyDescent="0.2">
      <c r="A86" s="14"/>
      <c r="B86" s="14"/>
      <c r="C86" s="73" t="s">
        <v>2514</v>
      </c>
      <c r="D86" s="78" t="s">
        <v>289</v>
      </c>
      <c r="E86" s="13">
        <v>44449</v>
      </c>
      <c r="F86" s="76" t="s">
        <v>1362</v>
      </c>
      <c r="G86" s="13">
        <v>44454</v>
      </c>
      <c r="H86" s="77" t="s">
        <v>2428</v>
      </c>
      <c r="I86" s="16">
        <v>96</v>
      </c>
      <c r="J86" s="16">
        <v>58</v>
      </c>
      <c r="K86" s="16">
        <v>28</v>
      </c>
      <c r="L86" s="16">
        <v>16</v>
      </c>
      <c r="M86" s="81">
        <v>38.975999999999999</v>
      </c>
      <c r="N86" s="72">
        <v>39</v>
      </c>
      <c r="O86" s="64">
        <v>2530</v>
      </c>
      <c r="P86" s="65">
        <f>Table22457891011234567891011121314151617[[#This Row],[PEMBULATAN]]*O86</f>
        <v>98670</v>
      </c>
    </row>
    <row r="87" spans="1:16" ht="21.75" customHeight="1" x14ac:dyDescent="0.2">
      <c r="A87" s="14"/>
      <c r="B87" s="14"/>
      <c r="C87" s="73" t="s">
        <v>2515</v>
      </c>
      <c r="D87" s="78" t="s">
        <v>289</v>
      </c>
      <c r="E87" s="13">
        <v>44449</v>
      </c>
      <c r="F87" s="76" t="s">
        <v>1362</v>
      </c>
      <c r="G87" s="13">
        <v>44454</v>
      </c>
      <c r="H87" s="77" t="s">
        <v>2428</v>
      </c>
      <c r="I87" s="16">
        <v>86</v>
      </c>
      <c r="J87" s="16">
        <v>48</v>
      </c>
      <c r="K87" s="16">
        <v>32</v>
      </c>
      <c r="L87" s="16">
        <v>11</v>
      </c>
      <c r="M87" s="81">
        <v>33.024000000000001</v>
      </c>
      <c r="N87" s="72">
        <v>33</v>
      </c>
      <c r="O87" s="64">
        <v>2530</v>
      </c>
      <c r="P87" s="65">
        <f>Table22457891011234567891011121314151617[[#This Row],[PEMBULATAN]]*O87</f>
        <v>83490</v>
      </c>
    </row>
    <row r="88" spans="1:16" ht="21.75" customHeight="1" x14ac:dyDescent="0.2">
      <c r="A88" s="14"/>
      <c r="B88" s="14"/>
      <c r="C88" s="73" t="s">
        <v>2516</v>
      </c>
      <c r="D88" s="78" t="s">
        <v>289</v>
      </c>
      <c r="E88" s="13">
        <v>44449</v>
      </c>
      <c r="F88" s="76" t="s">
        <v>1362</v>
      </c>
      <c r="G88" s="13">
        <v>44454</v>
      </c>
      <c r="H88" s="77" t="s">
        <v>2428</v>
      </c>
      <c r="I88" s="16">
        <v>106</v>
      </c>
      <c r="J88" s="16">
        <v>58</v>
      </c>
      <c r="K88" s="16">
        <v>20</v>
      </c>
      <c r="L88" s="16">
        <v>20</v>
      </c>
      <c r="M88" s="81">
        <v>30.74</v>
      </c>
      <c r="N88" s="72">
        <v>31</v>
      </c>
      <c r="O88" s="64">
        <v>2530</v>
      </c>
      <c r="P88" s="65">
        <f>Table22457891011234567891011121314151617[[#This Row],[PEMBULATAN]]*O88</f>
        <v>78430</v>
      </c>
    </row>
    <row r="89" spans="1:16" ht="21.75" customHeight="1" x14ac:dyDescent="0.2">
      <c r="A89" s="14"/>
      <c r="B89" s="14"/>
      <c r="C89" s="73" t="s">
        <v>2517</v>
      </c>
      <c r="D89" s="78" t="s">
        <v>289</v>
      </c>
      <c r="E89" s="13">
        <v>44449</v>
      </c>
      <c r="F89" s="76" t="s">
        <v>1362</v>
      </c>
      <c r="G89" s="13">
        <v>44454</v>
      </c>
      <c r="H89" s="77" t="s">
        <v>2428</v>
      </c>
      <c r="I89" s="16">
        <v>96</v>
      </c>
      <c r="J89" s="16">
        <v>54</v>
      </c>
      <c r="K89" s="16">
        <v>25</v>
      </c>
      <c r="L89" s="16">
        <v>19</v>
      </c>
      <c r="M89" s="81">
        <v>32.4</v>
      </c>
      <c r="N89" s="72">
        <v>33</v>
      </c>
      <c r="O89" s="64">
        <v>2530</v>
      </c>
      <c r="P89" s="65">
        <f>Table22457891011234567891011121314151617[[#This Row],[PEMBULATAN]]*O89</f>
        <v>83490</v>
      </c>
    </row>
    <row r="90" spans="1:16" ht="21.75" customHeight="1" x14ac:dyDescent="0.2">
      <c r="A90" s="14"/>
      <c r="B90" s="14"/>
      <c r="C90" s="73" t="s">
        <v>2518</v>
      </c>
      <c r="D90" s="78" t="s">
        <v>289</v>
      </c>
      <c r="E90" s="13">
        <v>44449</v>
      </c>
      <c r="F90" s="76" t="s">
        <v>1362</v>
      </c>
      <c r="G90" s="13">
        <v>44454</v>
      </c>
      <c r="H90" s="77" t="s">
        <v>2428</v>
      </c>
      <c r="I90" s="16">
        <v>57</v>
      </c>
      <c r="J90" s="16">
        <v>57</v>
      </c>
      <c r="K90" s="16">
        <v>18</v>
      </c>
      <c r="L90" s="16">
        <v>5</v>
      </c>
      <c r="M90" s="81">
        <v>14.6205</v>
      </c>
      <c r="N90" s="72">
        <v>15</v>
      </c>
      <c r="O90" s="64">
        <v>2530</v>
      </c>
      <c r="P90" s="65">
        <f>Table22457891011234567891011121314151617[[#This Row],[PEMBULATAN]]*O90</f>
        <v>37950</v>
      </c>
    </row>
    <row r="91" spans="1:16" ht="21.75" customHeight="1" x14ac:dyDescent="0.2">
      <c r="A91" s="14"/>
      <c r="B91" s="14"/>
      <c r="C91" s="73" t="s">
        <v>2519</v>
      </c>
      <c r="D91" s="78" t="s">
        <v>289</v>
      </c>
      <c r="E91" s="13">
        <v>44449</v>
      </c>
      <c r="F91" s="76" t="s">
        <v>1362</v>
      </c>
      <c r="G91" s="13">
        <v>44454</v>
      </c>
      <c r="H91" s="77" t="s">
        <v>2428</v>
      </c>
      <c r="I91" s="16">
        <v>58</v>
      </c>
      <c r="J91" s="16">
        <v>56</v>
      </c>
      <c r="K91" s="16">
        <v>15</v>
      </c>
      <c r="L91" s="16">
        <v>8</v>
      </c>
      <c r="M91" s="81">
        <v>12.18</v>
      </c>
      <c r="N91" s="72">
        <v>12</v>
      </c>
      <c r="O91" s="64">
        <v>2530</v>
      </c>
      <c r="P91" s="65">
        <f>Table22457891011234567891011121314151617[[#This Row],[PEMBULATAN]]*O91</f>
        <v>30360</v>
      </c>
    </row>
    <row r="92" spans="1:16" ht="21.75" customHeight="1" x14ac:dyDescent="0.2">
      <c r="A92" s="14"/>
      <c r="B92" s="14"/>
      <c r="C92" s="73" t="s">
        <v>2520</v>
      </c>
      <c r="D92" s="78" t="s">
        <v>289</v>
      </c>
      <c r="E92" s="13">
        <v>44449</v>
      </c>
      <c r="F92" s="76" t="s">
        <v>1362</v>
      </c>
      <c r="G92" s="13">
        <v>44454</v>
      </c>
      <c r="H92" s="77" t="s">
        <v>2428</v>
      </c>
      <c r="I92" s="16">
        <v>64</v>
      </c>
      <c r="J92" s="16">
        <v>42</v>
      </c>
      <c r="K92" s="16">
        <v>24</v>
      </c>
      <c r="L92" s="16">
        <v>6</v>
      </c>
      <c r="M92" s="81">
        <v>16.128</v>
      </c>
      <c r="N92" s="72">
        <v>16</v>
      </c>
      <c r="O92" s="64">
        <v>2530</v>
      </c>
      <c r="P92" s="65">
        <f>Table22457891011234567891011121314151617[[#This Row],[PEMBULATAN]]*O92</f>
        <v>40480</v>
      </c>
    </row>
    <row r="93" spans="1:16" ht="21.75" customHeight="1" x14ac:dyDescent="0.2">
      <c r="A93" s="14"/>
      <c r="B93" s="14"/>
      <c r="C93" s="73" t="s">
        <v>2521</v>
      </c>
      <c r="D93" s="78" t="s">
        <v>289</v>
      </c>
      <c r="E93" s="13">
        <v>44449</v>
      </c>
      <c r="F93" s="76" t="s">
        <v>1362</v>
      </c>
      <c r="G93" s="13">
        <v>44454</v>
      </c>
      <c r="H93" s="77" t="s">
        <v>2428</v>
      </c>
      <c r="I93" s="16">
        <v>80</v>
      </c>
      <c r="J93" s="16">
        <v>61</v>
      </c>
      <c r="K93" s="16">
        <v>20</v>
      </c>
      <c r="L93" s="16">
        <v>8</v>
      </c>
      <c r="M93" s="81">
        <v>24.4</v>
      </c>
      <c r="N93" s="72">
        <v>25</v>
      </c>
      <c r="O93" s="64">
        <v>2530</v>
      </c>
      <c r="P93" s="65">
        <f>Table22457891011234567891011121314151617[[#This Row],[PEMBULATAN]]*O93</f>
        <v>63250</v>
      </c>
    </row>
    <row r="94" spans="1:16" ht="21.75" customHeight="1" x14ac:dyDescent="0.2">
      <c r="A94" s="14"/>
      <c r="B94" s="14"/>
      <c r="C94" s="73" t="s">
        <v>2522</v>
      </c>
      <c r="D94" s="78" t="s">
        <v>289</v>
      </c>
      <c r="E94" s="13">
        <v>44449</v>
      </c>
      <c r="F94" s="76" t="s">
        <v>1362</v>
      </c>
      <c r="G94" s="13">
        <v>44454</v>
      </c>
      <c r="H94" s="77" t="s">
        <v>2428</v>
      </c>
      <c r="I94" s="16">
        <v>96</v>
      </c>
      <c r="J94" s="16">
        <v>45</v>
      </c>
      <c r="K94" s="16">
        <v>28</v>
      </c>
      <c r="L94" s="16">
        <v>16</v>
      </c>
      <c r="M94" s="81">
        <v>30.24</v>
      </c>
      <c r="N94" s="72">
        <v>30</v>
      </c>
      <c r="O94" s="64">
        <v>2530</v>
      </c>
      <c r="P94" s="65">
        <f>Table22457891011234567891011121314151617[[#This Row],[PEMBULATAN]]*O94</f>
        <v>75900</v>
      </c>
    </row>
    <row r="95" spans="1:16" ht="21.75" customHeight="1" x14ac:dyDescent="0.2">
      <c r="A95" s="14"/>
      <c r="B95" s="14"/>
      <c r="C95" s="73" t="s">
        <v>2523</v>
      </c>
      <c r="D95" s="78" t="s">
        <v>289</v>
      </c>
      <c r="E95" s="13">
        <v>44449</v>
      </c>
      <c r="F95" s="76" t="s">
        <v>1362</v>
      </c>
      <c r="G95" s="13">
        <v>44454</v>
      </c>
      <c r="H95" s="77" t="s">
        <v>2428</v>
      </c>
      <c r="I95" s="16">
        <v>55</v>
      </c>
      <c r="J95" s="16">
        <v>52</v>
      </c>
      <c r="K95" s="16">
        <v>16</v>
      </c>
      <c r="L95" s="16">
        <v>7</v>
      </c>
      <c r="M95" s="81">
        <v>11.44</v>
      </c>
      <c r="N95" s="72">
        <v>12</v>
      </c>
      <c r="O95" s="64">
        <v>2530</v>
      </c>
      <c r="P95" s="65">
        <f>Table22457891011234567891011121314151617[[#This Row],[PEMBULATAN]]*O95</f>
        <v>30360</v>
      </c>
    </row>
    <row r="96" spans="1:16" ht="21.75" customHeight="1" x14ac:dyDescent="0.2">
      <c r="A96" s="14"/>
      <c r="B96" s="14"/>
      <c r="C96" s="73" t="s">
        <v>2524</v>
      </c>
      <c r="D96" s="78" t="s">
        <v>289</v>
      </c>
      <c r="E96" s="13">
        <v>44449</v>
      </c>
      <c r="F96" s="76" t="s">
        <v>1362</v>
      </c>
      <c r="G96" s="13">
        <v>44454</v>
      </c>
      <c r="H96" s="77" t="s">
        <v>2428</v>
      </c>
      <c r="I96" s="16">
        <v>86</v>
      </c>
      <c r="J96" s="16">
        <v>54</v>
      </c>
      <c r="K96" s="16">
        <v>21</v>
      </c>
      <c r="L96" s="16">
        <v>11</v>
      </c>
      <c r="M96" s="81">
        <v>24.381</v>
      </c>
      <c r="N96" s="72">
        <v>25</v>
      </c>
      <c r="O96" s="64">
        <v>2530</v>
      </c>
      <c r="P96" s="65">
        <f>Table22457891011234567891011121314151617[[#This Row],[PEMBULATAN]]*O96</f>
        <v>63250</v>
      </c>
    </row>
    <row r="97" spans="1:16" ht="21.75" customHeight="1" x14ac:dyDescent="0.2">
      <c r="A97" s="14"/>
      <c r="B97" s="14"/>
      <c r="C97" s="73" t="s">
        <v>2525</v>
      </c>
      <c r="D97" s="78" t="s">
        <v>289</v>
      </c>
      <c r="E97" s="13">
        <v>44449</v>
      </c>
      <c r="F97" s="76" t="s">
        <v>1362</v>
      </c>
      <c r="G97" s="13">
        <v>44454</v>
      </c>
      <c r="H97" s="77" t="s">
        <v>2428</v>
      </c>
      <c r="I97" s="16">
        <v>97</v>
      </c>
      <c r="J97" s="16">
        <v>54</v>
      </c>
      <c r="K97" s="16">
        <v>23</v>
      </c>
      <c r="L97" s="16">
        <v>17</v>
      </c>
      <c r="M97" s="81">
        <v>30.118500000000001</v>
      </c>
      <c r="N97" s="72">
        <v>30</v>
      </c>
      <c r="O97" s="64">
        <v>2530</v>
      </c>
      <c r="P97" s="65">
        <f>Table22457891011234567891011121314151617[[#This Row],[PEMBULATAN]]*O97</f>
        <v>75900</v>
      </c>
    </row>
    <row r="98" spans="1:16" ht="21.75" customHeight="1" x14ac:dyDescent="0.2">
      <c r="A98" s="14"/>
      <c r="B98" s="14"/>
      <c r="C98" s="73" t="s">
        <v>2526</v>
      </c>
      <c r="D98" s="78" t="s">
        <v>289</v>
      </c>
      <c r="E98" s="13">
        <v>44449</v>
      </c>
      <c r="F98" s="76" t="s">
        <v>1362</v>
      </c>
      <c r="G98" s="13">
        <v>44454</v>
      </c>
      <c r="H98" s="77" t="s">
        <v>2428</v>
      </c>
      <c r="I98" s="16">
        <v>57</v>
      </c>
      <c r="J98" s="16">
        <v>38</v>
      </c>
      <c r="K98" s="16">
        <v>15</v>
      </c>
      <c r="L98" s="16">
        <v>13</v>
      </c>
      <c r="M98" s="81">
        <v>8.1225000000000005</v>
      </c>
      <c r="N98" s="72">
        <v>13</v>
      </c>
      <c r="O98" s="64">
        <v>2530</v>
      </c>
      <c r="P98" s="65">
        <f>Table22457891011234567891011121314151617[[#This Row],[PEMBULATAN]]*O98</f>
        <v>32890</v>
      </c>
    </row>
    <row r="99" spans="1:16" ht="21.75" customHeight="1" x14ac:dyDescent="0.2">
      <c r="A99" s="14"/>
      <c r="B99" s="14"/>
      <c r="C99" s="73" t="s">
        <v>2527</v>
      </c>
      <c r="D99" s="78" t="s">
        <v>289</v>
      </c>
      <c r="E99" s="13">
        <v>44449</v>
      </c>
      <c r="F99" s="76" t="s">
        <v>1362</v>
      </c>
      <c r="G99" s="13">
        <v>44454</v>
      </c>
      <c r="H99" s="77" t="s">
        <v>2428</v>
      </c>
      <c r="I99" s="16">
        <v>100</v>
      </c>
      <c r="J99" s="16">
        <v>14</v>
      </c>
      <c r="K99" s="16">
        <v>9</v>
      </c>
      <c r="L99" s="16">
        <v>2</v>
      </c>
      <c r="M99" s="81">
        <v>3.15</v>
      </c>
      <c r="N99" s="72">
        <v>3</v>
      </c>
      <c r="O99" s="64">
        <v>2530</v>
      </c>
      <c r="P99" s="65">
        <f>Table22457891011234567891011121314151617[[#This Row],[PEMBULATAN]]*O99</f>
        <v>7590</v>
      </c>
    </row>
    <row r="100" spans="1:16" ht="21.75" customHeight="1" x14ac:dyDescent="0.2">
      <c r="A100" s="14"/>
      <c r="B100" s="14"/>
      <c r="C100" s="73" t="s">
        <v>2528</v>
      </c>
      <c r="D100" s="78" t="s">
        <v>289</v>
      </c>
      <c r="E100" s="13">
        <v>44449</v>
      </c>
      <c r="F100" s="76" t="s">
        <v>1362</v>
      </c>
      <c r="G100" s="13">
        <v>44454</v>
      </c>
      <c r="H100" s="77" t="s">
        <v>2428</v>
      </c>
      <c r="I100" s="16">
        <v>36</v>
      </c>
      <c r="J100" s="16">
        <v>33</v>
      </c>
      <c r="K100" s="16">
        <v>30</v>
      </c>
      <c r="L100" s="16">
        <v>5</v>
      </c>
      <c r="M100" s="81">
        <v>8.91</v>
      </c>
      <c r="N100" s="72">
        <v>9</v>
      </c>
      <c r="O100" s="64">
        <v>2530</v>
      </c>
      <c r="P100" s="65">
        <f>Table22457891011234567891011121314151617[[#This Row],[PEMBULATAN]]*O100</f>
        <v>22770</v>
      </c>
    </row>
    <row r="101" spans="1:16" ht="21.75" customHeight="1" x14ac:dyDescent="0.2">
      <c r="A101" s="14"/>
      <c r="B101" s="14"/>
      <c r="C101" s="73" t="s">
        <v>2529</v>
      </c>
      <c r="D101" s="78" t="s">
        <v>289</v>
      </c>
      <c r="E101" s="13">
        <v>44449</v>
      </c>
      <c r="F101" s="76" t="s">
        <v>1362</v>
      </c>
      <c r="G101" s="13">
        <v>44454</v>
      </c>
      <c r="H101" s="77" t="s">
        <v>2428</v>
      </c>
      <c r="I101" s="16">
        <v>36</v>
      </c>
      <c r="J101" s="16">
        <v>34</v>
      </c>
      <c r="K101" s="16">
        <v>28</v>
      </c>
      <c r="L101" s="16">
        <v>5</v>
      </c>
      <c r="M101" s="81">
        <v>8.5679999999999996</v>
      </c>
      <c r="N101" s="72">
        <v>9</v>
      </c>
      <c r="O101" s="64">
        <v>2530</v>
      </c>
      <c r="P101" s="65">
        <f>Table22457891011234567891011121314151617[[#This Row],[PEMBULATAN]]*O101</f>
        <v>22770</v>
      </c>
    </row>
    <row r="102" spans="1:16" ht="21.75" customHeight="1" x14ac:dyDescent="0.2">
      <c r="A102" s="14"/>
      <c r="B102" s="14"/>
      <c r="C102" s="73" t="s">
        <v>2530</v>
      </c>
      <c r="D102" s="78" t="s">
        <v>289</v>
      </c>
      <c r="E102" s="13">
        <v>44449</v>
      </c>
      <c r="F102" s="76" t="s">
        <v>1362</v>
      </c>
      <c r="G102" s="13">
        <v>44454</v>
      </c>
      <c r="H102" s="77" t="s">
        <v>2428</v>
      </c>
      <c r="I102" s="16">
        <v>125</v>
      </c>
      <c r="J102" s="16">
        <v>8</v>
      </c>
      <c r="K102" s="16">
        <v>4</v>
      </c>
      <c r="L102" s="16">
        <v>1</v>
      </c>
      <c r="M102" s="81">
        <v>1</v>
      </c>
      <c r="N102" s="72">
        <v>1</v>
      </c>
      <c r="O102" s="64">
        <v>2530</v>
      </c>
      <c r="P102" s="65">
        <f>Table22457891011234567891011121314151617[[#This Row],[PEMBULATAN]]*O102</f>
        <v>2530</v>
      </c>
    </row>
    <row r="103" spans="1:16" ht="22.5" customHeight="1" x14ac:dyDescent="0.2">
      <c r="A103" s="120" t="s">
        <v>30</v>
      </c>
      <c r="B103" s="121"/>
      <c r="C103" s="121"/>
      <c r="D103" s="121"/>
      <c r="E103" s="121"/>
      <c r="F103" s="121"/>
      <c r="G103" s="121"/>
      <c r="H103" s="121"/>
      <c r="I103" s="121"/>
      <c r="J103" s="121"/>
      <c r="K103" s="121"/>
      <c r="L103" s="122"/>
      <c r="M103" s="79">
        <f>SUBTOTAL(109,Table22457891011234567891011121314151617[KG VOLUME])</f>
        <v>2765.9520000000007</v>
      </c>
      <c r="N103" s="68">
        <f>SUM(N3:N102)</f>
        <v>2807</v>
      </c>
      <c r="O103" s="123">
        <f>SUM(P3:P102)</f>
        <v>7101710</v>
      </c>
      <c r="P103" s="124"/>
    </row>
    <row r="104" spans="1:16" ht="18" customHeight="1" x14ac:dyDescent="0.2">
      <c r="A104" s="86"/>
      <c r="B104" s="56" t="s">
        <v>42</v>
      </c>
      <c r="C104" s="55"/>
      <c r="D104" s="57" t="s">
        <v>43</v>
      </c>
      <c r="E104" s="86"/>
      <c r="F104" s="86"/>
      <c r="G104" s="86"/>
      <c r="H104" s="86"/>
      <c r="I104" s="86"/>
      <c r="J104" s="86"/>
      <c r="K104" s="86"/>
      <c r="L104" s="86"/>
      <c r="M104" s="87"/>
      <c r="N104" s="88" t="s">
        <v>51</v>
      </c>
      <c r="O104" s="89"/>
      <c r="P104" s="89">
        <f>O103*10%</f>
        <v>710171</v>
      </c>
    </row>
    <row r="105" spans="1:16" ht="18" customHeight="1" thickBot="1" x14ac:dyDescent="0.25">
      <c r="A105" s="86"/>
      <c r="B105" s="56"/>
      <c r="C105" s="55"/>
      <c r="D105" s="57"/>
      <c r="E105" s="86"/>
      <c r="F105" s="86"/>
      <c r="G105" s="86"/>
      <c r="H105" s="86"/>
      <c r="I105" s="86"/>
      <c r="J105" s="86"/>
      <c r="K105" s="86"/>
      <c r="L105" s="86"/>
      <c r="M105" s="87"/>
      <c r="N105" s="90" t="s">
        <v>52</v>
      </c>
      <c r="O105" s="91"/>
      <c r="P105" s="91">
        <f>O103-P104</f>
        <v>6391539</v>
      </c>
    </row>
    <row r="106" spans="1:16" ht="18" customHeight="1" x14ac:dyDescent="0.2">
      <c r="A106" s="11"/>
      <c r="H106" s="63"/>
      <c r="N106" s="62" t="s">
        <v>31</v>
      </c>
      <c r="P106" s="69">
        <f>P105*1%</f>
        <v>63915.39</v>
      </c>
    </row>
    <row r="107" spans="1:16" ht="18" customHeight="1" thickBot="1" x14ac:dyDescent="0.25">
      <c r="A107" s="11"/>
      <c r="H107" s="63"/>
      <c r="N107" s="62" t="s">
        <v>53</v>
      </c>
      <c r="P107" s="71">
        <f>P105*2%</f>
        <v>127830.78</v>
      </c>
    </row>
    <row r="108" spans="1:16" ht="18" customHeight="1" x14ac:dyDescent="0.2">
      <c r="A108" s="11"/>
      <c r="H108" s="63"/>
      <c r="N108" s="66" t="s">
        <v>32</v>
      </c>
      <c r="O108" s="67"/>
      <c r="P108" s="70">
        <f>P105+P106-P107</f>
        <v>6327623.6099999994</v>
      </c>
    </row>
    <row r="110" spans="1:16" x14ac:dyDescent="0.2">
      <c r="A110" s="11"/>
      <c r="H110" s="63"/>
      <c r="P110" s="71"/>
    </row>
    <row r="111" spans="1:16" x14ac:dyDescent="0.2">
      <c r="A111" s="11"/>
      <c r="H111" s="63"/>
      <c r="O111" s="58"/>
      <c r="P111" s="71"/>
    </row>
    <row r="112" spans="1:16" s="3" customFormat="1" x14ac:dyDescent="0.25">
      <c r="A112" s="11"/>
      <c r="B112" s="2"/>
      <c r="C112" s="2"/>
      <c r="E112" s="12"/>
      <c r="H112" s="63"/>
      <c r="N112" s="15"/>
      <c r="O112" s="15"/>
      <c r="P112" s="15"/>
    </row>
    <row r="113" spans="1:16" s="3" customFormat="1" x14ac:dyDescent="0.25">
      <c r="A113" s="11"/>
      <c r="B113" s="2"/>
      <c r="C113" s="2"/>
      <c r="E113" s="12"/>
      <c r="H113" s="63"/>
      <c r="N113" s="15"/>
      <c r="O113" s="15"/>
      <c r="P113" s="15"/>
    </row>
    <row r="114" spans="1:16" s="3" customFormat="1" x14ac:dyDescent="0.25">
      <c r="A114" s="11"/>
      <c r="B114" s="2"/>
      <c r="C114" s="2"/>
      <c r="E114" s="12"/>
      <c r="H114" s="63"/>
      <c r="N114" s="15"/>
      <c r="O114" s="15"/>
      <c r="P114" s="15"/>
    </row>
    <row r="115" spans="1:16" s="3" customFormat="1" x14ac:dyDescent="0.25">
      <c r="A115" s="11"/>
      <c r="B115" s="2"/>
      <c r="C115" s="2"/>
      <c r="E115" s="12"/>
      <c r="H115" s="63"/>
      <c r="N115" s="15"/>
      <c r="O115" s="15"/>
      <c r="P115" s="15"/>
    </row>
    <row r="116" spans="1:16" s="3" customFormat="1" x14ac:dyDescent="0.25">
      <c r="A116" s="11"/>
      <c r="B116" s="2"/>
      <c r="C116" s="2"/>
      <c r="E116" s="12"/>
      <c r="H116" s="63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3"/>
      <c r="N117" s="15"/>
      <c r="O117" s="15"/>
      <c r="P117" s="15"/>
    </row>
    <row r="118" spans="1:16" s="3" customFormat="1" x14ac:dyDescent="0.25">
      <c r="A118" s="11"/>
      <c r="B118" s="2"/>
      <c r="C118" s="2"/>
      <c r="E118" s="12"/>
      <c r="H118" s="63"/>
      <c r="N118" s="15"/>
      <c r="O118" s="15"/>
      <c r="P118" s="15"/>
    </row>
    <row r="119" spans="1:16" s="3" customFormat="1" x14ac:dyDescent="0.25">
      <c r="A119" s="11"/>
      <c r="B119" s="2"/>
      <c r="C119" s="2"/>
      <c r="E119" s="12"/>
      <c r="H119" s="63"/>
      <c r="N119" s="15"/>
      <c r="O119" s="15"/>
      <c r="P119" s="15"/>
    </row>
    <row r="120" spans="1:16" s="3" customFormat="1" x14ac:dyDescent="0.25">
      <c r="A120" s="11"/>
      <c r="B120" s="2"/>
      <c r="C120" s="2"/>
      <c r="E120" s="12"/>
      <c r="H120" s="63"/>
      <c r="N120" s="15"/>
      <c r="O120" s="15"/>
      <c r="P120" s="15"/>
    </row>
    <row r="121" spans="1:16" s="3" customFormat="1" x14ac:dyDescent="0.25">
      <c r="A121" s="11"/>
      <c r="B121" s="2"/>
      <c r="C121" s="2"/>
      <c r="E121" s="12"/>
      <c r="H121" s="63"/>
      <c r="N121" s="15"/>
      <c r="O121" s="15"/>
      <c r="P121" s="15"/>
    </row>
    <row r="122" spans="1:16" s="3" customFormat="1" x14ac:dyDescent="0.25">
      <c r="A122" s="11"/>
      <c r="B122" s="2"/>
      <c r="C122" s="2"/>
      <c r="E122" s="12"/>
      <c r="H122" s="63"/>
      <c r="N122" s="15"/>
      <c r="O122" s="15"/>
      <c r="P122" s="15"/>
    </row>
    <row r="123" spans="1:16" s="3" customFormat="1" x14ac:dyDescent="0.25">
      <c r="A123" s="11"/>
      <c r="B123" s="2"/>
      <c r="C123" s="2"/>
      <c r="E123" s="12"/>
      <c r="H123" s="63"/>
      <c r="N123" s="15"/>
      <c r="O123" s="15"/>
      <c r="P123" s="15"/>
    </row>
  </sheetData>
  <mergeCells count="2">
    <mergeCell ref="A103:L103"/>
    <mergeCell ref="O103:P103"/>
  </mergeCells>
  <conditionalFormatting sqref="B3">
    <cfRule type="duplicateValues" dxfId="442" priority="2"/>
  </conditionalFormatting>
  <conditionalFormatting sqref="B4:B69">
    <cfRule type="duplicateValues" dxfId="441" priority="1"/>
  </conditionalFormatting>
  <conditionalFormatting sqref="B70:B102">
    <cfRule type="duplicateValues" dxfId="440" priority="4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13"/>
  <sheetViews>
    <sheetView zoomScale="110" zoomScaleNormal="110" workbookViewId="0">
      <pane xSplit="3" ySplit="2" topLeftCell="D249" activePane="bottomRight" state="frozen"/>
      <selection pane="topRight" activeCell="B1" sqref="B1"/>
      <selection pane="bottomLeft" activeCell="A3" sqref="A3"/>
      <selection pane="bottomRight" activeCell="C249" sqref="C249"/>
    </sheetView>
  </sheetViews>
  <sheetFormatPr defaultRowHeight="15" x14ac:dyDescent="0.2"/>
  <cols>
    <col min="1" max="1" width="8" style="4" customWidth="1"/>
    <col min="2" max="2" width="19.5703125" style="2" customWidth="1"/>
    <col min="3" max="3" width="15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7159</v>
      </c>
      <c r="B3" s="74" t="s">
        <v>2531</v>
      </c>
      <c r="C3" s="9" t="s">
        <v>2532</v>
      </c>
      <c r="D3" s="76" t="s">
        <v>289</v>
      </c>
      <c r="E3" s="13">
        <v>44450</v>
      </c>
      <c r="F3" s="76" t="s">
        <v>1362</v>
      </c>
      <c r="G3" s="13">
        <v>44454</v>
      </c>
      <c r="H3" s="10" t="s">
        <v>2428</v>
      </c>
      <c r="I3" s="1">
        <v>60</v>
      </c>
      <c r="J3" s="1">
        <v>58</v>
      </c>
      <c r="K3" s="1">
        <v>28</v>
      </c>
      <c r="L3" s="1">
        <v>5</v>
      </c>
      <c r="M3" s="80">
        <v>24.36</v>
      </c>
      <c r="N3" s="8">
        <v>25</v>
      </c>
      <c r="O3" s="64">
        <v>2530</v>
      </c>
      <c r="P3" s="65">
        <f>Table2245789101123456789101112131415161718[[#This Row],[PEMBULATAN]]*O3</f>
        <v>63250</v>
      </c>
    </row>
    <row r="4" spans="1:16" ht="26.25" customHeight="1" x14ac:dyDescent="0.2">
      <c r="A4" s="14"/>
      <c r="B4" s="75"/>
      <c r="C4" s="9" t="s">
        <v>2533</v>
      </c>
      <c r="D4" s="76" t="s">
        <v>289</v>
      </c>
      <c r="E4" s="13">
        <v>44450</v>
      </c>
      <c r="F4" s="76" t="s">
        <v>1362</v>
      </c>
      <c r="G4" s="13">
        <v>44454</v>
      </c>
      <c r="H4" s="10" t="s">
        <v>2428</v>
      </c>
      <c r="I4" s="1">
        <v>60</v>
      </c>
      <c r="J4" s="1">
        <v>57</v>
      </c>
      <c r="K4" s="1">
        <v>30</v>
      </c>
      <c r="L4" s="1">
        <v>3</v>
      </c>
      <c r="M4" s="80">
        <v>25.65</v>
      </c>
      <c r="N4" s="8">
        <v>26</v>
      </c>
      <c r="O4" s="64">
        <v>2530</v>
      </c>
      <c r="P4" s="65">
        <f>Table2245789101123456789101112131415161718[[#This Row],[PEMBULATAN]]*O4</f>
        <v>65780</v>
      </c>
    </row>
    <row r="5" spans="1:16" ht="26.25" customHeight="1" x14ac:dyDescent="0.2">
      <c r="A5" s="14"/>
      <c r="B5" s="75"/>
      <c r="C5" s="73" t="s">
        <v>2534</v>
      </c>
      <c r="D5" s="78" t="s">
        <v>289</v>
      </c>
      <c r="E5" s="13">
        <v>44450</v>
      </c>
      <c r="F5" s="76" t="s">
        <v>1362</v>
      </c>
      <c r="G5" s="13">
        <v>44454</v>
      </c>
      <c r="H5" s="77" t="s">
        <v>2428</v>
      </c>
      <c r="I5" s="16">
        <v>106</v>
      </c>
      <c r="J5" s="16">
        <v>50</v>
      </c>
      <c r="K5" s="16">
        <v>30</v>
      </c>
      <c r="L5" s="16">
        <v>3</v>
      </c>
      <c r="M5" s="81">
        <v>39.75</v>
      </c>
      <c r="N5" s="72">
        <v>40</v>
      </c>
      <c r="O5" s="64">
        <v>2530</v>
      </c>
      <c r="P5" s="65">
        <f>Table2245789101123456789101112131415161718[[#This Row],[PEMBULATAN]]*O5</f>
        <v>101200</v>
      </c>
    </row>
    <row r="6" spans="1:16" ht="26.25" customHeight="1" x14ac:dyDescent="0.2">
      <c r="A6" s="14"/>
      <c r="B6" s="75"/>
      <c r="C6" s="73" t="s">
        <v>2535</v>
      </c>
      <c r="D6" s="78" t="s">
        <v>289</v>
      </c>
      <c r="E6" s="13">
        <v>44450</v>
      </c>
      <c r="F6" s="76" t="s">
        <v>1362</v>
      </c>
      <c r="G6" s="13">
        <v>44454</v>
      </c>
      <c r="H6" s="77" t="s">
        <v>2428</v>
      </c>
      <c r="I6" s="16">
        <v>85</v>
      </c>
      <c r="J6" s="16">
        <v>57</v>
      </c>
      <c r="K6" s="16">
        <v>25</v>
      </c>
      <c r="L6" s="16">
        <v>1</v>
      </c>
      <c r="M6" s="81">
        <v>30.28125</v>
      </c>
      <c r="N6" s="72">
        <v>30</v>
      </c>
      <c r="O6" s="64">
        <v>2530</v>
      </c>
      <c r="P6" s="65">
        <f>Table2245789101123456789101112131415161718[[#This Row],[PEMBULATAN]]*O6</f>
        <v>75900</v>
      </c>
    </row>
    <row r="7" spans="1:16" ht="26.25" customHeight="1" x14ac:dyDescent="0.2">
      <c r="A7" s="14"/>
      <c r="B7" s="75"/>
      <c r="C7" s="73" t="s">
        <v>2536</v>
      </c>
      <c r="D7" s="78" t="s">
        <v>289</v>
      </c>
      <c r="E7" s="13">
        <v>44450</v>
      </c>
      <c r="F7" s="76" t="s">
        <v>1362</v>
      </c>
      <c r="G7" s="13">
        <v>44454</v>
      </c>
      <c r="H7" s="77" t="s">
        <v>2428</v>
      </c>
      <c r="I7" s="16">
        <v>90</v>
      </c>
      <c r="J7" s="16">
        <v>58</v>
      </c>
      <c r="K7" s="16">
        <v>30</v>
      </c>
      <c r="L7" s="16">
        <v>6</v>
      </c>
      <c r="M7" s="81">
        <v>39.15</v>
      </c>
      <c r="N7" s="72">
        <v>39</v>
      </c>
      <c r="O7" s="64">
        <v>2530</v>
      </c>
      <c r="P7" s="65">
        <f>Table2245789101123456789101112131415161718[[#This Row],[PEMBULATAN]]*O7</f>
        <v>98670</v>
      </c>
    </row>
    <row r="8" spans="1:16" ht="26.25" customHeight="1" x14ac:dyDescent="0.2">
      <c r="A8" s="14"/>
      <c r="B8" s="75"/>
      <c r="C8" s="73" t="s">
        <v>2537</v>
      </c>
      <c r="D8" s="78" t="s">
        <v>289</v>
      </c>
      <c r="E8" s="13">
        <v>44450</v>
      </c>
      <c r="F8" s="76" t="s">
        <v>1362</v>
      </c>
      <c r="G8" s="13">
        <v>44454</v>
      </c>
      <c r="H8" s="77" t="s">
        <v>2428</v>
      </c>
      <c r="I8" s="16">
        <v>58</v>
      </c>
      <c r="J8" s="16">
        <v>55</v>
      </c>
      <c r="K8" s="16">
        <v>27</v>
      </c>
      <c r="L8" s="16">
        <v>3</v>
      </c>
      <c r="M8" s="81">
        <v>21.532499999999999</v>
      </c>
      <c r="N8" s="72">
        <v>22</v>
      </c>
      <c r="O8" s="64">
        <v>2530</v>
      </c>
      <c r="P8" s="65">
        <f>Table2245789101123456789101112131415161718[[#This Row],[PEMBULATAN]]*O8</f>
        <v>55660</v>
      </c>
    </row>
    <row r="9" spans="1:16" ht="26.25" customHeight="1" x14ac:dyDescent="0.2">
      <c r="A9" s="14"/>
      <c r="B9" s="75"/>
      <c r="C9" s="73" t="s">
        <v>2538</v>
      </c>
      <c r="D9" s="78" t="s">
        <v>289</v>
      </c>
      <c r="E9" s="13">
        <v>44450</v>
      </c>
      <c r="F9" s="76" t="s">
        <v>1362</v>
      </c>
      <c r="G9" s="13">
        <v>44454</v>
      </c>
      <c r="H9" s="77" t="s">
        <v>2428</v>
      </c>
      <c r="I9" s="16">
        <v>90</v>
      </c>
      <c r="J9" s="16">
        <v>60</v>
      </c>
      <c r="K9" s="16">
        <v>25</v>
      </c>
      <c r="L9" s="16">
        <v>2</v>
      </c>
      <c r="M9" s="81">
        <v>33.75</v>
      </c>
      <c r="N9" s="72">
        <v>34</v>
      </c>
      <c r="O9" s="64">
        <v>2530</v>
      </c>
      <c r="P9" s="65">
        <f>Table2245789101123456789101112131415161718[[#This Row],[PEMBULATAN]]*O9</f>
        <v>86020</v>
      </c>
    </row>
    <row r="10" spans="1:16" ht="26.25" customHeight="1" x14ac:dyDescent="0.2">
      <c r="A10" s="14"/>
      <c r="B10" s="75"/>
      <c r="C10" s="73" t="s">
        <v>2539</v>
      </c>
      <c r="D10" s="78" t="s">
        <v>289</v>
      </c>
      <c r="E10" s="13">
        <v>44450</v>
      </c>
      <c r="F10" s="76" t="s">
        <v>1362</v>
      </c>
      <c r="G10" s="13">
        <v>44454</v>
      </c>
      <c r="H10" s="77" t="s">
        <v>2428</v>
      </c>
      <c r="I10" s="16">
        <v>53</v>
      </c>
      <c r="J10" s="16">
        <v>52</v>
      </c>
      <c r="K10" s="16">
        <v>40</v>
      </c>
      <c r="L10" s="16">
        <v>4</v>
      </c>
      <c r="M10" s="81">
        <v>27.56</v>
      </c>
      <c r="N10" s="72">
        <v>28</v>
      </c>
      <c r="O10" s="64">
        <v>2530</v>
      </c>
      <c r="P10" s="65">
        <f>Table2245789101123456789101112131415161718[[#This Row],[PEMBULATAN]]*O10</f>
        <v>70840</v>
      </c>
    </row>
    <row r="11" spans="1:16" ht="26.25" customHeight="1" x14ac:dyDescent="0.2">
      <c r="A11" s="14"/>
      <c r="B11" s="75"/>
      <c r="C11" s="73" t="s">
        <v>2540</v>
      </c>
      <c r="D11" s="78" t="s">
        <v>289</v>
      </c>
      <c r="E11" s="13">
        <v>44450</v>
      </c>
      <c r="F11" s="76" t="s">
        <v>1362</v>
      </c>
      <c r="G11" s="13">
        <v>44454</v>
      </c>
      <c r="H11" s="77" t="s">
        <v>2428</v>
      </c>
      <c r="I11" s="16">
        <v>100</v>
      </c>
      <c r="J11" s="16">
        <v>65</v>
      </c>
      <c r="K11" s="16">
        <v>28</v>
      </c>
      <c r="L11" s="16">
        <v>10</v>
      </c>
      <c r="M11" s="81">
        <v>45.5</v>
      </c>
      <c r="N11" s="72">
        <v>46</v>
      </c>
      <c r="O11" s="64">
        <v>2530</v>
      </c>
      <c r="P11" s="65">
        <f>Table2245789101123456789101112131415161718[[#This Row],[PEMBULATAN]]*O11</f>
        <v>116380</v>
      </c>
    </row>
    <row r="12" spans="1:16" ht="26.25" customHeight="1" x14ac:dyDescent="0.2">
      <c r="A12" s="14"/>
      <c r="B12" s="75"/>
      <c r="C12" s="73" t="s">
        <v>2541</v>
      </c>
      <c r="D12" s="78" t="s">
        <v>289</v>
      </c>
      <c r="E12" s="13">
        <v>44450</v>
      </c>
      <c r="F12" s="76" t="s">
        <v>1362</v>
      </c>
      <c r="G12" s="13">
        <v>44454</v>
      </c>
      <c r="H12" s="77" t="s">
        <v>2428</v>
      </c>
      <c r="I12" s="16">
        <v>105</v>
      </c>
      <c r="J12" s="16">
        <v>60</v>
      </c>
      <c r="K12" s="16">
        <v>36</v>
      </c>
      <c r="L12" s="16">
        <v>7</v>
      </c>
      <c r="M12" s="81">
        <v>56.7</v>
      </c>
      <c r="N12" s="72">
        <v>57</v>
      </c>
      <c r="O12" s="64">
        <v>2530</v>
      </c>
      <c r="P12" s="65">
        <f>Table2245789101123456789101112131415161718[[#This Row],[PEMBULATAN]]*O12</f>
        <v>144210</v>
      </c>
    </row>
    <row r="13" spans="1:16" ht="26.25" customHeight="1" x14ac:dyDescent="0.2">
      <c r="A13" s="14"/>
      <c r="B13" s="75"/>
      <c r="C13" s="73" t="s">
        <v>2542</v>
      </c>
      <c r="D13" s="78" t="s">
        <v>289</v>
      </c>
      <c r="E13" s="13">
        <v>44450</v>
      </c>
      <c r="F13" s="76" t="s">
        <v>1362</v>
      </c>
      <c r="G13" s="13">
        <v>44454</v>
      </c>
      <c r="H13" s="77" t="s">
        <v>2428</v>
      </c>
      <c r="I13" s="16">
        <v>90</v>
      </c>
      <c r="J13" s="16">
        <v>50</v>
      </c>
      <c r="K13" s="16">
        <v>43</v>
      </c>
      <c r="L13" s="16">
        <v>11</v>
      </c>
      <c r="M13" s="81">
        <v>48.375</v>
      </c>
      <c r="N13" s="72">
        <v>49</v>
      </c>
      <c r="O13" s="64">
        <v>2530</v>
      </c>
      <c r="P13" s="65">
        <f>Table2245789101123456789101112131415161718[[#This Row],[PEMBULATAN]]*O13</f>
        <v>123970</v>
      </c>
    </row>
    <row r="14" spans="1:16" ht="26.25" customHeight="1" x14ac:dyDescent="0.2">
      <c r="A14" s="14"/>
      <c r="B14" s="75"/>
      <c r="C14" s="73" t="s">
        <v>2543</v>
      </c>
      <c r="D14" s="78" t="s">
        <v>289</v>
      </c>
      <c r="E14" s="13">
        <v>44450</v>
      </c>
      <c r="F14" s="76" t="s">
        <v>1362</v>
      </c>
      <c r="G14" s="13">
        <v>44454</v>
      </c>
      <c r="H14" s="77" t="s">
        <v>2428</v>
      </c>
      <c r="I14" s="16">
        <v>80</v>
      </c>
      <c r="J14" s="16">
        <v>40</v>
      </c>
      <c r="K14" s="16">
        <v>15</v>
      </c>
      <c r="L14" s="16">
        <v>10</v>
      </c>
      <c r="M14" s="81">
        <v>12</v>
      </c>
      <c r="N14" s="72">
        <v>12</v>
      </c>
      <c r="O14" s="64">
        <v>2530</v>
      </c>
      <c r="P14" s="65">
        <f>Table2245789101123456789101112131415161718[[#This Row],[PEMBULATAN]]*O14</f>
        <v>30360</v>
      </c>
    </row>
    <row r="15" spans="1:16" ht="26.25" customHeight="1" x14ac:dyDescent="0.2">
      <c r="A15" s="14"/>
      <c r="B15" s="75"/>
      <c r="C15" s="73" t="s">
        <v>2544</v>
      </c>
      <c r="D15" s="78" t="s">
        <v>289</v>
      </c>
      <c r="E15" s="13">
        <v>44450</v>
      </c>
      <c r="F15" s="76" t="s">
        <v>1362</v>
      </c>
      <c r="G15" s="13">
        <v>44454</v>
      </c>
      <c r="H15" s="77" t="s">
        <v>2428</v>
      </c>
      <c r="I15" s="16">
        <v>70</v>
      </c>
      <c r="J15" s="16">
        <v>60</v>
      </c>
      <c r="K15" s="16">
        <v>25</v>
      </c>
      <c r="L15" s="16">
        <v>3</v>
      </c>
      <c r="M15" s="81">
        <v>26.25</v>
      </c>
      <c r="N15" s="72">
        <v>26</v>
      </c>
      <c r="O15" s="64">
        <v>2530</v>
      </c>
      <c r="P15" s="65">
        <f>Table2245789101123456789101112131415161718[[#This Row],[PEMBULATAN]]*O15</f>
        <v>65780</v>
      </c>
    </row>
    <row r="16" spans="1:16" ht="26.25" customHeight="1" x14ac:dyDescent="0.2">
      <c r="A16" s="14"/>
      <c r="B16" s="75"/>
      <c r="C16" s="73" t="s">
        <v>2545</v>
      </c>
      <c r="D16" s="78" t="s">
        <v>289</v>
      </c>
      <c r="E16" s="13">
        <v>44450</v>
      </c>
      <c r="F16" s="76" t="s">
        <v>1362</v>
      </c>
      <c r="G16" s="13">
        <v>44454</v>
      </c>
      <c r="H16" s="77" t="s">
        <v>2428</v>
      </c>
      <c r="I16" s="16">
        <v>50</v>
      </c>
      <c r="J16" s="16">
        <v>40</v>
      </c>
      <c r="K16" s="16">
        <v>22</v>
      </c>
      <c r="L16" s="16">
        <v>5</v>
      </c>
      <c r="M16" s="81">
        <v>11</v>
      </c>
      <c r="N16" s="72">
        <v>11</v>
      </c>
      <c r="O16" s="64">
        <v>2530</v>
      </c>
      <c r="P16" s="65">
        <f>Table2245789101123456789101112131415161718[[#This Row],[PEMBULATAN]]*O16</f>
        <v>27830</v>
      </c>
    </row>
    <row r="17" spans="1:16" ht="26.25" customHeight="1" x14ac:dyDescent="0.2">
      <c r="A17" s="14"/>
      <c r="B17" s="75"/>
      <c r="C17" s="73" t="s">
        <v>2546</v>
      </c>
      <c r="D17" s="78" t="s">
        <v>289</v>
      </c>
      <c r="E17" s="13">
        <v>44450</v>
      </c>
      <c r="F17" s="76" t="s">
        <v>1362</v>
      </c>
      <c r="G17" s="13">
        <v>44454</v>
      </c>
      <c r="H17" s="77" t="s">
        <v>2428</v>
      </c>
      <c r="I17" s="16">
        <v>98</v>
      </c>
      <c r="J17" s="16">
        <v>58</v>
      </c>
      <c r="K17" s="16">
        <v>35</v>
      </c>
      <c r="L17" s="16">
        <v>9</v>
      </c>
      <c r="M17" s="81">
        <v>49.734999999999999</v>
      </c>
      <c r="N17" s="72">
        <v>50</v>
      </c>
      <c r="O17" s="64">
        <v>2530</v>
      </c>
      <c r="P17" s="65">
        <f>Table2245789101123456789101112131415161718[[#This Row],[PEMBULATAN]]*O17</f>
        <v>126500</v>
      </c>
    </row>
    <row r="18" spans="1:16" ht="26.25" customHeight="1" x14ac:dyDescent="0.2">
      <c r="A18" s="14"/>
      <c r="B18" s="75"/>
      <c r="C18" s="73" t="s">
        <v>2547</v>
      </c>
      <c r="D18" s="78" t="s">
        <v>289</v>
      </c>
      <c r="E18" s="13">
        <v>44450</v>
      </c>
      <c r="F18" s="76" t="s">
        <v>1362</v>
      </c>
      <c r="G18" s="13">
        <v>44454</v>
      </c>
      <c r="H18" s="77" t="s">
        <v>2428</v>
      </c>
      <c r="I18" s="16">
        <v>92</v>
      </c>
      <c r="J18" s="16">
        <v>62</v>
      </c>
      <c r="K18" s="16">
        <v>35</v>
      </c>
      <c r="L18" s="16">
        <v>3</v>
      </c>
      <c r="M18" s="81">
        <v>49.91</v>
      </c>
      <c r="N18" s="72">
        <v>50</v>
      </c>
      <c r="O18" s="64">
        <v>2530</v>
      </c>
      <c r="P18" s="65">
        <f>Table2245789101123456789101112131415161718[[#This Row],[PEMBULATAN]]*O18</f>
        <v>126500</v>
      </c>
    </row>
    <row r="19" spans="1:16" ht="26.25" customHeight="1" x14ac:dyDescent="0.2">
      <c r="A19" s="14"/>
      <c r="B19" s="75"/>
      <c r="C19" s="73" t="s">
        <v>2548</v>
      </c>
      <c r="D19" s="78" t="s">
        <v>289</v>
      </c>
      <c r="E19" s="13">
        <v>44450</v>
      </c>
      <c r="F19" s="76" t="s">
        <v>1362</v>
      </c>
      <c r="G19" s="13">
        <v>44454</v>
      </c>
      <c r="H19" s="77" t="s">
        <v>2428</v>
      </c>
      <c r="I19" s="16">
        <v>100</v>
      </c>
      <c r="J19" s="16">
        <v>58</v>
      </c>
      <c r="K19" s="16">
        <v>27</v>
      </c>
      <c r="L19" s="16">
        <v>2</v>
      </c>
      <c r="M19" s="81">
        <v>39.15</v>
      </c>
      <c r="N19" s="72">
        <v>39</v>
      </c>
      <c r="O19" s="64">
        <v>2530</v>
      </c>
      <c r="P19" s="65">
        <f>Table2245789101123456789101112131415161718[[#This Row],[PEMBULATAN]]*O19</f>
        <v>98670</v>
      </c>
    </row>
    <row r="20" spans="1:16" ht="26.25" customHeight="1" x14ac:dyDescent="0.2">
      <c r="A20" s="14"/>
      <c r="B20" s="75"/>
      <c r="C20" s="73" t="s">
        <v>2549</v>
      </c>
      <c r="D20" s="78" t="s">
        <v>289</v>
      </c>
      <c r="E20" s="13">
        <v>44450</v>
      </c>
      <c r="F20" s="76" t="s">
        <v>1362</v>
      </c>
      <c r="G20" s="13">
        <v>44454</v>
      </c>
      <c r="H20" s="77" t="s">
        <v>2428</v>
      </c>
      <c r="I20" s="16">
        <v>98</v>
      </c>
      <c r="J20" s="16">
        <v>60</v>
      </c>
      <c r="K20" s="16">
        <v>28</v>
      </c>
      <c r="L20" s="16">
        <v>1</v>
      </c>
      <c r="M20" s="81">
        <v>41.16</v>
      </c>
      <c r="N20" s="72">
        <v>41</v>
      </c>
      <c r="O20" s="64">
        <v>2530</v>
      </c>
      <c r="P20" s="65">
        <f>Table2245789101123456789101112131415161718[[#This Row],[PEMBULATAN]]*O20</f>
        <v>103730</v>
      </c>
    </row>
    <row r="21" spans="1:16" ht="26.25" customHeight="1" x14ac:dyDescent="0.2">
      <c r="A21" s="14"/>
      <c r="B21" s="75"/>
      <c r="C21" s="73" t="s">
        <v>2550</v>
      </c>
      <c r="D21" s="78" t="s">
        <v>289</v>
      </c>
      <c r="E21" s="13">
        <v>44450</v>
      </c>
      <c r="F21" s="76" t="s">
        <v>1362</v>
      </c>
      <c r="G21" s="13">
        <v>44454</v>
      </c>
      <c r="H21" s="77" t="s">
        <v>2428</v>
      </c>
      <c r="I21" s="16">
        <v>80</v>
      </c>
      <c r="J21" s="16">
        <v>53</v>
      </c>
      <c r="K21" s="16">
        <v>30</v>
      </c>
      <c r="L21" s="16">
        <v>4</v>
      </c>
      <c r="M21" s="81">
        <v>31.8</v>
      </c>
      <c r="N21" s="72">
        <v>32</v>
      </c>
      <c r="O21" s="64">
        <v>2530</v>
      </c>
      <c r="P21" s="65">
        <f>Table2245789101123456789101112131415161718[[#This Row],[PEMBULATAN]]*O21</f>
        <v>80960</v>
      </c>
    </row>
    <row r="22" spans="1:16" ht="26.25" customHeight="1" x14ac:dyDescent="0.2">
      <c r="A22" s="14"/>
      <c r="B22" s="75"/>
      <c r="C22" s="73" t="s">
        <v>2551</v>
      </c>
      <c r="D22" s="78" t="s">
        <v>289</v>
      </c>
      <c r="E22" s="13">
        <v>44450</v>
      </c>
      <c r="F22" s="76" t="s">
        <v>1362</v>
      </c>
      <c r="G22" s="13">
        <v>44454</v>
      </c>
      <c r="H22" s="77" t="s">
        <v>2428</v>
      </c>
      <c r="I22" s="16">
        <v>100</v>
      </c>
      <c r="J22" s="16">
        <v>55</v>
      </c>
      <c r="K22" s="16">
        <v>30</v>
      </c>
      <c r="L22" s="16">
        <v>5</v>
      </c>
      <c r="M22" s="81">
        <v>41.25</v>
      </c>
      <c r="N22" s="72">
        <v>41</v>
      </c>
      <c r="O22" s="64">
        <v>2530</v>
      </c>
      <c r="P22" s="65">
        <f>Table2245789101123456789101112131415161718[[#This Row],[PEMBULATAN]]*O22</f>
        <v>103730</v>
      </c>
    </row>
    <row r="23" spans="1:16" ht="26.25" customHeight="1" x14ac:dyDescent="0.2">
      <c r="A23" s="14"/>
      <c r="B23" s="75"/>
      <c r="C23" s="73" t="s">
        <v>2552</v>
      </c>
      <c r="D23" s="78" t="s">
        <v>289</v>
      </c>
      <c r="E23" s="13">
        <v>44450</v>
      </c>
      <c r="F23" s="76" t="s">
        <v>1362</v>
      </c>
      <c r="G23" s="13">
        <v>44454</v>
      </c>
      <c r="H23" s="77" t="s">
        <v>2428</v>
      </c>
      <c r="I23" s="16">
        <v>98</v>
      </c>
      <c r="J23" s="16">
        <v>60</v>
      </c>
      <c r="K23" s="16">
        <v>38</v>
      </c>
      <c r="L23" s="16">
        <v>7</v>
      </c>
      <c r="M23" s="81">
        <v>55.86</v>
      </c>
      <c r="N23" s="72">
        <v>56</v>
      </c>
      <c r="O23" s="64">
        <v>2530</v>
      </c>
      <c r="P23" s="65">
        <f>Table2245789101123456789101112131415161718[[#This Row],[PEMBULATAN]]*O23</f>
        <v>141680</v>
      </c>
    </row>
    <row r="24" spans="1:16" ht="26.25" customHeight="1" x14ac:dyDescent="0.2">
      <c r="A24" s="14"/>
      <c r="B24" s="75"/>
      <c r="C24" s="73" t="s">
        <v>2553</v>
      </c>
      <c r="D24" s="78" t="s">
        <v>289</v>
      </c>
      <c r="E24" s="13">
        <v>44450</v>
      </c>
      <c r="F24" s="76" t="s">
        <v>1362</v>
      </c>
      <c r="G24" s="13">
        <v>44454</v>
      </c>
      <c r="H24" s="77" t="s">
        <v>2428</v>
      </c>
      <c r="I24" s="16">
        <v>88</v>
      </c>
      <c r="J24" s="16">
        <v>65</v>
      </c>
      <c r="K24" s="16">
        <v>37</v>
      </c>
      <c r="L24" s="16">
        <v>8</v>
      </c>
      <c r="M24" s="81">
        <v>52.91</v>
      </c>
      <c r="N24" s="72">
        <v>53</v>
      </c>
      <c r="O24" s="64">
        <v>2530</v>
      </c>
      <c r="P24" s="65">
        <f>Table2245789101123456789101112131415161718[[#This Row],[PEMBULATAN]]*O24</f>
        <v>134090</v>
      </c>
    </row>
    <row r="25" spans="1:16" ht="26.25" customHeight="1" x14ac:dyDescent="0.2">
      <c r="A25" s="14"/>
      <c r="B25" s="75"/>
      <c r="C25" s="73" t="s">
        <v>2554</v>
      </c>
      <c r="D25" s="78" t="s">
        <v>289</v>
      </c>
      <c r="E25" s="13">
        <v>44450</v>
      </c>
      <c r="F25" s="76" t="s">
        <v>1362</v>
      </c>
      <c r="G25" s="13">
        <v>44454</v>
      </c>
      <c r="H25" s="77" t="s">
        <v>2428</v>
      </c>
      <c r="I25" s="16">
        <v>96</v>
      </c>
      <c r="J25" s="16">
        <v>58</v>
      </c>
      <c r="K25" s="16">
        <v>33</v>
      </c>
      <c r="L25" s="16">
        <v>2</v>
      </c>
      <c r="M25" s="81">
        <v>45.936</v>
      </c>
      <c r="N25" s="72">
        <v>46</v>
      </c>
      <c r="O25" s="64">
        <v>2530</v>
      </c>
      <c r="P25" s="65">
        <f>Table2245789101123456789101112131415161718[[#This Row],[PEMBULATAN]]*O25</f>
        <v>116380</v>
      </c>
    </row>
    <row r="26" spans="1:16" ht="26.25" customHeight="1" x14ac:dyDescent="0.2">
      <c r="A26" s="14"/>
      <c r="B26" s="75"/>
      <c r="C26" s="73" t="s">
        <v>2555</v>
      </c>
      <c r="D26" s="78" t="s">
        <v>289</v>
      </c>
      <c r="E26" s="13">
        <v>44450</v>
      </c>
      <c r="F26" s="76" t="s">
        <v>1362</v>
      </c>
      <c r="G26" s="13">
        <v>44454</v>
      </c>
      <c r="H26" s="77" t="s">
        <v>2428</v>
      </c>
      <c r="I26" s="16">
        <v>90</v>
      </c>
      <c r="J26" s="16">
        <v>63</v>
      </c>
      <c r="K26" s="16">
        <v>27</v>
      </c>
      <c r="L26" s="16">
        <v>12</v>
      </c>
      <c r="M26" s="81">
        <v>38.272500000000001</v>
      </c>
      <c r="N26" s="72">
        <v>38</v>
      </c>
      <c r="O26" s="64">
        <v>2530</v>
      </c>
      <c r="P26" s="65">
        <f>Table2245789101123456789101112131415161718[[#This Row],[PEMBULATAN]]*O26</f>
        <v>96140</v>
      </c>
    </row>
    <row r="27" spans="1:16" ht="26.25" customHeight="1" x14ac:dyDescent="0.2">
      <c r="A27" s="14"/>
      <c r="B27" s="75"/>
      <c r="C27" s="73" t="s">
        <v>2556</v>
      </c>
      <c r="D27" s="78" t="s">
        <v>289</v>
      </c>
      <c r="E27" s="13">
        <v>44450</v>
      </c>
      <c r="F27" s="76" t="s">
        <v>1362</v>
      </c>
      <c r="G27" s="13">
        <v>44454</v>
      </c>
      <c r="H27" s="77" t="s">
        <v>2428</v>
      </c>
      <c r="I27" s="16">
        <v>87</v>
      </c>
      <c r="J27" s="16">
        <v>40</v>
      </c>
      <c r="K27" s="16">
        <v>40</v>
      </c>
      <c r="L27" s="16">
        <v>15</v>
      </c>
      <c r="M27" s="81">
        <v>34.799999999999997</v>
      </c>
      <c r="N27" s="72">
        <v>35</v>
      </c>
      <c r="O27" s="64">
        <v>2530</v>
      </c>
      <c r="P27" s="65">
        <f>Table2245789101123456789101112131415161718[[#This Row],[PEMBULATAN]]*O27</f>
        <v>88550</v>
      </c>
    </row>
    <row r="28" spans="1:16" ht="26.25" customHeight="1" x14ac:dyDescent="0.2">
      <c r="A28" s="14"/>
      <c r="B28" s="75"/>
      <c r="C28" s="73" t="s">
        <v>2557</v>
      </c>
      <c r="D28" s="78" t="s">
        <v>289</v>
      </c>
      <c r="E28" s="13">
        <v>44450</v>
      </c>
      <c r="F28" s="76" t="s">
        <v>1362</v>
      </c>
      <c r="G28" s="13">
        <v>44454</v>
      </c>
      <c r="H28" s="77" t="s">
        <v>2428</v>
      </c>
      <c r="I28" s="16">
        <v>50</v>
      </c>
      <c r="J28" s="16">
        <v>50</v>
      </c>
      <c r="K28" s="16">
        <v>10</v>
      </c>
      <c r="L28" s="16">
        <v>28</v>
      </c>
      <c r="M28" s="81">
        <v>6.25</v>
      </c>
      <c r="N28" s="72">
        <v>28</v>
      </c>
      <c r="O28" s="64">
        <v>2530</v>
      </c>
      <c r="P28" s="65">
        <f>Table2245789101123456789101112131415161718[[#This Row],[PEMBULATAN]]*O28</f>
        <v>70840</v>
      </c>
    </row>
    <row r="29" spans="1:16" ht="26.25" customHeight="1" x14ac:dyDescent="0.2">
      <c r="A29" s="14"/>
      <c r="B29" s="75"/>
      <c r="C29" s="73" t="s">
        <v>2558</v>
      </c>
      <c r="D29" s="78" t="s">
        <v>289</v>
      </c>
      <c r="E29" s="13">
        <v>44450</v>
      </c>
      <c r="F29" s="76" t="s">
        <v>1362</v>
      </c>
      <c r="G29" s="13">
        <v>44454</v>
      </c>
      <c r="H29" s="77" t="s">
        <v>2428</v>
      </c>
      <c r="I29" s="16">
        <v>90</v>
      </c>
      <c r="J29" s="16">
        <v>58</v>
      </c>
      <c r="K29" s="16">
        <v>33</v>
      </c>
      <c r="L29" s="16">
        <v>6</v>
      </c>
      <c r="M29" s="81">
        <v>43.064999999999998</v>
      </c>
      <c r="N29" s="72">
        <v>43</v>
      </c>
      <c r="O29" s="64">
        <v>2530</v>
      </c>
      <c r="P29" s="65">
        <f>Table2245789101123456789101112131415161718[[#This Row],[PEMBULATAN]]*O29</f>
        <v>108790</v>
      </c>
    </row>
    <row r="30" spans="1:16" ht="26.25" customHeight="1" x14ac:dyDescent="0.2">
      <c r="A30" s="14"/>
      <c r="B30" s="75"/>
      <c r="C30" s="73" t="s">
        <v>2559</v>
      </c>
      <c r="D30" s="78" t="s">
        <v>289</v>
      </c>
      <c r="E30" s="13">
        <v>44450</v>
      </c>
      <c r="F30" s="76" t="s">
        <v>1362</v>
      </c>
      <c r="G30" s="13">
        <v>44454</v>
      </c>
      <c r="H30" s="77" t="s">
        <v>2428</v>
      </c>
      <c r="I30" s="16">
        <v>97</v>
      </c>
      <c r="J30" s="16">
        <v>70</v>
      </c>
      <c r="K30" s="16">
        <v>40</v>
      </c>
      <c r="L30" s="16">
        <v>2</v>
      </c>
      <c r="M30" s="81">
        <v>67.900000000000006</v>
      </c>
      <c r="N30" s="72">
        <v>68</v>
      </c>
      <c r="O30" s="64">
        <v>2530</v>
      </c>
      <c r="P30" s="65">
        <f>Table2245789101123456789101112131415161718[[#This Row],[PEMBULATAN]]*O30</f>
        <v>172040</v>
      </c>
    </row>
    <row r="31" spans="1:16" ht="26.25" customHeight="1" x14ac:dyDescent="0.2">
      <c r="A31" s="14"/>
      <c r="B31" s="75"/>
      <c r="C31" s="73" t="s">
        <v>2560</v>
      </c>
      <c r="D31" s="78" t="s">
        <v>289</v>
      </c>
      <c r="E31" s="13">
        <v>44450</v>
      </c>
      <c r="F31" s="76" t="s">
        <v>1362</v>
      </c>
      <c r="G31" s="13">
        <v>44454</v>
      </c>
      <c r="H31" s="77" t="s">
        <v>2428</v>
      </c>
      <c r="I31" s="16">
        <v>38</v>
      </c>
      <c r="J31" s="16">
        <v>38</v>
      </c>
      <c r="K31" s="16">
        <v>26</v>
      </c>
      <c r="L31" s="16">
        <v>12</v>
      </c>
      <c r="M31" s="81">
        <v>9.3859999999999992</v>
      </c>
      <c r="N31" s="72">
        <v>12</v>
      </c>
      <c r="O31" s="64">
        <v>2530</v>
      </c>
      <c r="P31" s="65">
        <f>Table2245789101123456789101112131415161718[[#This Row],[PEMBULATAN]]*O31</f>
        <v>30360</v>
      </c>
    </row>
    <row r="32" spans="1:16" ht="26.25" customHeight="1" x14ac:dyDescent="0.2">
      <c r="A32" s="14"/>
      <c r="B32" s="75"/>
      <c r="C32" s="73" t="s">
        <v>2561</v>
      </c>
      <c r="D32" s="78" t="s">
        <v>289</v>
      </c>
      <c r="E32" s="13">
        <v>44450</v>
      </c>
      <c r="F32" s="76" t="s">
        <v>1362</v>
      </c>
      <c r="G32" s="13">
        <v>44454</v>
      </c>
      <c r="H32" s="77" t="s">
        <v>2428</v>
      </c>
      <c r="I32" s="16">
        <v>66</v>
      </c>
      <c r="J32" s="16">
        <v>45</v>
      </c>
      <c r="K32" s="16">
        <v>7</v>
      </c>
      <c r="L32" s="16">
        <v>12</v>
      </c>
      <c r="M32" s="81">
        <v>5.1974999999999998</v>
      </c>
      <c r="N32" s="72">
        <v>12</v>
      </c>
      <c r="O32" s="64">
        <v>2530</v>
      </c>
      <c r="P32" s="65">
        <f>Table2245789101123456789101112131415161718[[#This Row],[PEMBULATAN]]*O32</f>
        <v>30360</v>
      </c>
    </row>
    <row r="33" spans="1:16" ht="26.25" customHeight="1" x14ac:dyDescent="0.2">
      <c r="A33" s="14"/>
      <c r="B33" s="75"/>
      <c r="C33" s="73" t="s">
        <v>2562</v>
      </c>
      <c r="D33" s="78" t="s">
        <v>289</v>
      </c>
      <c r="E33" s="13">
        <v>44450</v>
      </c>
      <c r="F33" s="76" t="s">
        <v>1362</v>
      </c>
      <c r="G33" s="13">
        <v>44454</v>
      </c>
      <c r="H33" s="77" t="s">
        <v>2428</v>
      </c>
      <c r="I33" s="16">
        <v>88</v>
      </c>
      <c r="J33" s="16">
        <v>6</v>
      </c>
      <c r="K33" s="16">
        <v>6</v>
      </c>
      <c r="L33" s="16">
        <v>4</v>
      </c>
      <c r="M33" s="81">
        <v>0.79200000000000004</v>
      </c>
      <c r="N33" s="72">
        <v>4</v>
      </c>
      <c r="O33" s="64">
        <v>2530</v>
      </c>
      <c r="P33" s="65">
        <f>Table2245789101123456789101112131415161718[[#This Row],[PEMBULATAN]]*O33</f>
        <v>10120</v>
      </c>
    </row>
    <row r="34" spans="1:16" ht="26.25" customHeight="1" x14ac:dyDescent="0.2">
      <c r="A34" s="14"/>
      <c r="B34" s="75"/>
      <c r="C34" s="73" t="s">
        <v>2563</v>
      </c>
      <c r="D34" s="78" t="s">
        <v>289</v>
      </c>
      <c r="E34" s="13">
        <v>44450</v>
      </c>
      <c r="F34" s="76" t="s">
        <v>1362</v>
      </c>
      <c r="G34" s="13">
        <v>44454</v>
      </c>
      <c r="H34" s="77" t="s">
        <v>2428</v>
      </c>
      <c r="I34" s="16">
        <v>56</v>
      </c>
      <c r="J34" s="16">
        <v>28</v>
      </c>
      <c r="K34" s="16">
        <v>27</v>
      </c>
      <c r="L34" s="16">
        <v>4</v>
      </c>
      <c r="M34" s="81">
        <v>10.584</v>
      </c>
      <c r="N34" s="72">
        <v>11</v>
      </c>
      <c r="O34" s="64">
        <v>2530</v>
      </c>
      <c r="P34" s="65">
        <f>Table2245789101123456789101112131415161718[[#This Row],[PEMBULATAN]]*O34</f>
        <v>27830</v>
      </c>
    </row>
    <row r="35" spans="1:16" ht="26.25" customHeight="1" x14ac:dyDescent="0.2">
      <c r="A35" s="14"/>
      <c r="B35" s="75"/>
      <c r="C35" s="73" t="s">
        <v>2564</v>
      </c>
      <c r="D35" s="78" t="s">
        <v>289</v>
      </c>
      <c r="E35" s="13">
        <v>44450</v>
      </c>
      <c r="F35" s="76" t="s">
        <v>1362</v>
      </c>
      <c r="G35" s="13">
        <v>44454</v>
      </c>
      <c r="H35" s="77" t="s">
        <v>2428</v>
      </c>
      <c r="I35" s="16">
        <v>39</v>
      </c>
      <c r="J35" s="16">
        <v>32</v>
      </c>
      <c r="K35" s="16">
        <v>36</v>
      </c>
      <c r="L35" s="16">
        <v>3</v>
      </c>
      <c r="M35" s="81">
        <v>11.231999999999999</v>
      </c>
      <c r="N35" s="72">
        <v>11</v>
      </c>
      <c r="O35" s="64">
        <v>2530</v>
      </c>
      <c r="P35" s="65">
        <f>Table2245789101123456789101112131415161718[[#This Row],[PEMBULATAN]]*O35</f>
        <v>27830</v>
      </c>
    </row>
    <row r="36" spans="1:16" ht="26.25" customHeight="1" x14ac:dyDescent="0.2">
      <c r="A36" s="14"/>
      <c r="B36" s="75"/>
      <c r="C36" s="73" t="s">
        <v>2565</v>
      </c>
      <c r="D36" s="78" t="s">
        <v>289</v>
      </c>
      <c r="E36" s="13">
        <v>44450</v>
      </c>
      <c r="F36" s="76" t="s">
        <v>1362</v>
      </c>
      <c r="G36" s="13">
        <v>44454</v>
      </c>
      <c r="H36" s="77" t="s">
        <v>2428</v>
      </c>
      <c r="I36" s="16">
        <v>60</v>
      </c>
      <c r="J36" s="16">
        <v>28</v>
      </c>
      <c r="K36" s="16">
        <v>13</v>
      </c>
      <c r="L36" s="16">
        <v>7</v>
      </c>
      <c r="M36" s="81">
        <v>5.46</v>
      </c>
      <c r="N36" s="72">
        <v>7</v>
      </c>
      <c r="O36" s="64">
        <v>2530</v>
      </c>
      <c r="P36" s="65">
        <f>Table2245789101123456789101112131415161718[[#This Row],[PEMBULATAN]]*O36</f>
        <v>17710</v>
      </c>
    </row>
    <row r="37" spans="1:16" ht="26.25" customHeight="1" x14ac:dyDescent="0.2">
      <c r="A37" s="14"/>
      <c r="B37" s="75"/>
      <c r="C37" s="73" t="s">
        <v>2566</v>
      </c>
      <c r="D37" s="78" t="s">
        <v>289</v>
      </c>
      <c r="E37" s="13">
        <v>44450</v>
      </c>
      <c r="F37" s="76" t="s">
        <v>1362</v>
      </c>
      <c r="G37" s="13">
        <v>44454</v>
      </c>
      <c r="H37" s="77" t="s">
        <v>2428</v>
      </c>
      <c r="I37" s="16">
        <v>77</v>
      </c>
      <c r="J37" s="16">
        <v>30</v>
      </c>
      <c r="K37" s="16">
        <v>10</v>
      </c>
      <c r="L37" s="16">
        <v>13</v>
      </c>
      <c r="M37" s="81">
        <v>5.7750000000000004</v>
      </c>
      <c r="N37" s="72">
        <v>13</v>
      </c>
      <c r="O37" s="64">
        <v>2530</v>
      </c>
      <c r="P37" s="65">
        <f>Table2245789101123456789101112131415161718[[#This Row],[PEMBULATAN]]*O37</f>
        <v>32890</v>
      </c>
    </row>
    <row r="38" spans="1:16" ht="26.25" customHeight="1" x14ac:dyDescent="0.2">
      <c r="A38" s="14"/>
      <c r="B38" s="75"/>
      <c r="C38" s="73" t="s">
        <v>2567</v>
      </c>
      <c r="D38" s="78" t="s">
        <v>289</v>
      </c>
      <c r="E38" s="13">
        <v>44450</v>
      </c>
      <c r="F38" s="76" t="s">
        <v>1362</v>
      </c>
      <c r="G38" s="13">
        <v>44454</v>
      </c>
      <c r="H38" s="77" t="s">
        <v>2428</v>
      </c>
      <c r="I38" s="16">
        <v>33</v>
      </c>
      <c r="J38" s="16">
        <v>33</v>
      </c>
      <c r="K38" s="16">
        <v>26</v>
      </c>
      <c r="L38" s="16">
        <v>4</v>
      </c>
      <c r="M38" s="81">
        <v>7.0785</v>
      </c>
      <c r="N38" s="72">
        <v>7</v>
      </c>
      <c r="O38" s="64">
        <v>2530</v>
      </c>
      <c r="P38" s="65">
        <f>Table2245789101123456789101112131415161718[[#This Row],[PEMBULATAN]]*O38</f>
        <v>17710</v>
      </c>
    </row>
    <row r="39" spans="1:16" ht="26.25" customHeight="1" x14ac:dyDescent="0.2">
      <c r="A39" s="14"/>
      <c r="B39" s="75"/>
      <c r="C39" s="73" t="s">
        <v>2568</v>
      </c>
      <c r="D39" s="78" t="s">
        <v>289</v>
      </c>
      <c r="E39" s="13">
        <v>44450</v>
      </c>
      <c r="F39" s="76" t="s">
        <v>1362</v>
      </c>
      <c r="G39" s="13">
        <v>44454</v>
      </c>
      <c r="H39" s="77" t="s">
        <v>2428</v>
      </c>
      <c r="I39" s="16">
        <v>60</v>
      </c>
      <c r="J39" s="16">
        <v>37</v>
      </c>
      <c r="K39" s="16">
        <v>46</v>
      </c>
      <c r="L39" s="16">
        <v>11</v>
      </c>
      <c r="M39" s="81">
        <v>25.53</v>
      </c>
      <c r="N39" s="72">
        <v>26</v>
      </c>
      <c r="O39" s="64">
        <v>2530</v>
      </c>
      <c r="P39" s="65">
        <f>Table2245789101123456789101112131415161718[[#This Row],[PEMBULATAN]]*O39</f>
        <v>65780</v>
      </c>
    </row>
    <row r="40" spans="1:16" ht="26.25" customHeight="1" x14ac:dyDescent="0.2">
      <c r="A40" s="14"/>
      <c r="B40" s="75"/>
      <c r="C40" s="73" t="s">
        <v>2569</v>
      </c>
      <c r="D40" s="78" t="s">
        <v>289</v>
      </c>
      <c r="E40" s="13">
        <v>44450</v>
      </c>
      <c r="F40" s="76" t="s">
        <v>1362</v>
      </c>
      <c r="G40" s="13">
        <v>44454</v>
      </c>
      <c r="H40" s="77" t="s">
        <v>2428</v>
      </c>
      <c r="I40" s="16">
        <v>53</v>
      </c>
      <c r="J40" s="16">
        <v>50</v>
      </c>
      <c r="K40" s="16">
        <v>20</v>
      </c>
      <c r="L40" s="16">
        <v>6</v>
      </c>
      <c r="M40" s="81">
        <v>13.25</v>
      </c>
      <c r="N40" s="72">
        <v>13</v>
      </c>
      <c r="O40" s="64">
        <v>2530</v>
      </c>
      <c r="P40" s="65">
        <f>Table2245789101123456789101112131415161718[[#This Row],[PEMBULATAN]]*O40</f>
        <v>32890</v>
      </c>
    </row>
    <row r="41" spans="1:16" ht="26.25" customHeight="1" x14ac:dyDescent="0.2">
      <c r="A41" s="14"/>
      <c r="B41" s="75"/>
      <c r="C41" s="73" t="s">
        <v>2570</v>
      </c>
      <c r="D41" s="78" t="s">
        <v>289</v>
      </c>
      <c r="E41" s="13">
        <v>44450</v>
      </c>
      <c r="F41" s="76" t="s">
        <v>1362</v>
      </c>
      <c r="G41" s="13">
        <v>44454</v>
      </c>
      <c r="H41" s="77" t="s">
        <v>2428</v>
      </c>
      <c r="I41" s="16">
        <v>68</v>
      </c>
      <c r="J41" s="16">
        <v>33</v>
      </c>
      <c r="K41" s="16">
        <v>20</v>
      </c>
      <c r="L41" s="16">
        <v>13</v>
      </c>
      <c r="M41" s="81">
        <v>11.22</v>
      </c>
      <c r="N41" s="72">
        <v>13</v>
      </c>
      <c r="O41" s="64">
        <v>2530</v>
      </c>
      <c r="P41" s="65">
        <f>Table2245789101123456789101112131415161718[[#This Row],[PEMBULATAN]]*O41</f>
        <v>32890</v>
      </c>
    </row>
    <row r="42" spans="1:16" ht="26.25" customHeight="1" x14ac:dyDescent="0.2">
      <c r="A42" s="14"/>
      <c r="B42" s="75"/>
      <c r="C42" s="73" t="s">
        <v>2571</v>
      </c>
      <c r="D42" s="78" t="s">
        <v>289</v>
      </c>
      <c r="E42" s="13">
        <v>44450</v>
      </c>
      <c r="F42" s="76" t="s">
        <v>1362</v>
      </c>
      <c r="G42" s="13">
        <v>44454</v>
      </c>
      <c r="H42" s="77" t="s">
        <v>2428</v>
      </c>
      <c r="I42" s="16">
        <v>83</v>
      </c>
      <c r="J42" s="16">
        <v>72</v>
      </c>
      <c r="K42" s="16">
        <v>30</v>
      </c>
      <c r="L42" s="16">
        <v>13</v>
      </c>
      <c r="M42" s="81">
        <v>44.82</v>
      </c>
      <c r="N42" s="72">
        <v>45</v>
      </c>
      <c r="O42" s="64">
        <v>2530</v>
      </c>
      <c r="P42" s="65">
        <f>Table2245789101123456789101112131415161718[[#This Row],[PEMBULATAN]]*O42</f>
        <v>113850</v>
      </c>
    </row>
    <row r="43" spans="1:16" ht="26.25" customHeight="1" x14ac:dyDescent="0.2">
      <c r="A43" s="14"/>
      <c r="B43" s="75"/>
      <c r="C43" s="73" t="s">
        <v>2572</v>
      </c>
      <c r="D43" s="78" t="s">
        <v>289</v>
      </c>
      <c r="E43" s="13">
        <v>44450</v>
      </c>
      <c r="F43" s="76" t="s">
        <v>1362</v>
      </c>
      <c r="G43" s="13">
        <v>44454</v>
      </c>
      <c r="H43" s="77" t="s">
        <v>2428</v>
      </c>
      <c r="I43" s="16">
        <v>83</v>
      </c>
      <c r="J43" s="16">
        <v>68</v>
      </c>
      <c r="K43" s="16">
        <v>18</v>
      </c>
      <c r="L43" s="16">
        <v>5</v>
      </c>
      <c r="M43" s="81">
        <v>25.398</v>
      </c>
      <c r="N43" s="72">
        <v>26</v>
      </c>
      <c r="O43" s="64">
        <v>2530</v>
      </c>
      <c r="P43" s="65">
        <f>Table2245789101123456789101112131415161718[[#This Row],[PEMBULATAN]]*O43</f>
        <v>65780</v>
      </c>
    </row>
    <row r="44" spans="1:16" ht="26.25" customHeight="1" x14ac:dyDescent="0.2">
      <c r="A44" s="14"/>
      <c r="B44" s="75"/>
      <c r="C44" s="73" t="s">
        <v>2573</v>
      </c>
      <c r="D44" s="78" t="s">
        <v>289</v>
      </c>
      <c r="E44" s="13">
        <v>44450</v>
      </c>
      <c r="F44" s="76" t="s">
        <v>1362</v>
      </c>
      <c r="G44" s="13">
        <v>44454</v>
      </c>
      <c r="H44" s="77" t="s">
        <v>2428</v>
      </c>
      <c r="I44" s="16">
        <v>43</v>
      </c>
      <c r="J44" s="16">
        <v>46</v>
      </c>
      <c r="K44" s="16">
        <v>52</v>
      </c>
      <c r="L44" s="16">
        <v>2</v>
      </c>
      <c r="M44" s="81">
        <v>25.713999999999999</v>
      </c>
      <c r="N44" s="72">
        <v>26</v>
      </c>
      <c r="O44" s="64">
        <v>2530</v>
      </c>
      <c r="P44" s="65">
        <f>Table2245789101123456789101112131415161718[[#This Row],[PEMBULATAN]]*O44</f>
        <v>65780</v>
      </c>
    </row>
    <row r="45" spans="1:16" ht="26.25" customHeight="1" x14ac:dyDescent="0.2">
      <c r="A45" s="14"/>
      <c r="B45" s="75"/>
      <c r="C45" s="73" t="s">
        <v>2574</v>
      </c>
      <c r="D45" s="78" t="s">
        <v>289</v>
      </c>
      <c r="E45" s="13">
        <v>44450</v>
      </c>
      <c r="F45" s="76" t="s">
        <v>1362</v>
      </c>
      <c r="G45" s="13">
        <v>44454</v>
      </c>
      <c r="H45" s="77" t="s">
        <v>2428</v>
      </c>
      <c r="I45" s="16">
        <v>138</v>
      </c>
      <c r="J45" s="16">
        <v>26</v>
      </c>
      <c r="K45" s="16">
        <v>11</v>
      </c>
      <c r="L45" s="16">
        <v>3</v>
      </c>
      <c r="M45" s="81">
        <v>9.8670000000000009</v>
      </c>
      <c r="N45" s="72">
        <v>10</v>
      </c>
      <c r="O45" s="64">
        <v>2530</v>
      </c>
      <c r="P45" s="65">
        <f>Table2245789101123456789101112131415161718[[#This Row],[PEMBULATAN]]*O45</f>
        <v>25300</v>
      </c>
    </row>
    <row r="46" spans="1:16" ht="26.25" customHeight="1" x14ac:dyDescent="0.2">
      <c r="A46" s="14"/>
      <c r="B46" s="75"/>
      <c r="C46" s="73" t="s">
        <v>2575</v>
      </c>
      <c r="D46" s="78" t="s">
        <v>289</v>
      </c>
      <c r="E46" s="13">
        <v>44450</v>
      </c>
      <c r="F46" s="76" t="s">
        <v>1362</v>
      </c>
      <c r="G46" s="13">
        <v>44454</v>
      </c>
      <c r="H46" s="77" t="s">
        <v>2428</v>
      </c>
      <c r="I46" s="16">
        <v>32</v>
      </c>
      <c r="J46" s="16">
        <v>32</v>
      </c>
      <c r="K46" s="16">
        <v>36</v>
      </c>
      <c r="L46" s="16">
        <v>3</v>
      </c>
      <c r="M46" s="81">
        <v>9.2159999999999993</v>
      </c>
      <c r="N46" s="72">
        <v>9</v>
      </c>
      <c r="O46" s="64">
        <v>2530</v>
      </c>
      <c r="P46" s="65">
        <f>Table2245789101123456789101112131415161718[[#This Row],[PEMBULATAN]]*O46</f>
        <v>22770</v>
      </c>
    </row>
    <row r="47" spans="1:16" ht="26.25" customHeight="1" x14ac:dyDescent="0.2">
      <c r="A47" s="14"/>
      <c r="B47" s="75"/>
      <c r="C47" s="73" t="s">
        <v>2576</v>
      </c>
      <c r="D47" s="78" t="s">
        <v>289</v>
      </c>
      <c r="E47" s="13">
        <v>44450</v>
      </c>
      <c r="F47" s="76" t="s">
        <v>1362</v>
      </c>
      <c r="G47" s="13">
        <v>44454</v>
      </c>
      <c r="H47" s="77" t="s">
        <v>2428</v>
      </c>
      <c r="I47" s="16">
        <v>38</v>
      </c>
      <c r="J47" s="16">
        <v>30</v>
      </c>
      <c r="K47" s="16">
        <v>11</v>
      </c>
      <c r="L47" s="16">
        <v>27</v>
      </c>
      <c r="M47" s="81">
        <v>3.1349999999999998</v>
      </c>
      <c r="N47" s="72">
        <v>27</v>
      </c>
      <c r="O47" s="64">
        <v>2530</v>
      </c>
      <c r="P47" s="65">
        <f>Table2245789101123456789101112131415161718[[#This Row],[PEMBULATAN]]*O47</f>
        <v>68310</v>
      </c>
    </row>
    <row r="48" spans="1:16" ht="26.25" customHeight="1" x14ac:dyDescent="0.2">
      <c r="A48" s="14"/>
      <c r="B48" s="75"/>
      <c r="C48" s="73" t="s">
        <v>2577</v>
      </c>
      <c r="D48" s="78" t="s">
        <v>289</v>
      </c>
      <c r="E48" s="13">
        <v>44450</v>
      </c>
      <c r="F48" s="76" t="s">
        <v>1362</v>
      </c>
      <c r="G48" s="13">
        <v>44454</v>
      </c>
      <c r="H48" s="77" t="s">
        <v>2428</v>
      </c>
      <c r="I48" s="16">
        <v>100</v>
      </c>
      <c r="J48" s="16">
        <v>22</v>
      </c>
      <c r="K48" s="16">
        <v>12</v>
      </c>
      <c r="L48" s="16">
        <v>17</v>
      </c>
      <c r="M48" s="81">
        <v>6.6</v>
      </c>
      <c r="N48" s="72">
        <v>17</v>
      </c>
      <c r="O48" s="64">
        <v>2530</v>
      </c>
      <c r="P48" s="65">
        <f>Table2245789101123456789101112131415161718[[#This Row],[PEMBULATAN]]*O48</f>
        <v>43010</v>
      </c>
    </row>
    <row r="49" spans="1:16" ht="26.25" customHeight="1" x14ac:dyDescent="0.2">
      <c r="A49" s="14"/>
      <c r="B49" s="75"/>
      <c r="C49" s="73" t="s">
        <v>2578</v>
      </c>
      <c r="D49" s="78" t="s">
        <v>289</v>
      </c>
      <c r="E49" s="13">
        <v>44450</v>
      </c>
      <c r="F49" s="76" t="s">
        <v>1362</v>
      </c>
      <c r="G49" s="13">
        <v>44454</v>
      </c>
      <c r="H49" s="77" t="s">
        <v>2428</v>
      </c>
      <c r="I49" s="16">
        <v>70</v>
      </c>
      <c r="J49" s="16">
        <v>8</v>
      </c>
      <c r="K49" s="16">
        <v>7</v>
      </c>
      <c r="L49" s="16">
        <v>15</v>
      </c>
      <c r="M49" s="81">
        <v>0.98</v>
      </c>
      <c r="N49" s="72">
        <v>15</v>
      </c>
      <c r="O49" s="64">
        <v>2530</v>
      </c>
      <c r="P49" s="65">
        <f>Table2245789101123456789101112131415161718[[#This Row],[PEMBULATAN]]*O49</f>
        <v>37950</v>
      </c>
    </row>
    <row r="50" spans="1:16" ht="26.25" customHeight="1" x14ac:dyDescent="0.2">
      <c r="A50" s="14"/>
      <c r="B50" s="75"/>
      <c r="C50" s="73" t="s">
        <v>2579</v>
      </c>
      <c r="D50" s="78" t="s">
        <v>289</v>
      </c>
      <c r="E50" s="13">
        <v>44450</v>
      </c>
      <c r="F50" s="76" t="s">
        <v>1362</v>
      </c>
      <c r="G50" s="13">
        <v>44454</v>
      </c>
      <c r="H50" s="77" t="s">
        <v>2428</v>
      </c>
      <c r="I50" s="16">
        <v>24</v>
      </c>
      <c r="J50" s="16">
        <v>42</v>
      </c>
      <c r="K50" s="16">
        <v>38</v>
      </c>
      <c r="L50" s="16">
        <v>13</v>
      </c>
      <c r="M50" s="81">
        <v>9.5760000000000005</v>
      </c>
      <c r="N50" s="72">
        <v>13</v>
      </c>
      <c r="O50" s="64">
        <v>2530</v>
      </c>
      <c r="P50" s="65">
        <f>Table2245789101123456789101112131415161718[[#This Row],[PEMBULATAN]]*O50</f>
        <v>32890</v>
      </c>
    </row>
    <row r="51" spans="1:16" ht="26.25" customHeight="1" x14ac:dyDescent="0.2">
      <c r="A51" s="14"/>
      <c r="B51" s="75"/>
      <c r="C51" s="73" t="s">
        <v>2580</v>
      </c>
      <c r="D51" s="78" t="s">
        <v>289</v>
      </c>
      <c r="E51" s="13">
        <v>44450</v>
      </c>
      <c r="F51" s="76" t="s">
        <v>1362</v>
      </c>
      <c r="G51" s="13">
        <v>44454</v>
      </c>
      <c r="H51" s="77" t="s">
        <v>2428</v>
      </c>
      <c r="I51" s="16">
        <v>90</v>
      </c>
      <c r="J51" s="16">
        <v>40</v>
      </c>
      <c r="K51" s="16">
        <v>12</v>
      </c>
      <c r="L51" s="16">
        <v>15</v>
      </c>
      <c r="M51" s="81">
        <v>10.8</v>
      </c>
      <c r="N51" s="72">
        <v>15</v>
      </c>
      <c r="O51" s="64">
        <v>2530</v>
      </c>
      <c r="P51" s="65">
        <f>Table2245789101123456789101112131415161718[[#This Row],[PEMBULATAN]]*O51</f>
        <v>37950</v>
      </c>
    </row>
    <row r="52" spans="1:16" ht="26.25" customHeight="1" x14ac:dyDescent="0.2">
      <c r="A52" s="14"/>
      <c r="B52" s="75"/>
      <c r="C52" s="73" t="s">
        <v>2581</v>
      </c>
      <c r="D52" s="78" t="s">
        <v>289</v>
      </c>
      <c r="E52" s="13">
        <v>44450</v>
      </c>
      <c r="F52" s="76" t="s">
        <v>1362</v>
      </c>
      <c r="G52" s="13">
        <v>44454</v>
      </c>
      <c r="H52" s="77" t="s">
        <v>2428</v>
      </c>
      <c r="I52" s="16">
        <v>68</v>
      </c>
      <c r="J52" s="16">
        <v>22</v>
      </c>
      <c r="K52" s="16">
        <v>14</v>
      </c>
      <c r="L52" s="16">
        <v>3</v>
      </c>
      <c r="M52" s="81">
        <v>5.2359999999999998</v>
      </c>
      <c r="N52" s="72">
        <v>5</v>
      </c>
      <c r="O52" s="64">
        <v>2530</v>
      </c>
      <c r="P52" s="65">
        <f>Table2245789101123456789101112131415161718[[#This Row],[PEMBULATAN]]*O52</f>
        <v>12650</v>
      </c>
    </row>
    <row r="53" spans="1:16" ht="26.25" customHeight="1" x14ac:dyDescent="0.2">
      <c r="A53" s="14"/>
      <c r="B53" s="75"/>
      <c r="C53" s="73" t="s">
        <v>2582</v>
      </c>
      <c r="D53" s="78" t="s">
        <v>289</v>
      </c>
      <c r="E53" s="13">
        <v>44450</v>
      </c>
      <c r="F53" s="76" t="s">
        <v>1362</v>
      </c>
      <c r="G53" s="13">
        <v>44454</v>
      </c>
      <c r="H53" s="77" t="s">
        <v>2428</v>
      </c>
      <c r="I53" s="16">
        <v>97</v>
      </c>
      <c r="J53" s="16">
        <v>60</v>
      </c>
      <c r="K53" s="16">
        <v>38</v>
      </c>
      <c r="L53" s="16">
        <v>6</v>
      </c>
      <c r="M53" s="81">
        <v>55.29</v>
      </c>
      <c r="N53" s="72">
        <v>55</v>
      </c>
      <c r="O53" s="64">
        <v>2530</v>
      </c>
      <c r="P53" s="65">
        <f>Table2245789101123456789101112131415161718[[#This Row],[PEMBULATAN]]*O53</f>
        <v>139150</v>
      </c>
    </row>
    <row r="54" spans="1:16" ht="26.25" customHeight="1" x14ac:dyDescent="0.2">
      <c r="A54" s="14"/>
      <c r="B54" s="75"/>
      <c r="C54" s="73" t="s">
        <v>2583</v>
      </c>
      <c r="D54" s="78" t="s">
        <v>289</v>
      </c>
      <c r="E54" s="13">
        <v>44450</v>
      </c>
      <c r="F54" s="76" t="s">
        <v>1362</v>
      </c>
      <c r="G54" s="13">
        <v>44454</v>
      </c>
      <c r="H54" s="77" t="s">
        <v>2428</v>
      </c>
      <c r="I54" s="16">
        <v>127</v>
      </c>
      <c r="J54" s="16">
        <v>8</v>
      </c>
      <c r="K54" s="16">
        <v>8</v>
      </c>
      <c r="L54" s="16">
        <v>5</v>
      </c>
      <c r="M54" s="81">
        <v>2.032</v>
      </c>
      <c r="N54" s="72">
        <v>5</v>
      </c>
      <c r="O54" s="64">
        <v>2530</v>
      </c>
      <c r="P54" s="65">
        <f>Table2245789101123456789101112131415161718[[#This Row],[PEMBULATAN]]*O54</f>
        <v>12650</v>
      </c>
    </row>
    <row r="55" spans="1:16" ht="26.25" customHeight="1" x14ac:dyDescent="0.2">
      <c r="A55" s="14"/>
      <c r="B55" s="75"/>
      <c r="C55" s="73" t="s">
        <v>2584</v>
      </c>
      <c r="D55" s="78" t="s">
        <v>289</v>
      </c>
      <c r="E55" s="13">
        <v>44450</v>
      </c>
      <c r="F55" s="76" t="s">
        <v>1362</v>
      </c>
      <c r="G55" s="13">
        <v>44454</v>
      </c>
      <c r="H55" s="77" t="s">
        <v>2428</v>
      </c>
      <c r="I55" s="16">
        <v>127</v>
      </c>
      <c r="J55" s="16">
        <v>12</v>
      </c>
      <c r="K55" s="16">
        <v>6</v>
      </c>
      <c r="L55" s="16">
        <v>1</v>
      </c>
      <c r="M55" s="81">
        <v>2.286</v>
      </c>
      <c r="N55" s="72">
        <v>2</v>
      </c>
      <c r="O55" s="64">
        <v>2530</v>
      </c>
      <c r="P55" s="65">
        <f>Table2245789101123456789101112131415161718[[#This Row],[PEMBULATAN]]*O55</f>
        <v>5060</v>
      </c>
    </row>
    <row r="56" spans="1:16" ht="26.25" customHeight="1" x14ac:dyDescent="0.2">
      <c r="A56" s="14"/>
      <c r="B56" s="75"/>
      <c r="C56" s="73" t="s">
        <v>2585</v>
      </c>
      <c r="D56" s="78" t="s">
        <v>289</v>
      </c>
      <c r="E56" s="13">
        <v>44450</v>
      </c>
      <c r="F56" s="76" t="s">
        <v>1362</v>
      </c>
      <c r="G56" s="13">
        <v>44454</v>
      </c>
      <c r="H56" s="77" t="s">
        <v>2428</v>
      </c>
      <c r="I56" s="16">
        <v>168</v>
      </c>
      <c r="J56" s="16">
        <v>20</v>
      </c>
      <c r="K56" s="16">
        <v>8</v>
      </c>
      <c r="L56" s="16">
        <v>14</v>
      </c>
      <c r="M56" s="81">
        <v>6.72</v>
      </c>
      <c r="N56" s="72">
        <v>14</v>
      </c>
      <c r="O56" s="64">
        <v>2530</v>
      </c>
      <c r="P56" s="65">
        <f>Table2245789101123456789101112131415161718[[#This Row],[PEMBULATAN]]*O56</f>
        <v>35420</v>
      </c>
    </row>
    <row r="57" spans="1:16" ht="26.25" customHeight="1" x14ac:dyDescent="0.2">
      <c r="A57" s="14"/>
      <c r="B57" s="75"/>
      <c r="C57" s="73" t="s">
        <v>2586</v>
      </c>
      <c r="D57" s="78" t="s">
        <v>289</v>
      </c>
      <c r="E57" s="13">
        <v>44450</v>
      </c>
      <c r="F57" s="76" t="s">
        <v>1362</v>
      </c>
      <c r="G57" s="13">
        <v>44454</v>
      </c>
      <c r="H57" s="77" t="s">
        <v>2428</v>
      </c>
      <c r="I57" s="16">
        <v>83</v>
      </c>
      <c r="J57" s="16">
        <v>43</v>
      </c>
      <c r="K57" s="16">
        <v>5</v>
      </c>
      <c r="L57" s="16">
        <v>1</v>
      </c>
      <c r="M57" s="81">
        <v>4.4612499999999997</v>
      </c>
      <c r="N57" s="72">
        <v>5</v>
      </c>
      <c r="O57" s="64">
        <v>2530</v>
      </c>
      <c r="P57" s="65">
        <f>Table2245789101123456789101112131415161718[[#This Row],[PEMBULATAN]]*O57</f>
        <v>12650</v>
      </c>
    </row>
    <row r="58" spans="1:16" ht="26.25" customHeight="1" x14ac:dyDescent="0.2">
      <c r="A58" s="14"/>
      <c r="B58" s="75"/>
      <c r="C58" s="73" t="s">
        <v>2587</v>
      </c>
      <c r="D58" s="78" t="s">
        <v>289</v>
      </c>
      <c r="E58" s="13">
        <v>44450</v>
      </c>
      <c r="F58" s="76" t="s">
        <v>1362</v>
      </c>
      <c r="G58" s="13">
        <v>44454</v>
      </c>
      <c r="H58" s="77" t="s">
        <v>2428</v>
      </c>
      <c r="I58" s="16">
        <v>90</v>
      </c>
      <c r="J58" s="16">
        <v>60</v>
      </c>
      <c r="K58" s="16">
        <v>7</v>
      </c>
      <c r="L58" s="16">
        <v>16</v>
      </c>
      <c r="M58" s="81">
        <v>9.4499999999999993</v>
      </c>
      <c r="N58" s="72">
        <v>16</v>
      </c>
      <c r="O58" s="64">
        <v>2530</v>
      </c>
      <c r="P58" s="65">
        <f>Table2245789101123456789101112131415161718[[#This Row],[PEMBULATAN]]*O58</f>
        <v>40480</v>
      </c>
    </row>
    <row r="59" spans="1:16" ht="26.25" customHeight="1" x14ac:dyDescent="0.2">
      <c r="A59" s="14"/>
      <c r="B59" s="75"/>
      <c r="C59" s="73" t="s">
        <v>2588</v>
      </c>
      <c r="D59" s="78" t="s">
        <v>289</v>
      </c>
      <c r="E59" s="13">
        <v>44450</v>
      </c>
      <c r="F59" s="76" t="s">
        <v>1362</v>
      </c>
      <c r="G59" s="13">
        <v>44454</v>
      </c>
      <c r="H59" s="77" t="s">
        <v>2428</v>
      </c>
      <c r="I59" s="16">
        <v>100</v>
      </c>
      <c r="J59" s="16">
        <v>12</v>
      </c>
      <c r="K59" s="16">
        <v>10</v>
      </c>
      <c r="L59" s="16">
        <v>5</v>
      </c>
      <c r="M59" s="81">
        <v>3</v>
      </c>
      <c r="N59" s="72">
        <v>5</v>
      </c>
      <c r="O59" s="64">
        <v>2530</v>
      </c>
      <c r="P59" s="65">
        <f>Table2245789101123456789101112131415161718[[#This Row],[PEMBULATAN]]*O59</f>
        <v>12650</v>
      </c>
    </row>
    <row r="60" spans="1:16" ht="26.25" customHeight="1" x14ac:dyDescent="0.2">
      <c r="A60" s="14"/>
      <c r="B60" s="75"/>
      <c r="C60" s="73" t="s">
        <v>2589</v>
      </c>
      <c r="D60" s="78" t="s">
        <v>289</v>
      </c>
      <c r="E60" s="13">
        <v>44450</v>
      </c>
      <c r="F60" s="76" t="s">
        <v>1362</v>
      </c>
      <c r="G60" s="13">
        <v>44454</v>
      </c>
      <c r="H60" s="77" t="s">
        <v>2428</v>
      </c>
      <c r="I60" s="16">
        <v>143</v>
      </c>
      <c r="J60" s="16">
        <v>42</v>
      </c>
      <c r="K60" s="16">
        <v>12</v>
      </c>
      <c r="L60" s="16">
        <v>8</v>
      </c>
      <c r="M60" s="81">
        <v>18.018000000000001</v>
      </c>
      <c r="N60" s="72">
        <v>18</v>
      </c>
      <c r="O60" s="64">
        <v>2530</v>
      </c>
      <c r="P60" s="65">
        <f>Table2245789101123456789101112131415161718[[#This Row],[PEMBULATAN]]*O60</f>
        <v>45540</v>
      </c>
    </row>
    <row r="61" spans="1:16" ht="26.25" customHeight="1" x14ac:dyDescent="0.2">
      <c r="A61" s="14"/>
      <c r="B61" s="75"/>
      <c r="C61" s="73" t="s">
        <v>2590</v>
      </c>
      <c r="D61" s="78" t="s">
        <v>289</v>
      </c>
      <c r="E61" s="13">
        <v>44450</v>
      </c>
      <c r="F61" s="76" t="s">
        <v>1362</v>
      </c>
      <c r="G61" s="13">
        <v>44454</v>
      </c>
      <c r="H61" s="77" t="s">
        <v>2428</v>
      </c>
      <c r="I61" s="16">
        <v>120</v>
      </c>
      <c r="J61" s="16">
        <v>55</v>
      </c>
      <c r="K61" s="16">
        <v>19</v>
      </c>
      <c r="L61" s="16">
        <v>24</v>
      </c>
      <c r="M61" s="81">
        <v>31.35</v>
      </c>
      <c r="N61" s="72">
        <v>32</v>
      </c>
      <c r="O61" s="64">
        <v>2530</v>
      </c>
      <c r="P61" s="65">
        <f>Table2245789101123456789101112131415161718[[#This Row],[PEMBULATAN]]*O61</f>
        <v>80960</v>
      </c>
    </row>
    <row r="62" spans="1:16" ht="26.25" customHeight="1" x14ac:dyDescent="0.2">
      <c r="A62" s="14"/>
      <c r="B62" s="75"/>
      <c r="C62" s="73" t="s">
        <v>2591</v>
      </c>
      <c r="D62" s="78" t="s">
        <v>289</v>
      </c>
      <c r="E62" s="13">
        <v>44450</v>
      </c>
      <c r="F62" s="76" t="s">
        <v>1362</v>
      </c>
      <c r="G62" s="13">
        <v>44454</v>
      </c>
      <c r="H62" s="77" t="s">
        <v>2428</v>
      </c>
      <c r="I62" s="16">
        <v>120</v>
      </c>
      <c r="J62" s="16">
        <v>55</v>
      </c>
      <c r="K62" s="16">
        <v>19</v>
      </c>
      <c r="L62" s="16">
        <v>1</v>
      </c>
      <c r="M62" s="81">
        <v>31.35</v>
      </c>
      <c r="N62" s="72">
        <v>32</v>
      </c>
      <c r="O62" s="64">
        <v>2530</v>
      </c>
      <c r="P62" s="65">
        <f>Table2245789101123456789101112131415161718[[#This Row],[PEMBULATAN]]*O62</f>
        <v>80960</v>
      </c>
    </row>
    <row r="63" spans="1:16" ht="26.25" customHeight="1" x14ac:dyDescent="0.2">
      <c r="A63" s="14"/>
      <c r="B63" s="75"/>
      <c r="C63" s="73" t="s">
        <v>2592</v>
      </c>
      <c r="D63" s="78" t="s">
        <v>289</v>
      </c>
      <c r="E63" s="13">
        <v>44450</v>
      </c>
      <c r="F63" s="76" t="s">
        <v>1362</v>
      </c>
      <c r="G63" s="13">
        <v>44454</v>
      </c>
      <c r="H63" s="77" t="s">
        <v>2428</v>
      </c>
      <c r="I63" s="16">
        <v>29</v>
      </c>
      <c r="J63" s="16">
        <v>26</v>
      </c>
      <c r="K63" s="16">
        <v>15</v>
      </c>
      <c r="L63" s="16">
        <v>17</v>
      </c>
      <c r="M63" s="81">
        <v>2.8275000000000001</v>
      </c>
      <c r="N63" s="72">
        <v>17</v>
      </c>
      <c r="O63" s="64">
        <v>2530</v>
      </c>
      <c r="P63" s="65">
        <f>Table2245789101123456789101112131415161718[[#This Row],[PEMBULATAN]]*O63</f>
        <v>43010</v>
      </c>
    </row>
    <row r="64" spans="1:16" ht="26.25" customHeight="1" x14ac:dyDescent="0.2">
      <c r="A64" s="14"/>
      <c r="B64" s="75"/>
      <c r="C64" s="73" t="s">
        <v>2593</v>
      </c>
      <c r="D64" s="78" t="s">
        <v>289</v>
      </c>
      <c r="E64" s="13">
        <v>44450</v>
      </c>
      <c r="F64" s="76" t="s">
        <v>1362</v>
      </c>
      <c r="G64" s="13">
        <v>44454</v>
      </c>
      <c r="H64" s="77" t="s">
        <v>2428</v>
      </c>
      <c r="I64" s="16">
        <v>80</v>
      </c>
      <c r="J64" s="16">
        <v>30</v>
      </c>
      <c r="K64" s="16">
        <v>16</v>
      </c>
      <c r="L64" s="16">
        <v>9</v>
      </c>
      <c r="M64" s="81">
        <v>9.6</v>
      </c>
      <c r="N64" s="72">
        <v>10</v>
      </c>
      <c r="O64" s="64">
        <v>2530</v>
      </c>
      <c r="P64" s="65">
        <f>Table2245789101123456789101112131415161718[[#This Row],[PEMBULATAN]]*O64</f>
        <v>25300</v>
      </c>
    </row>
    <row r="65" spans="1:16" ht="26.25" customHeight="1" x14ac:dyDescent="0.2">
      <c r="A65" s="14"/>
      <c r="B65" s="75"/>
      <c r="C65" s="73" t="s">
        <v>2594</v>
      </c>
      <c r="D65" s="78" t="s">
        <v>289</v>
      </c>
      <c r="E65" s="13">
        <v>44450</v>
      </c>
      <c r="F65" s="76" t="s">
        <v>1362</v>
      </c>
      <c r="G65" s="13">
        <v>44454</v>
      </c>
      <c r="H65" s="77" t="s">
        <v>2428</v>
      </c>
      <c r="I65" s="16">
        <v>122</v>
      </c>
      <c r="J65" s="16">
        <v>11</v>
      </c>
      <c r="K65" s="16">
        <v>7</v>
      </c>
      <c r="L65" s="16">
        <v>19</v>
      </c>
      <c r="M65" s="81">
        <v>2.3485</v>
      </c>
      <c r="N65" s="72">
        <v>19</v>
      </c>
      <c r="O65" s="64">
        <v>2530</v>
      </c>
      <c r="P65" s="65">
        <f>Table2245789101123456789101112131415161718[[#This Row],[PEMBULATAN]]*O65</f>
        <v>48070</v>
      </c>
    </row>
    <row r="66" spans="1:16" ht="26.25" customHeight="1" x14ac:dyDescent="0.2">
      <c r="A66" s="14"/>
      <c r="B66" s="75"/>
      <c r="C66" s="73" t="s">
        <v>2595</v>
      </c>
      <c r="D66" s="78" t="s">
        <v>289</v>
      </c>
      <c r="E66" s="13">
        <v>44450</v>
      </c>
      <c r="F66" s="76" t="s">
        <v>1362</v>
      </c>
      <c r="G66" s="13">
        <v>44454</v>
      </c>
      <c r="H66" s="77" t="s">
        <v>2428</v>
      </c>
      <c r="I66" s="16">
        <v>75</v>
      </c>
      <c r="J66" s="16">
        <v>40</v>
      </c>
      <c r="K66" s="16">
        <v>30</v>
      </c>
      <c r="L66" s="16">
        <v>22</v>
      </c>
      <c r="M66" s="81">
        <v>22.5</v>
      </c>
      <c r="N66" s="72">
        <v>23</v>
      </c>
      <c r="O66" s="64">
        <v>2530</v>
      </c>
      <c r="P66" s="65">
        <f>Table2245789101123456789101112131415161718[[#This Row],[PEMBULATAN]]*O66</f>
        <v>58190</v>
      </c>
    </row>
    <row r="67" spans="1:16" ht="26.25" customHeight="1" x14ac:dyDescent="0.2">
      <c r="A67" s="14"/>
      <c r="B67" s="75"/>
      <c r="C67" s="73" t="s">
        <v>2596</v>
      </c>
      <c r="D67" s="78" t="s">
        <v>289</v>
      </c>
      <c r="E67" s="13">
        <v>44450</v>
      </c>
      <c r="F67" s="76" t="s">
        <v>1362</v>
      </c>
      <c r="G67" s="13">
        <v>44454</v>
      </c>
      <c r="H67" s="77" t="s">
        <v>2428</v>
      </c>
      <c r="I67" s="16">
        <v>92</v>
      </c>
      <c r="J67" s="16">
        <v>28</v>
      </c>
      <c r="K67" s="16">
        <v>15</v>
      </c>
      <c r="L67" s="16">
        <v>13</v>
      </c>
      <c r="M67" s="81">
        <v>9.66</v>
      </c>
      <c r="N67" s="72">
        <v>13</v>
      </c>
      <c r="O67" s="64">
        <v>2530</v>
      </c>
      <c r="P67" s="65">
        <f>Table2245789101123456789101112131415161718[[#This Row],[PEMBULATAN]]*O67</f>
        <v>32890</v>
      </c>
    </row>
    <row r="68" spans="1:16" ht="26.25" customHeight="1" x14ac:dyDescent="0.2">
      <c r="A68" s="14"/>
      <c r="B68" s="75"/>
      <c r="C68" s="73" t="s">
        <v>2597</v>
      </c>
      <c r="D68" s="78" t="s">
        <v>289</v>
      </c>
      <c r="E68" s="13">
        <v>44450</v>
      </c>
      <c r="F68" s="76" t="s">
        <v>1362</v>
      </c>
      <c r="G68" s="13">
        <v>44454</v>
      </c>
      <c r="H68" s="77" t="s">
        <v>2428</v>
      </c>
      <c r="I68" s="16">
        <v>180</v>
      </c>
      <c r="J68" s="16">
        <v>58</v>
      </c>
      <c r="K68" s="16">
        <v>43</v>
      </c>
      <c r="L68" s="16">
        <v>2</v>
      </c>
      <c r="M68" s="81">
        <v>112.23</v>
      </c>
      <c r="N68" s="72">
        <v>112</v>
      </c>
      <c r="O68" s="64">
        <v>2530</v>
      </c>
      <c r="P68" s="65">
        <f>Table2245789101123456789101112131415161718[[#This Row],[PEMBULATAN]]*O68</f>
        <v>283360</v>
      </c>
    </row>
    <row r="69" spans="1:16" ht="26.25" customHeight="1" x14ac:dyDescent="0.2">
      <c r="A69" s="14"/>
      <c r="B69" s="75"/>
      <c r="C69" s="73" t="s">
        <v>2598</v>
      </c>
      <c r="D69" s="78" t="s">
        <v>289</v>
      </c>
      <c r="E69" s="13">
        <v>44450</v>
      </c>
      <c r="F69" s="76" t="s">
        <v>1362</v>
      </c>
      <c r="G69" s="13">
        <v>44454</v>
      </c>
      <c r="H69" s="77" t="s">
        <v>2428</v>
      </c>
      <c r="I69" s="16">
        <v>34</v>
      </c>
      <c r="J69" s="16">
        <v>34</v>
      </c>
      <c r="K69" s="16">
        <v>74</v>
      </c>
      <c r="L69" s="16">
        <v>3</v>
      </c>
      <c r="M69" s="81">
        <v>21.385999999999999</v>
      </c>
      <c r="N69" s="72">
        <v>22</v>
      </c>
      <c r="O69" s="64">
        <v>2530</v>
      </c>
      <c r="P69" s="65">
        <f>Table2245789101123456789101112131415161718[[#This Row],[PEMBULATAN]]*O69</f>
        <v>55660</v>
      </c>
    </row>
    <row r="70" spans="1:16" ht="26.25" customHeight="1" x14ac:dyDescent="0.2">
      <c r="A70" s="14"/>
      <c r="B70" s="75"/>
      <c r="C70" s="73" t="s">
        <v>2599</v>
      </c>
      <c r="D70" s="78" t="s">
        <v>289</v>
      </c>
      <c r="E70" s="13">
        <v>44450</v>
      </c>
      <c r="F70" s="76" t="s">
        <v>1362</v>
      </c>
      <c r="G70" s="13">
        <v>44454</v>
      </c>
      <c r="H70" s="77" t="s">
        <v>2428</v>
      </c>
      <c r="I70" s="16">
        <v>138</v>
      </c>
      <c r="J70" s="16">
        <v>48</v>
      </c>
      <c r="K70" s="16">
        <v>27</v>
      </c>
      <c r="L70" s="16">
        <v>9</v>
      </c>
      <c r="M70" s="81">
        <v>44.712000000000003</v>
      </c>
      <c r="N70" s="72">
        <v>45</v>
      </c>
      <c r="O70" s="64">
        <v>2530</v>
      </c>
      <c r="P70" s="65">
        <f>Table2245789101123456789101112131415161718[[#This Row],[PEMBULATAN]]*O70</f>
        <v>113850</v>
      </c>
    </row>
    <row r="71" spans="1:16" ht="26.25" customHeight="1" x14ac:dyDescent="0.2">
      <c r="A71" s="14"/>
      <c r="B71" s="75"/>
      <c r="C71" s="73" t="s">
        <v>2600</v>
      </c>
      <c r="D71" s="78" t="s">
        <v>289</v>
      </c>
      <c r="E71" s="13">
        <v>44450</v>
      </c>
      <c r="F71" s="76" t="s">
        <v>1362</v>
      </c>
      <c r="G71" s="13">
        <v>44454</v>
      </c>
      <c r="H71" s="77" t="s">
        <v>2428</v>
      </c>
      <c r="I71" s="16">
        <v>55</v>
      </c>
      <c r="J71" s="16">
        <v>52</v>
      </c>
      <c r="K71" s="16">
        <v>153</v>
      </c>
      <c r="L71" s="16">
        <v>2</v>
      </c>
      <c r="M71" s="81">
        <v>109.395</v>
      </c>
      <c r="N71" s="72">
        <v>110</v>
      </c>
      <c r="O71" s="64">
        <v>2530</v>
      </c>
      <c r="P71" s="65">
        <f>Table2245789101123456789101112131415161718[[#This Row],[PEMBULATAN]]*O71</f>
        <v>278300</v>
      </c>
    </row>
    <row r="72" spans="1:16" ht="26.25" customHeight="1" x14ac:dyDescent="0.2">
      <c r="A72" s="14"/>
      <c r="B72" s="75"/>
      <c r="C72" s="73" t="s">
        <v>2601</v>
      </c>
      <c r="D72" s="78" t="s">
        <v>289</v>
      </c>
      <c r="E72" s="13">
        <v>44450</v>
      </c>
      <c r="F72" s="76" t="s">
        <v>1362</v>
      </c>
      <c r="G72" s="13">
        <v>44454</v>
      </c>
      <c r="H72" s="77" t="s">
        <v>2428</v>
      </c>
      <c r="I72" s="16">
        <v>113</v>
      </c>
      <c r="J72" s="16">
        <v>38</v>
      </c>
      <c r="K72" s="16">
        <v>10</v>
      </c>
      <c r="L72" s="16">
        <v>3</v>
      </c>
      <c r="M72" s="81">
        <v>10.734999999999999</v>
      </c>
      <c r="N72" s="72">
        <v>11</v>
      </c>
      <c r="O72" s="64">
        <v>2530</v>
      </c>
      <c r="P72" s="65">
        <f>Table2245789101123456789101112131415161718[[#This Row],[PEMBULATAN]]*O72</f>
        <v>27830</v>
      </c>
    </row>
    <row r="73" spans="1:16" ht="26.25" customHeight="1" x14ac:dyDescent="0.2">
      <c r="A73" s="14"/>
      <c r="B73" s="75"/>
      <c r="C73" s="73" t="s">
        <v>2602</v>
      </c>
      <c r="D73" s="78" t="s">
        <v>289</v>
      </c>
      <c r="E73" s="13">
        <v>44450</v>
      </c>
      <c r="F73" s="76" t="s">
        <v>1362</v>
      </c>
      <c r="G73" s="13">
        <v>44454</v>
      </c>
      <c r="H73" s="77" t="s">
        <v>2428</v>
      </c>
      <c r="I73" s="16">
        <v>120</v>
      </c>
      <c r="J73" s="16">
        <v>18</v>
      </c>
      <c r="K73" s="16">
        <v>18</v>
      </c>
      <c r="L73" s="16">
        <v>3</v>
      </c>
      <c r="M73" s="81">
        <v>9.7200000000000006</v>
      </c>
      <c r="N73" s="72">
        <v>10</v>
      </c>
      <c r="O73" s="64">
        <v>2530</v>
      </c>
      <c r="P73" s="65">
        <f>Table2245789101123456789101112131415161718[[#This Row],[PEMBULATAN]]*O73</f>
        <v>25300</v>
      </c>
    </row>
    <row r="74" spans="1:16" ht="26.25" customHeight="1" x14ac:dyDescent="0.2">
      <c r="A74" s="14"/>
      <c r="B74" s="75"/>
      <c r="C74" s="73" t="s">
        <v>2603</v>
      </c>
      <c r="D74" s="78" t="s">
        <v>289</v>
      </c>
      <c r="E74" s="13">
        <v>44450</v>
      </c>
      <c r="F74" s="76" t="s">
        <v>1362</v>
      </c>
      <c r="G74" s="13">
        <v>44454</v>
      </c>
      <c r="H74" s="77" t="s">
        <v>2428</v>
      </c>
      <c r="I74" s="16">
        <v>118</v>
      </c>
      <c r="J74" s="16">
        <v>13</v>
      </c>
      <c r="K74" s="16">
        <v>13</v>
      </c>
      <c r="L74" s="16">
        <v>2</v>
      </c>
      <c r="M74" s="81">
        <v>4.9855</v>
      </c>
      <c r="N74" s="72">
        <v>5</v>
      </c>
      <c r="O74" s="64">
        <v>2530</v>
      </c>
      <c r="P74" s="65">
        <f>Table2245789101123456789101112131415161718[[#This Row],[PEMBULATAN]]*O74</f>
        <v>12650</v>
      </c>
    </row>
    <row r="75" spans="1:16" ht="26.25" customHeight="1" x14ac:dyDescent="0.2">
      <c r="A75" s="14"/>
      <c r="B75" s="75"/>
      <c r="C75" s="73" t="s">
        <v>2604</v>
      </c>
      <c r="D75" s="78" t="s">
        <v>289</v>
      </c>
      <c r="E75" s="13">
        <v>44450</v>
      </c>
      <c r="F75" s="76" t="s">
        <v>1362</v>
      </c>
      <c r="G75" s="13">
        <v>44454</v>
      </c>
      <c r="H75" s="77" t="s">
        <v>2428</v>
      </c>
      <c r="I75" s="16">
        <v>115</v>
      </c>
      <c r="J75" s="16">
        <v>50</v>
      </c>
      <c r="K75" s="16">
        <v>5</v>
      </c>
      <c r="L75" s="16">
        <v>4</v>
      </c>
      <c r="M75" s="81">
        <v>7.1875</v>
      </c>
      <c r="N75" s="72">
        <v>7</v>
      </c>
      <c r="O75" s="64">
        <v>2530</v>
      </c>
      <c r="P75" s="65">
        <f>Table2245789101123456789101112131415161718[[#This Row],[PEMBULATAN]]*O75</f>
        <v>17710</v>
      </c>
    </row>
    <row r="76" spans="1:16" ht="26.25" customHeight="1" x14ac:dyDescent="0.2">
      <c r="A76" s="14"/>
      <c r="B76" s="75"/>
      <c r="C76" s="73" t="s">
        <v>2605</v>
      </c>
      <c r="D76" s="78" t="s">
        <v>289</v>
      </c>
      <c r="E76" s="13">
        <v>44450</v>
      </c>
      <c r="F76" s="76" t="s">
        <v>1362</v>
      </c>
      <c r="G76" s="13">
        <v>44454</v>
      </c>
      <c r="H76" s="77" t="s">
        <v>2428</v>
      </c>
      <c r="I76" s="16">
        <v>65</v>
      </c>
      <c r="J76" s="16">
        <v>50</v>
      </c>
      <c r="K76" s="16">
        <v>44</v>
      </c>
      <c r="L76" s="16">
        <v>14</v>
      </c>
      <c r="M76" s="81">
        <v>35.75</v>
      </c>
      <c r="N76" s="72">
        <v>36</v>
      </c>
      <c r="O76" s="64">
        <v>2530</v>
      </c>
      <c r="P76" s="65">
        <f>Table2245789101123456789101112131415161718[[#This Row],[PEMBULATAN]]*O76</f>
        <v>91080</v>
      </c>
    </row>
    <row r="77" spans="1:16" ht="26.25" customHeight="1" x14ac:dyDescent="0.2">
      <c r="A77" s="14"/>
      <c r="B77" s="75"/>
      <c r="C77" s="73" t="s">
        <v>2606</v>
      </c>
      <c r="D77" s="78" t="s">
        <v>289</v>
      </c>
      <c r="E77" s="13">
        <v>44450</v>
      </c>
      <c r="F77" s="76" t="s">
        <v>1362</v>
      </c>
      <c r="G77" s="13">
        <v>44454</v>
      </c>
      <c r="H77" s="77" t="s">
        <v>2428</v>
      </c>
      <c r="I77" s="16">
        <v>23</v>
      </c>
      <c r="J77" s="16">
        <v>28</v>
      </c>
      <c r="K77" s="16">
        <v>122</v>
      </c>
      <c r="L77" s="16">
        <v>2</v>
      </c>
      <c r="M77" s="81">
        <v>19.641999999999999</v>
      </c>
      <c r="N77" s="72">
        <v>20</v>
      </c>
      <c r="O77" s="64">
        <v>2530</v>
      </c>
      <c r="P77" s="65">
        <f>Table2245789101123456789101112131415161718[[#This Row],[PEMBULATAN]]*O77</f>
        <v>50600</v>
      </c>
    </row>
    <row r="78" spans="1:16" ht="26.25" customHeight="1" x14ac:dyDescent="0.2">
      <c r="A78" s="14"/>
      <c r="B78" s="75"/>
      <c r="C78" s="73" t="s">
        <v>2607</v>
      </c>
      <c r="D78" s="78" t="s">
        <v>289</v>
      </c>
      <c r="E78" s="13">
        <v>44450</v>
      </c>
      <c r="F78" s="76" t="s">
        <v>1362</v>
      </c>
      <c r="G78" s="13">
        <v>44454</v>
      </c>
      <c r="H78" s="77" t="s">
        <v>2428</v>
      </c>
      <c r="I78" s="16">
        <v>93</v>
      </c>
      <c r="J78" s="16">
        <v>43</v>
      </c>
      <c r="K78" s="16">
        <v>22</v>
      </c>
      <c r="L78" s="16">
        <v>1</v>
      </c>
      <c r="M78" s="81">
        <v>21.994499999999999</v>
      </c>
      <c r="N78" s="72">
        <v>22</v>
      </c>
      <c r="O78" s="64">
        <v>2530</v>
      </c>
      <c r="P78" s="65">
        <f>Table2245789101123456789101112131415161718[[#This Row],[PEMBULATAN]]*O78</f>
        <v>55660</v>
      </c>
    </row>
    <row r="79" spans="1:16" ht="26.25" customHeight="1" x14ac:dyDescent="0.2">
      <c r="A79" s="14"/>
      <c r="B79" s="75"/>
      <c r="C79" s="73" t="s">
        <v>2608</v>
      </c>
      <c r="D79" s="78" t="s">
        <v>289</v>
      </c>
      <c r="E79" s="13">
        <v>44450</v>
      </c>
      <c r="F79" s="76" t="s">
        <v>1362</v>
      </c>
      <c r="G79" s="13">
        <v>44454</v>
      </c>
      <c r="H79" s="77" t="s">
        <v>2428</v>
      </c>
      <c r="I79" s="16">
        <v>62</v>
      </c>
      <c r="J79" s="16">
        <v>43</v>
      </c>
      <c r="K79" s="16">
        <v>7</v>
      </c>
      <c r="L79" s="16">
        <v>13</v>
      </c>
      <c r="M79" s="81">
        <v>4.6654999999999998</v>
      </c>
      <c r="N79" s="72">
        <v>13</v>
      </c>
      <c r="O79" s="64">
        <v>2530</v>
      </c>
      <c r="P79" s="65">
        <f>Table2245789101123456789101112131415161718[[#This Row],[PEMBULATAN]]*O79</f>
        <v>32890</v>
      </c>
    </row>
    <row r="80" spans="1:16" ht="26.25" customHeight="1" x14ac:dyDescent="0.2">
      <c r="A80" s="14"/>
      <c r="B80" s="75"/>
      <c r="C80" s="73" t="s">
        <v>2609</v>
      </c>
      <c r="D80" s="78" t="s">
        <v>289</v>
      </c>
      <c r="E80" s="13">
        <v>44450</v>
      </c>
      <c r="F80" s="76" t="s">
        <v>1362</v>
      </c>
      <c r="G80" s="13">
        <v>44454</v>
      </c>
      <c r="H80" s="77" t="s">
        <v>2428</v>
      </c>
      <c r="I80" s="16">
        <v>123</v>
      </c>
      <c r="J80" s="16">
        <v>28</v>
      </c>
      <c r="K80" s="16">
        <v>18</v>
      </c>
      <c r="L80" s="16">
        <v>5</v>
      </c>
      <c r="M80" s="81">
        <v>15.497999999999999</v>
      </c>
      <c r="N80" s="72">
        <v>16</v>
      </c>
      <c r="O80" s="64">
        <v>2530</v>
      </c>
      <c r="P80" s="65">
        <f>Table2245789101123456789101112131415161718[[#This Row],[PEMBULATAN]]*O80</f>
        <v>40480</v>
      </c>
    </row>
    <row r="81" spans="1:16" ht="26.25" customHeight="1" x14ac:dyDescent="0.2">
      <c r="A81" s="14"/>
      <c r="B81" s="75"/>
      <c r="C81" s="73" t="s">
        <v>2610</v>
      </c>
      <c r="D81" s="78" t="s">
        <v>289</v>
      </c>
      <c r="E81" s="13">
        <v>44450</v>
      </c>
      <c r="F81" s="76" t="s">
        <v>1362</v>
      </c>
      <c r="G81" s="13">
        <v>44454</v>
      </c>
      <c r="H81" s="77" t="s">
        <v>2428</v>
      </c>
      <c r="I81" s="16">
        <v>46</v>
      </c>
      <c r="J81" s="16">
        <v>46</v>
      </c>
      <c r="K81" s="16">
        <v>30</v>
      </c>
      <c r="L81" s="16">
        <v>16</v>
      </c>
      <c r="M81" s="81">
        <v>15.87</v>
      </c>
      <c r="N81" s="72">
        <v>16</v>
      </c>
      <c r="O81" s="64">
        <v>2530</v>
      </c>
      <c r="P81" s="65">
        <f>Table2245789101123456789101112131415161718[[#This Row],[PEMBULATAN]]*O81</f>
        <v>40480</v>
      </c>
    </row>
    <row r="82" spans="1:16" ht="26.25" customHeight="1" x14ac:dyDescent="0.2">
      <c r="A82" s="14"/>
      <c r="B82" s="75"/>
      <c r="C82" s="73" t="s">
        <v>2611</v>
      </c>
      <c r="D82" s="78" t="s">
        <v>289</v>
      </c>
      <c r="E82" s="13">
        <v>44450</v>
      </c>
      <c r="F82" s="76" t="s">
        <v>1362</v>
      </c>
      <c r="G82" s="13">
        <v>44454</v>
      </c>
      <c r="H82" s="77" t="s">
        <v>2428</v>
      </c>
      <c r="I82" s="16">
        <v>83</v>
      </c>
      <c r="J82" s="16">
        <v>55</v>
      </c>
      <c r="K82" s="16">
        <v>20</v>
      </c>
      <c r="L82" s="16">
        <v>18</v>
      </c>
      <c r="M82" s="81">
        <v>22.824999999999999</v>
      </c>
      <c r="N82" s="72">
        <v>23</v>
      </c>
      <c r="O82" s="64">
        <v>2530</v>
      </c>
      <c r="P82" s="65">
        <f>Table2245789101123456789101112131415161718[[#This Row],[PEMBULATAN]]*O82</f>
        <v>58190</v>
      </c>
    </row>
    <row r="83" spans="1:16" ht="26.25" customHeight="1" x14ac:dyDescent="0.2">
      <c r="A83" s="14"/>
      <c r="B83" s="75"/>
      <c r="C83" s="73" t="s">
        <v>2612</v>
      </c>
      <c r="D83" s="78" t="s">
        <v>289</v>
      </c>
      <c r="E83" s="13">
        <v>44450</v>
      </c>
      <c r="F83" s="76" t="s">
        <v>1362</v>
      </c>
      <c r="G83" s="13">
        <v>44454</v>
      </c>
      <c r="H83" s="77" t="s">
        <v>2428</v>
      </c>
      <c r="I83" s="16">
        <v>64</v>
      </c>
      <c r="J83" s="16">
        <v>35</v>
      </c>
      <c r="K83" s="16">
        <v>22</v>
      </c>
      <c r="L83" s="16">
        <v>16</v>
      </c>
      <c r="M83" s="81">
        <v>12.32</v>
      </c>
      <c r="N83" s="72">
        <v>16</v>
      </c>
      <c r="O83" s="64">
        <v>2530</v>
      </c>
      <c r="P83" s="65">
        <f>Table2245789101123456789101112131415161718[[#This Row],[PEMBULATAN]]*O83</f>
        <v>40480</v>
      </c>
    </row>
    <row r="84" spans="1:16" ht="26.25" customHeight="1" x14ac:dyDescent="0.2">
      <c r="A84" s="14"/>
      <c r="B84" s="75"/>
      <c r="C84" s="73" t="s">
        <v>2613</v>
      </c>
      <c r="D84" s="78" t="s">
        <v>289</v>
      </c>
      <c r="E84" s="13">
        <v>44450</v>
      </c>
      <c r="F84" s="76" t="s">
        <v>1362</v>
      </c>
      <c r="G84" s="13">
        <v>44454</v>
      </c>
      <c r="H84" s="77" t="s">
        <v>2428</v>
      </c>
      <c r="I84" s="16">
        <v>87</v>
      </c>
      <c r="J84" s="16">
        <v>38</v>
      </c>
      <c r="K84" s="16">
        <v>38</v>
      </c>
      <c r="L84" s="16">
        <v>11</v>
      </c>
      <c r="M84" s="81">
        <v>31.407</v>
      </c>
      <c r="N84" s="72">
        <v>32</v>
      </c>
      <c r="O84" s="64">
        <v>2530</v>
      </c>
      <c r="P84" s="65">
        <f>Table2245789101123456789101112131415161718[[#This Row],[PEMBULATAN]]*O84</f>
        <v>80960</v>
      </c>
    </row>
    <row r="85" spans="1:16" ht="26.25" customHeight="1" x14ac:dyDescent="0.2">
      <c r="A85" s="14"/>
      <c r="B85" s="75"/>
      <c r="C85" s="73" t="s">
        <v>2614</v>
      </c>
      <c r="D85" s="78" t="s">
        <v>289</v>
      </c>
      <c r="E85" s="13">
        <v>44450</v>
      </c>
      <c r="F85" s="76" t="s">
        <v>1362</v>
      </c>
      <c r="G85" s="13">
        <v>44454</v>
      </c>
      <c r="H85" s="77" t="s">
        <v>2428</v>
      </c>
      <c r="I85" s="16">
        <v>60</v>
      </c>
      <c r="J85" s="16">
        <v>48</v>
      </c>
      <c r="K85" s="16">
        <v>20</v>
      </c>
      <c r="L85" s="16">
        <v>2</v>
      </c>
      <c r="M85" s="81">
        <v>14.4</v>
      </c>
      <c r="N85" s="72">
        <v>15</v>
      </c>
      <c r="O85" s="64">
        <v>2530</v>
      </c>
      <c r="P85" s="65">
        <f>Table2245789101123456789101112131415161718[[#This Row],[PEMBULATAN]]*O85</f>
        <v>37950</v>
      </c>
    </row>
    <row r="86" spans="1:16" ht="26.25" customHeight="1" x14ac:dyDescent="0.2">
      <c r="A86" s="14"/>
      <c r="B86" s="75"/>
      <c r="C86" s="73" t="s">
        <v>2615</v>
      </c>
      <c r="D86" s="78" t="s">
        <v>289</v>
      </c>
      <c r="E86" s="13">
        <v>44450</v>
      </c>
      <c r="F86" s="76" t="s">
        <v>1362</v>
      </c>
      <c r="G86" s="13">
        <v>44454</v>
      </c>
      <c r="H86" s="77" t="s">
        <v>2428</v>
      </c>
      <c r="I86" s="16">
        <v>60</v>
      </c>
      <c r="J86" s="16">
        <v>48</v>
      </c>
      <c r="K86" s="16">
        <v>20</v>
      </c>
      <c r="L86" s="16">
        <v>5</v>
      </c>
      <c r="M86" s="81">
        <v>14.4</v>
      </c>
      <c r="N86" s="72">
        <v>15</v>
      </c>
      <c r="O86" s="64">
        <v>2530</v>
      </c>
      <c r="P86" s="65">
        <f>Table2245789101123456789101112131415161718[[#This Row],[PEMBULATAN]]*O86</f>
        <v>37950</v>
      </c>
    </row>
    <row r="87" spans="1:16" ht="26.25" customHeight="1" x14ac:dyDescent="0.2">
      <c r="A87" s="14"/>
      <c r="B87" s="75"/>
      <c r="C87" s="73" t="s">
        <v>2616</v>
      </c>
      <c r="D87" s="78" t="s">
        <v>289</v>
      </c>
      <c r="E87" s="13">
        <v>44450</v>
      </c>
      <c r="F87" s="76" t="s">
        <v>1362</v>
      </c>
      <c r="G87" s="13">
        <v>44454</v>
      </c>
      <c r="H87" s="77" t="s">
        <v>2428</v>
      </c>
      <c r="I87" s="16">
        <v>67</v>
      </c>
      <c r="J87" s="16">
        <v>12</v>
      </c>
      <c r="K87" s="16">
        <v>12</v>
      </c>
      <c r="L87" s="16">
        <v>3</v>
      </c>
      <c r="M87" s="81">
        <v>2.4119999999999999</v>
      </c>
      <c r="N87" s="72">
        <v>3</v>
      </c>
      <c r="O87" s="64">
        <v>2530</v>
      </c>
      <c r="P87" s="65">
        <f>Table2245789101123456789101112131415161718[[#This Row],[PEMBULATAN]]*O87</f>
        <v>7590</v>
      </c>
    </row>
    <row r="88" spans="1:16" ht="26.25" customHeight="1" x14ac:dyDescent="0.2">
      <c r="A88" s="14"/>
      <c r="B88" s="75"/>
      <c r="C88" s="73" t="s">
        <v>2617</v>
      </c>
      <c r="D88" s="78" t="s">
        <v>289</v>
      </c>
      <c r="E88" s="13">
        <v>44450</v>
      </c>
      <c r="F88" s="76" t="s">
        <v>1362</v>
      </c>
      <c r="G88" s="13">
        <v>44454</v>
      </c>
      <c r="H88" s="77" t="s">
        <v>2428</v>
      </c>
      <c r="I88" s="16">
        <v>33</v>
      </c>
      <c r="J88" s="16">
        <v>33</v>
      </c>
      <c r="K88" s="16">
        <v>36</v>
      </c>
      <c r="L88" s="16">
        <v>17</v>
      </c>
      <c r="M88" s="81">
        <v>9.8010000000000002</v>
      </c>
      <c r="N88" s="72">
        <v>17</v>
      </c>
      <c r="O88" s="64">
        <v>2530</v>
      </c>
      <c r="P88" s="65">
        <f>Table2245789101123456789101112131415161718[[#This Row],[PEMBULATAN]]*O88</f>
        <v>43010</v>
      </c>
    </row>
    <row r="89" spans="1:16" ht="26.25" customHeight="1" x14ac:dyDescent="0.2">
      <c r="A89" s="14"/>
      <c r="B89" s="75"/>
      <c r="C89" s="73" t="s">
        <v>2618</v>
      </c>
      <c r="D89" s="78" t="s">
        <v>289</v>
      </c>
      <c r="E89" s="13">
        <v>44450</v>
      </c>
      <c r="F89" s="76" t="s">
        <v>1362</v>
      </c>
      <c r="G89" s="13">
        <v>44454</v>
      </c>
      <c r="H89" s="77" t="s">
        <v>2428</v>
      </c>
      <c r="I89" s="16">
        <v>65</v>
      </c>
      <c r="J89" s="16">
        <v>18</v>
      </c>
      <c r="K89" s="16">
        <v>20</v>
      </c>
      <c r="L89" s="16">
        <v>14</v>
      </c>
      <c r="M89" s="81">
        <v>5.85</v>
      </c>
      <c r="N89" s="72">
        <v>14</v>
      </c>
      <c r="O89" s="64">
        <v>2530</v>
      </c>
      <c r="P89" s="65">
        <f>Table2245789101123456789101112131415161718[[#This Row],[PEMBULATAN]]*O89</f>
        <v>35420</v>
      </c>
    </row>
    <row r="90" spans="1:16" ht="26.25" customHeight="1" x14ac:dyDescent="0.2">
      <c r="A90" s="14"/>
      <c r="B90" s="75"/>
      <c r="C90" s="73" t="s">
        <v>2619</v>
      </c>
      <c r="D90" s="78" t="s">
        <v>289</v>
      </c>
      <c r="E90" s="13">
        <v>44450</v>
      </c>
      <c r="F90" s="76" t="s">
        <v>1362</v>
      </c>
      <c r="G90" s="13">
        <v>44454</v>
      </c>
      <c r="H90" s="77" t="s">
        <v>2428</v>
      </c>
      <c r="I90" s="16">
        <v>70</v>
      </c>
      <c r="J90" s="16">
        <v>45</v>
      </c>
      <c r="K90" s="16">
        <v>20</v>
      </c>
      <c r="L90" s="16">
        <v>17</v>
      </c>
      <c r="M90" s="81">
        <v>15.75</v>
      </c>
      <c r="N90" s="72">
        <v>17</v>
      </c>
      <c r="O90" s="64">
        <v>2530</v>
      </c>
      <c r="P90" s="65">
        <f>Table2245789101123456789101112131415161718[[#This Row],[PEMBULATAN]]*O90</f>
        <v>43010</v>
      </c>
    </row>
    <row r="91" spans="1:16" ht="26.25" customHeight="1" x14ac:dyDescent="0.2">
      <c r="A91" s="14"/>
      <c r="B91" s="75"/>
      <c r="C91" s="73" t="s">
        <v>2620</v>
      </c>
      <c r="D91" s="78" t="s">
        <v>289</v>
      </c>
      <c r="E91" s="13">
        <v>44450</v>
      </c>
      <c r="F91" s="76" t="s">
        <v>1362</v>
      </c>
      <c r="G91" s="13">
        <v>44454</v>
      </c>
      <c r="H91" s="77" t="s">
        <v>2428</v>
      </c>
      <c r="I91" s="16">
        <v>100</v>
      </c>
      <c r="J91" s="16">
        <v>54</v>
      </c>
      <c r="K91" s="16">
        <v>28</v>
      </c>
      <c r="L91" s="16">
        <v>9</v>
      </c>
      <c r="M91" s="81">
        <v>37.799999999999997</v>
      </c>
      <c r="N91" s="72">
        <v>38</v>
      </c>
      <c r="O91" s="64">
        <v>2530</v>
      </c>
      <c r="P91" s="65">
        <f>Table2245789101123456789101112131415161718[[#This Row],[PEMBULATAN]]*O91</f>
        <v>96140</v>
      </c>
    </row>
    <row r="92" spans="1:16" ht="26.25" customHeight="1" x14ac:dyDescent="0.2">
      <c r="A92" s="14"/>
      <c r="B92" s="75"/>
      <c r="C92" s="73" t="s">
        <v>2621</v>
      </c>
      <c r="D92" s="78" t="s">
        <v>289</v>
      </c>
      <c r="E92" s="13">
        <v>44450</v>
      </c>
      <c r="F92" s="76" t="s">
        <v>1362</v>
      </c>
      <c r="G92" s="13">
        <v>44454</v>
      </c>
      <c r="H92" s="77" t="s">
        <v>2428</v>
      </c>
      <c r="I92" s="16">
        <v>72</v>
      </c>
      <c r="J92" s="16">
        <v>25</v>
      </c>
      <c r="K92" s="16">
        <v>28</v>
      </c>
      <c r="L92" s="16">
        <v>25</v>
      </c>
      <c r="M92" s="81">
        <v>12.6</v>
      </c>
      <c r="N92" s="72">
        <v>25</v>
      </c>
      <c r="O92" s="64">
        <v>2530</v>
      </c>
      <c r="P92" s="65">
        <f>Table2245789101123456789101112131415161718[[#This Row],[PEMBULATAN]]*O92</f>
        <v>63250</v>
      </c>
    </row>
    <row r="93" spans="1:16" ht="26.25" customHeight="1" x14ac:dyDescent="0.2">
      <c r="A93" s="14"/>
      <c r="B93" s="75"/>
      <c r="C93" s="73" t="s">
        <v>2622</v>
      </c>
      <c r="D93" s="78" t="s">
        <v>289</v>
      </c>
      <c r="E93" s="13">
        <v>44450</v>
      </c>
      <c r="F93" s="76" t="s">
        <v>1362</v>
      </c>
      <c r="G93" s="13">
        <v>44454</v>
      </c>
      <c r="H93" s="77" t="s">
        <v>2428</v>
      </c>
      <c r="I93" s="16">
        <v>68</v>
      </c>
      <c r="J93" s="16">
        <v>65</v>
      </c>
      <c r="K93" s="16">
        <v>7</v>
      </c>
      <c r="L93" s="16">
        <v>11</v>
      </c>
      <c r="M93" s="81">
        <v>7.7350000000000003</v>
      </c>
      <c r="N93" s="72">
        <v>11</v>
      </c>
      <c r="O93" s="64">
        <v>2530</v>
      </c>
      <c r="P93" s="65">
        <f>Table2245789101123456789101112131415161718[[#This Row],[PEMBULATAN]]*O93</f>
        <v>27830</v>
      </c>
    </row>
    <row r="94" spans="1:16" ht="26.25" customHeight="1" x14ac:dyDescent="0.2">
      <c r="A94" s="14"/>
      <c r="B94" s="75"/>
      <c r="C94" s="73" t="s">
        <v>2623</v>
      </c>
      <c r="D94" s="78" t="s">
        <v>289</v>
      </c>
      <c r="E94" s="13">
        <v>44450</v>
      </c>
      <c r="F94" s="76" t="s">
        <v>1362</v>
      </c>
      <c r="G94" s="13">
        <v>44454</v>
      </c>
      <c r="H94" s="77" t="s">
        <v>2428</v>
      </c>
      <c r="I94" s="16">
        <v>98</v>
      </c>
      <c r="J94" s="16">
        <v>63</v>
      </c>
      <c r="K94" s="16">
        <v>40</v>
      </c>
      <c r="L94" s="16">
        <v>10</v>
      </c>
      <c r="M94" s="81">
        <v>61.74</v>
      </c>
      <c r="N94" s="72">
        <v>62</v>
      </c>
      <c r="O94" s="64">
        <v>2530</v>
      </c>
      <c r="P94" s="65">
        <f>Table2245789101123456789101112131415161718[[#This Row],[PEMBULATAN]]*O94</f>
        <v>156860</v>
      </c>
    </row>
    <row r="95" spans="1:16" ht="26.25" customHeight="1" x14ac:dyDescent="0.2">
      <c r="A95" s="14"/>
      <c r="B95" s="75"/>
      <c r="C95" s="73" t="s">
        <v>2624</v>
      </c>
      <c r="D95" s="78" t="s">
        <v>289</v>
      </c>
      <c r="E95" s="13">
        <v>44450</v>
      </c>
      <c r="F95" s="76" t="s">
        <v>1362</v>
      </c>
      <c r="G95" s="13">
        <v>44454</v>
      </c>
      <c r="H95" s="77" t="s">
        <v>2428</v>
      </c>
      <c r="I95" s="16">
        <v>68</v>
      </c>
      <c r="J95" s="16">
        <v>36</v>
      </c>
      <c r="K95" s="16">
        <v>9</v>
      </c>
      <c r="L95" s="16">
        <v>9</v>
      </c>
      <c r="M95" s="81">
        <v>5.508</v>
      </c>
      <c r="N95" s="72">
        <v>9</v>
      </c>
      <c r="O95" s="64">
        <v>2530</v>
      </c>
      <c r="P95" s="65">
        <f>Table2245789101123456789101112131415161718[[#This Row],[PEMBULATAN]]*O95</f>
        <v>22770</v>
      </c>
    </row>
    <row r="96" spans="1:16" ht="26.25" customHeight="1" x14ac:dyDescent="0.2">
      <c r="A96" s="14"/>
      <c r="B96" s="75"/>
      <c r="C96" s="73" t="s">
        <v>2625</v>
      </c>
      <c r="D96" s="78" t="s">
        <v>289</v>
      </c>
      <c r="E96" s="13">
        <v>44450</v>
      </c>
      <c r="F96" s="76" t="s">
        <v>1362</v>
      </c>
      <c r="G96" s="13">
        <v>44454</v>
      </c>
      <c r="H96" s="77" t="s">
        <v>2428</v>
      </c>
      <c r="I96" s="16">
        <v>98</v>
      </c>
      <c r="J96" s="16">
        <v>63</v>
      </c>
      <c r="K96" s="16">
        <v>7</v>
      </c>
      <c r="L96" s="16">
        <v>7</v>
      </c>
      <c r="M96" s="81">
        <v>10.804500000000001</v>
      </c>
      <c r="N96" s="72">
        <v>11</v>
      </c>
      <c r="O96" s="64">
        <v>2530</v>
      </c>
      <c r="P96" s="65">
        <f>Table2245789101123456789101112131415161718[[#This Row],[PEMBULATAN]]*O96</f>
        <v>27830</v>
      </c>
    </row>
    <row r="97" spans="1:16" ht="26.25" customHeight="1" x14ac:dyDescent="0.2">
      <c r="A97" s="14"/>
      <c r="B97" s="75"/>
      <c r="C97" s="73" t="s">
        <v>2626</v>
      </c>
      <c r="D97" s="78" t="s">
        <v>289</v>
      </c>
      <c r="E97" s="13">
        <v>44450</v>
      </c>
      <c r="F97" s="76" t="s">
        <v>1362</v>
      </c>
      <c r="G97" s="13">
        <v>44454</v>
      </c>
      <c r="H97" s="77" t="s">
        <v>2428</v>
      </c>
      <c r="I97" s="16">
        <v>55</v>
      </c>
      <c r="J97" s="16">
        <v>50</v>
      </c>
      <c r="K97" s="16">
        <v>26</v>
      </c>
      <c r="L97" s="16">
        <v>6</v>
      </c>
      <c r="M97" s="81">
        <v>17.875</v>
      </c>
      <c r="N97" s="72">
        <v>18</v>
      </c>
      <c r="O97" s="64">
        <v>2530</v>
      </c>
      <c r="P97" s="65">
        <f>Table2245789101123456789101112131415161718[[#This Row],[PEMBULATAN]]*O97</f>
        <v>45540</v>
      </c>
    </row>
    <row r="98" spans="1:16" ht="26.25" customHeight="1" x14ac:dyDescent="0.2">
      <c r="A98" s="14"/>
      <c r="B98" s="75"/>
      <c r="C98" s="73" t="s">
        <v>2627</v>
      </c>
      <c r="D98" s="78" t="s">
        <v>289</v>
      </c>
      <c r="E98" s="13">
        <v>44450</v>
      </c>
      <c r="F98" s="76" t="s">
        <v>1362</v>
      </c>
      <c r="G98" s="13">
        <v>44454</v>
      </c>
      <c r="H98" s="77" t="s">
        <v>2428</v>
      </c>
      <c r="I98" s="16">
        <v>50</v>
      </c>
      <c r="J98" s="16">
        <v>30</v>
      </c>
      <c r="K98" s="16">
        <v>25</v>
      </c>
      <c r="L98" s="16">
        <v>9</v>
      </c>
      <c r="M98" s="81">
        <v>9.375</v>
      </c>
      <c r="N98" s="72">
        <v>10</v>
      </c>
      <c r="O98" s="64">
        <v>2530</v>
      </c>
      <c r="P98" s="65">
        <f>Table2245789101123456789101112131415161718[[#This Row],[PEMBULATAN]]*O98</f>
        <v>25300</v>
      </c>
    </row>
    <row r="99" spans="1:16" ht="26.25" customHeight="1" x14ac:dyDescent="0.2">
      <c r="A99" s="14"/>
      <c r="B99" s="75"/>
      <c r="C99" s="73" t="s">
        <v>2628</v>
      </c>
      <c r="D99" s="78" t="s">
        <v>289</v>
      </c>
      <c r="E99" s="13">
        <v>44450</v>
      </c>
      <c r="F99" s="76" t="s">
        <v>1362</v>
      </c>
      <c r="G99" s="13">
        <v>44454</v>
      </c>
      <c r="H99" s="77" t="s">
        <v>2428</v>
      </c>
      <c r="I99" s="16">
        <v>55</v>
      </c>
      <c r="J99" s="16">
        <v>50</v>
      </c>
      <c r="K99" s="16">
        <v>30</v>
      </c>
      <c r="L99" s="16">
        <v>26</v>
      </c>
      <c r="M99" s="81">
        <v>20.625</v>
      </c>
      <c r="N99" s="72">
        <v>26</v>
      </c>
      <c r="O99" s="64">
        <v>2530</v>
      </c>
      <c r="P99" s="65">
        <f>Table2245789101123456789101112131415161718[[#This Row],[PEMBULATAN]]*O99</f>
        <v>65780</v>
      </c>
    </row>
    <row r="100" spans="1:16" ht="26.25" customHeight="1" x14ac:dyDescent="0.2">
      <c r="A100" s="14"/>
      <c r="B100" s="75"/>
      <c r="C100" s="73" t="s">
        <v>2629</v>
      </c>
      <c r="D100" s="78" t="s">
        <v>289</v>
      </c>
      <c r="E100" s="13">
        <v>44450</v>
      </c>
      <c r="F100" s="76" t="s">
        <v>1362</v>
      </c>
      <c r="G100" s="13">
        <v>44454</v>
      </c>
      <c r="H100" s="77" t="s">
        <v>2428</v>
      </c>
      <c r="I100" s="16">
        <v>47</v>
      </c>
      <c r="J100" s="16">
        <v>40</v>
      </c>
      <c r="K100" s="16">
        <v>17</v>
      </c>
      <c r="L100" s="16">
        <v>12</v>
      </c>
      <c r="M100" s="81">
        <v>7.99</v>
      </c>
      <c r="N100" s="72">
        <v>12</v>
      </c>
      <c r="O100" s="64">
        <v>2530</v>
      </c>
      <c r="P100" s="65">
        <f>Table2245789101123456789101112131415161718[[#This Row],[PEMBULATAN]]*O100</f>
        <v>30360</v>
      </c>
    </row>
    <row r="101" spans="1:16" ht="26.25" customHeight="1" x14ac:dyDescent="0.2">
      <c r="A101" s="14"/>
      <c r="B101" s="75"/>
      <c r="C101" s="73" t="s">
        <v>2630</v>
      </c>
      <c r="D101" s="78" t="s">
        <v>289</v>
      </c>
      <c r="E101" s="13">
        <v>44450</v>
      </c>
      <c r="F101" s="76" t="s">
        <v>1362</v>
      </c>
      <c r="G101" s="13">
        <v>44454</v>
      </c>
      <c r="H101" s="77" t="s">
        <v>2428</v>
      </c>
      <c r="I101" s="16">
        <v>30</v>
      </c>
      <c r="J101" s="16">
        <v>30</v>
      </c>
      <c r="K101" s="16">
        <v>36</v>
      </c>
      <c r="L101" s="16">
        <v>5</v>
      </c>
      <c r="M101" s="81">
        <v>8.1</v>
      </c>
      <c r="N101" s="72">
        <v>8</v>
      </c>
      <c r="O101" s="64">
        <v>2530</v>
      </c>
      <c r="P101" s="65">
        <f>Table2245789101123456789101112131415161718[[#This Row],[PEMBULATAN]]*O101</f>
        <v>20240</v>
      </c>
    </row>
    <row r="102" spans="1:16" ht="26.25" customHeight="1" x14ac:dyDescent="0.2">
      <c r="A102" s="14"/>
      <c r="B102" s="75"/>
      <c r="C102" s="73" t="s">
        <v>2631</v>
      </c>
      <c r="D102" s="78" t="s">
        <v>289</v>
      </c>
      <c r="E102" s="13">
        <v>44450</v>
      </c>
      <c r="F102" s="76" t="s">
        <v>1362</v>
      </c>
      <c r="G102" s="13">
        <v>44454</v>
      </c>
      <c r="H102" s="77" t="s">
        <v>2428</v>
      </c>
      <c r="I102" s="16">
        <v>37</v>
      </c>
      <c r="J102" s="16">
        <v>35</v>
      </c>
      <c r="K102" s="16">
        <v>40</v>
      </c>
      <c r="L102" s="16">
        <v>20</v>
      </c>
      <c r="M102" s="81">
        <v>12.95</v>
      </c>
      <c r="N102" s="72">
        <v>20</v>
      </c>
      <c r="O102" s="64">
        <v>2530</v>
      </c>
      <c r="P102" s="65">
        <f>Table2245789101123456789101112131415161718[[#This Row],[PEMBULATAN]]*O102</f>
        <v>50600</v>
      </c>
    </row>
    <row r="103" spans="1:16" ht="26.25" customHeight="1" x14ac:dyDescent="0.2">
      <c r="A103" s="14"/>
      <c r="B103" s="75"/>
      <c r="C103" s="73" t="s">
        <v>2632</v>
      </c>
      <c r="D103" s="78" t="s">
        <v>289</v>
      </c>
      <c r="E103" s="13">
        <v>44450</v>
      </c>
      <c r="F103" s="76" t="s">
        <v>1362</v>
      </c>
      <c r="G103" s="13">
        <v>44454</v>
      </c>
      <c r="H103" s="77" t="s">
        <v>2428</v>
      </c>
      <c r="I103" s="16">
        <v>28</v>
      </c>
      <c r="J103" s="16">
        <v>28</v>
      </c>
      <c r="K103" s="16">
        <v>20</v>
      </c>
      <c r="L103" s="16">
        <v>15</v>
      </c>
      <c r="M103" s="81">
        <v>3.92</v>
      </c>
      <c r="N103" s="72">
        <v>15</v>
      </c>
      <c r="O103" s="64">
        <v>2530</v>
      </c>
      <c r="P103" s="65">
        <f>Table2245789101123456789101112131415161718[[#This Row],[PEMBULATAN]]*O103</f>
        <v>37950</v>
      </c>
    </row>
    <row r="104" spans="1:16" ht="26.25" customHeight="1" x14ac:dyDescent="0.2">
      <c r="A104" s="14"/>
      <c r="B104" s="75"/>
      <c r="C104" s="73" t="s">
        <v>2633</v>
      </c>
      <c r="D104" s="78" t="s">
        <v>289</v>
      </c>
      <c r="E104" s="13">
        <v>44450</v>
      </c>
      <c r="F104" s="76" t="s">
        <v>1362</v>
      </c>
      <c r="G104" s="13">
        <v>44454</v>
      </c>
      <c r="H104" s="77" t="s">
        <v>2428</v>
      </c>
      <c r="I104" s="16">
        <v>38</v>
      </c>
      <c r="J104" s="16">
        <v>25</v>
      </c>
      <c r="K104" s="16">
        <v>22</v>
      </c>
      <c r="L104" s="16">
        <v>2</v>
      </c>
      <c r="M104" s="81">
        <v>5.2249999999999996</v>
      </c>
      <c r="N104" s="72">
        <v>5</v>
      </c>
      <c r="O104" s="64">
        <v>2530</v>
      </c>
      <c r="P104" s="65">
        <f>Table2245789101123456789101112131415161718[[#This Row],[PEMBULATAN]]*O104</f>
        <v>12650</v>
      </c>
    </row>
    <row r="105" spans="1:16" ht="26.25" customHeight="1" x14ac:dyDescent="0.2">
      <c r="A105" s="14"/>
      <c r="B105" s="75"/>
      <c r="C105" s="73" t="s">
        <v>2634</v>
      </c>
      <c r="D105" s="78" t="s">
        <v>289</v>
      </c>
      <c r="E105" s="13">
        <v>44450</v>
      </c>
      <c r="F105" s="76" t="s">
        <v>1362</v>
      </c>
      <c r="G105" s="13">
        <v>44454</v>
      </c>
      <c r="H105" s="77" t="s">
        <v>2428</v>
      </c>
      <c r="I105" s="16">
        <v>38</v>
      </c>
      <c r="J105" s="16">
        <v>22</v>
      </c>
      <c r="K105" s="16">
        <v>28</v>
      </c>
      <c r="L105" s="16">
        <v>2</v>
      </c>
      <c r="M105" s="81">
        <v>5.8520000000000003</v>
      </c>
      <c r="N105" s="72">
        <v>6</v>
      </c>
      <c r="O105" s="64">
        <v>2530</v>
      </c>
      <c r="P105" s="65">
        <f>Table2245789101123456789101112131415161718[[#This Row],[PEMBULATAN]]*O105</f>
        <v>15180</v>
      </c>
    </row>
    <row r="106" spans="1:16" ht="26.25" customHeight="1" x14ac:dyDescent="0.2">
      <c r="A106" s="14"/>
      <c r="B106" s="75"/>
      <c r="C106" s="73" t="s">
        <v>2635</v>
      </c>
      <c r="D106" s="78" t="s">
        <v>289</v>
      </c>
      <c r="E106" s="13">
        <v>44450</v>
      </c>
      <c r="F106" s="76" t="s">
        <v>1362</v>
      </c>
      <c r="G106" s="13">
        <v>44454</v>
      </c>
      <c r="H106" s="77" t="s">
        <v>2428</v>
      </c>
      <c r="I106" s="16">
        <v>35</v>
      </c>
      <c r="J106" s="16">
        <v>24</v>
      </c>
      <c r="K106" s="16">
        <v>19</v>
      </c>
      <c r="L106" s="16">
        <v>10</v>
      </c>
      <c r="M106" s="81">
        <v>3.99</v>
      </c>
      <c r="N106" s="72">
        <v>10</v>
      </c>
      <c r="O106" s="64">
        <v>2530</v>
      </c>
      <c r="P106" s="65">
        <f>Table2245789101123456789101112131415161718[[#This Row],[PEMBULATAN]]*O106</f>
        <v>25300</v>
      </c>
    </row>
    <row r="107" spans="1:16" ht="26.25" customHeight="1" x14ac:dyDescent="0.2">
      <c r="A107" s="14"/>
      <c r="B107" s="75"/>
      <c r="C107" s="73" t="s">
        <v>2636</v>
      </c>
      <c r="D107" s="78" t="s">
        <v>289</v>
      </c>
      <c r="E107" s="13">
        <v>44450</v>
      </c>
      <c r="F107" s="76" t="s">
        <v>1362</v>
      </c>
      <c r="G107" s="13">
        <v>44454</v>
      </c>
      <c r="H107" s="77" t="s">
        <v>2428</v>
      </c>
      <c r="I107" s="16">
        <v>50</v>
      </c>
      <c r="J107" s="16">
        <v>40</v>
      </c>
      <c r="K107" s="16">
        <v>20</v>
      </c>
      <c r="L107" s="16">
        <v>2</v>
      </c>
      <c r="M107" s="81">
        <v>10</v>
      </c>
      <c r="N107" s="72">
        <v>10</v>
      </c>
      <c r="O107" s="64">
        <v>2530</v>
      </c>
      <c r="P107" s="65">
        <f>Table2245789101123456789101112131415161718[[#This Row],[PEMBULATAN]]*O107</f>
        <v>25300</v>
      </c>
    </row>
    <row r="108" spans="1:16" ht="26.25" customHeight="1" x14ac:dyDescent="0.2">
      <c r="A108" s="14"/>
      <c r="B108" s="75"/>
      <c r="C108" s="73" t="s">
        <v>2637</v>
      </c>
      <c r="D108" s="78" t="s">
        <v>289</v>
      </c>
      <c r="E108" s="13">
        <v>44450</v>
      </c>
      <c r="F108" s="76" t="s">
        <v>1362</v>
      </c>
      <c r="G108" s="13">
        <v>44454</v>
      </c>
      <c r="H108" s="77" t="s">
        <v>2428</v>
      </c>
      <c r="I108" s="16">
        <v>30</v>
      </c>
      <c r="J108" s="16">
        <v>30</v>
      </c>
      <c r="K108" s="16">
        <v>33</v>
      </c>
      <c r="L108" s="16">
        <v>9</v>
      </c>
      <c r="M108" s="81">
        <v>7.4249999999999998</v>
      </c>
      <c r="N108" s="72">
        <v>9</v>
      </c>
      <c r="O108" s="64">
        <v>2530</v>
      </c>
      <c r="P108" s="65">
        <f>Table2245789101123456789101112131415161718[[#This Row],[PEMBULATAN]]*O108</f>
        <v>22770</v>
      </c>
    </row>
    <row r="109" spans="1:16" ht="26.25" customHeight="1" x14ac:dyDescent="0.2">
      <c r="A109" s="14"/>
      <c r="B109" s="75"/>
      <c r="C109" s="73" t="s">
        <v>2638</v>
      </c>
      <c r="D109" s="78" t="s">
        <v>289</v>
      </c>
      <c r="E109" s="13">
        <v>44450</v>
      </c>
      <c r="F109" s="76" t="s">
        <v>1362</v>
      </c>
      <c r="G109" s="13">
        <v>44454</v>
      </c>
      <c r="H109" s="77" t="s">
        <v>2428</v>
      </c>
      <c r="I109" s="16">
        <v>43</v>
      </c>
      <c r="J109" s="16">
        <v>40</v>
      </c>
      <c r="K109" s="16">
        <v>47</v>
      </c>
      <c r="L109" s="16">
        <v>7</v>
      </c>
      <c r="M109" s="81">
        <v>20.21</v>
      </c>
      <c r="N109" s="72">
        <v>20</v>
      </c>
      <c r="O109" s="64">
        <v>2530</v>
      </c>
      <c r="P109" s="65">
        <f>Table2245789101123456789101112131415161718[[#This Row],[PEMBULATAN]]*O109</f>
        <v>50600</v>
      </c>
    </row>
    <row r="110" spans="1:16" ht="26.25" customHeight="1" x14ac:dyDescent="0.2">
      <c r="A110" s="14"/>
      <c r="B110" s="75"/>
      <c r="C110" s="73" t="s">
        <v>2639</v>
      </c>
      <c r="D110" s="78" t="s">
        <v>289</v>
      </c>
      <c r="E110" s="13">
        <v>44450</v>
      </c>
      <c r="F110" s="76" t="s">
        <v>1362</v>
      </c>
      <c r="G110" s="13">
        <v>44454</v>
      </c>
      <c r="H110" s="77" t="s">
        <v>2428</v>
      </c>
      <c r="I110" s="16">
        <v>50</v>
      </c>
      <c r="J110" s="16">
        <v>46</v>
      </c>
      <c r="K110" s="16">
        <v>58</v>
      </c>
      <c r="L110" s="16">
        <v>12</v>
      </c>
      <c r="M110" s="81">
        <v>33.35</v>
      </c>
      <c r="N110" s="72">
        <v>34</v>
      </c>
      <c r="O110" s="64">
        <v>2530</v>
      </c>
      <c r="P110" s="65">
        <f>Table2245789101123456789101112131415161718[[#This Row],[PEMBULATAN]]*O110</f>
        <v>86020</v>
      </c>
    </row>
    <row r="111" spans="1:16" ht="26.25" customHeight="1" x14ac:dyDescent="0.2">
      <c r="A111" s="14"/>
      <c r="B111" s="75"/>
      <c r="C111" s="73" t="s">
        <v>2640</v>
      </c>
      <c r="D111" s="78" t="s">
        <v>289</v>
      </c>
      <c r="E111" s="13">
        <v>44450</v>
      </c>
      <c r="F111" s="76" t="s">
        <v>1362</v>
      </c>
      <c r="G111" s="13">
        <v>44454</v>
      </c>
      <c r="H111" s="77" t="s">
        <v>2428</v>
      </c>
      <c r="I111" s="16">
        <v>30</v>
      </c>
      <c r="J111" s="16">
        <v>40</v>
      </c>
      <c r="K111" s="16">
        <v>28</v>
      </c>
      <c r="L111" s="16">
        <v>6</v>
      </c>
      <c r="M111" s="81">
        <v>8.4</v>
      </c>
      <c r="N111" s="72">
        <v>9</v>
      </c>
      <c r="O111" s="64">
        <v>2530</v>
      </c>
      <c r="P111" s="65">
        <f>Table2245789101123456789101112131415161718[[#This Row],[PEMBULATAN]]*O111</f>
        <v>22770</v>
      </c>
    </row>
    <row r="112" spans="1:16" ht="26.25" customHeight="1" x14ac:dyDescent="0.2">
      <c r="A112" s="14"/>
      <c r="B112" s="75"/>
      <c r="C112" s="73" t="s">
        <v>2641</v>
      </c>
      <c r="D112" s="78" t="s">
        <v>289</v>
      </c>
      <c r="E112" s="13">
        <v>44450</v>
      </c>
      <c r="F112" s="76" t="s">
        <v>1362</v>
      </c>
      <c r="G112" s="13">
        <v>44454</v>
      </c>
      <c r="H112" s="77" t="s">
        <v>2428</v>
      </c>
      <c r="I112" s="16">
        <v>35</v>
      </c>
      <c r="J112" s="16">
        <v>24</v>
      </c>
      <c r="K112" s="16">
        <v>19</v>
      </c>
      <c r="L112" s="16">
        <v>15</v>
      </c>
      <c r="M112" s="81">
        <v>3.99</v>
      </c>
      <c r="N112" s="72">
        <v>15</v>
      </c>
      <c r="O112" s="64">
        <v>2530</v>
      </c>
      <c r="P112" s="65">
        <f>Table2245789101123456789101112131415161718[[#This Row],[PEMBULATAN]]*O112</f>
        <v>37950</v>
      </c>
    </row>
    <row r="113" spans="1:16" ht="26.25" customHeight="1" x14ac:dyDescent="0.2">
      <c r="A113" s="14"/>
      <c r="B113" s="75"/>
      <c r="C113" s="73" t="s">
        <v>2642</v>
      </c>
      <c r="D113" s="78" t="s">
        <v>289</v>
      </c>
      <c r="E113" s="13">
        <v>44450</v>
      </c>
      <c r="F113" s="76" t="s">
        <v>1362</v>
      </c>
      <c r="G113" s="13">
        <v>44454</v>
      </c>
      <c r="H113" s="77" t="s">
        <v>2428</v>
      </c>
      <c r="I113" s="16">
        <v>85</v>
      </c>
      <c r="J113" s="16">
        <v>50</v>
      </c>
      <c r="K113" s="16">
        <v>32</v>
      </c>
      <c r="L113" s="16">
        <v>17</v>
      </c>
      <c r="M113" s="81">
        <v>34</v>
      </c>
      <c r="N113" s="72">
        <v>34</v>
      </c>
      <c r="O113" s="64">
        <v>2530</v>
      </c>
      <c r="P113" s="65">
        <f>Table2245789101123456789101112131415161718[[#This Row],[PEMBULATAN]]*O113</f>
        <v>86020</v>
      </c>
    </row>
    <row r="114" spans="1:16" ht="26.25" customHeight="1" x14ac:dyDescent="0.2">
      <c r="A114" s="14"/>
      <c r="B114" s="75"/>
      <c r="C114" s="73" t="s">
        <v>2643</v>
      </c>
      <c r="D114" s="78" t="s">
        <v>289</v>
      </c>
      <c r="E114" s="13">
        <v>44450</v>
      </c>
      <c r="F114" s="76" t="s">
        <v>1362</v>
      </c>
      <c r="G114" s="13">
        <v>44454</v>
      </c>
      <c r="H114" s="77" t="s">
        <v>2428</v>
      </c>
      <c r="I114" s="16">
        <v>98</v>
      </c>
      <c r="J114" s="16">
        <v>57</v>
      </c>
      <c r="K114" s="16">
        <v>28</v>
      </c>
      <c r="L114" s="16">
        <v>16</v>
      </c>
      <c r="M114" s="81">
        <v>39.101999999999997</v>
      </c>
      <c r="N114" s="72">
        <v>39</v>
      </c>
      <c r="O114" s="64">
        <v>2530</v>
      </c>
      <c r="P114" s="65">
        <f>Table2245789101123456789101112131415161718[[#This Row],[PEMBULATAN]]*O114</f>
        <v>98670</v>
      </c>
    </row>
    <row r="115" spans="1:16" ht="26.25" customHeight="1" x14ac:dyDescent="0.2">
      <c r="A115" s="14"/>
      <c r="B115" s="75"/>
      <c r="C115" s="73" t="s">
        <v>2644</v>
      </c>
      <c r="D115" s="78" t="s">
        <v>289</v>
      </c>
      <c r="E115" s="13">
        <v>44450</v>
      </c>
      <c r="F115" s="76" t="s">
        <v>1362</v>
      </c>
      <c r="G115" s="13">
        <v>44454</v>
      </c>
      <c r="H115" s="77" t="s">
        <v>2428</v>
      </c>
      <c r="I115" s="16">
        <v>40</v>
      </c>
      <c r="J115" s="16">
        <v>35</v>
      </c>
      <c r="K115" s="16">
        <v>18</v>
      </c>
      <c r="L115" s="16">
        <v>18</v>
      </c>
      <c r="M115" s="81">
        <v>6.3</v>
      </c>
      <c r="N115" s="72">
        <v>18</v>
      </c>
      <c r="O115" s="64">
        <v>2530</v>
      </c>
      <c r="P115" s="65">
        <f>Table2245789101123456789101112131415161718[[#This Row],[PEMBULATAN]]*O115</f>
        <v>45540</v>
      </c>
    </row>
    <row r="116" spans="1:16" ht="26.25" customHeight="1" x14ac:dyDescent="0.2">
      <c r="A116" s="14"/>
      <c r="B116" s="75"/>
      <c r="C116" s="73" t="s">
        <v>2645</v>
      </c>
      <c r="D116" s="78" t="s">
        <v>289</v>
      </c>
      <c r="E116" s="13">
        <v>44450</v>
      </c>
      <c r="F116" s="76" t="s">
        <v>1362</v>
      </c>
      <c r="G116" s="13">
        <v>44454</v>
      </c>
      <c r="H116" s="77" t="s">
        <v>2428</v>
      </c>
      <c r="I116" s="16">
        <v>95</v>
      </c>
      <c r="J116" s="16">
        <v>55</v>
      </c>
      <c r="K116" s="16">
        <v>25</v>
      </c>
      <c r="L116" s="16">
        <v>9</v>
      </c>
      <c r="M116" s="81">
        <v>32.65625</v>
      </c>
      <c r="N116" s="72">
        <v>33</v>
      </c>
      <c r="O116" s="64">
        <v>2530</v>
      </c>
      <c r="P116" s="65">
        <f>Table2245789101123456789101112131415161718[[#This Row],[PEMBULATAN]]*O116</f>
        <v>83490</v>
      </c>
    </row>
    <row r="117" spans="1:16" ht="26.25" customHeight="1" x14ac:dyDescent="0.2">
      <c r="A117" s="14"/>
      <c r="B117" s="75"/>
      <c r="C117" s="73" t="s">
        <v>2646</v>
      </c>
      <c r="D117" s="78" t="s">
        <v>289</v>
      </c>
      <c r="E117" s="13">
        <v>44450</v>
      </c>
      <c r="F117" s="76" t="s">
        <v>1362</v>
      </c>
      <c r="G117" s="13">
        <v>44454</v>
      </c>
      <c r="H117" s="77" t="s">
        <v>2428</v>
      </c>
      <c r="I117" s="16">
        <v>70</v>
      </c>
      <c r="J117" s="16">
        <v>58</v>
      </c>
      <c r="K117" s="16">
        <v>27</v>
      </c>
      <c r="L117" s="16">
        <v>13</v>
      </c>
      <c r="M117" s="81">
        <v>27.405000000000001</v>
      </c>
      <c r="N117" s="72">
        <v>28</v>
      </c>
      <c r="O117" s="64">
        <v>2530</v>
      </c>
      <c r="P117" s="65">
        <f>Table2245789101123456789101112131415161718[[#This Row],[PEMBULATAN]]*O117</f>
        <v>70840</v>
      </c>
    </row>
    <row r="118" spans="1:16" ht="26.25" customHeight="1" x14ac:dyDescent="0.2">
      <c r="A118" s="14"/>
      <c r="B118" s="75"/>
      <c r="C118" s="73" t="s">
        <v>2647</v>
      </c>
      <c r="D118" s="78" t="s">
        <v>289</v>
      </c>
      <c r="E118" s="13">
        <v>44450</v>
      </c>
      <c r="F118" s="76" t="s">
        <v>1362</v>
      </c>
      <c r="G118" s="13">
        <v>44454</v>
      </c>
      <c r="H118" s="77" t="s">
        <v>2428</v>
      </c>
      <c r="I118" s="16">
        <v>95</v>
      </c>
      <c r="J118" s="16">
        <v>46</v>
      </c>
      <c r="K118" s="16">
        <v>34</v>
      </c>
      <c r="L118" s="16">
        <v>16</v>
      </c>
      <c r="M118" s="81">
        <v>37.145000000000003</v>
      </c>
      <c r="N118" s="72">
        <v>37</v>
      </c>
      <c r="O118" s="64">
        <v>2530</v>
      </c>
      <c r="P118" s="65">
        <f>Table2245789101123456789101112131415161718[[#This Row],[PEMBULATAN]]*O118</f>
        <v>93610</v>
      </c>
    </row>
    <row r="119" spans="1:16" ht="26.25" customHeight="1" x14ac:dyDescent="0.2">
      <c r="A119" s="14"/>
      <c r="B119" s="75"/>
      <c r="C119" s="73" t="s">
        <v>2648</v>
      </c>
      <c r="D119" s="78" t="s">
        <v>289</v>
      </c>
      <c r="E119" s="13">
        <v>44450</v>
      </c>
      <c r="F119" s="76" t="s">
        <v>1362</v>
      </c>
      <c r="G119" s="13">
        <v>44454</v>
      </c>
      <c r="H119" s="77" t="s">
        <v>2428</v>
      </c>
      <c r="I119" s="16">
        <v>83</v>
      </c>
      <c r="J119" s="16">
        <v>50</v>
      </c>
      <c r="K119" s="16">
        <v>38</v>
      </c>
      <c r="L119" s="16">
        <v>25</v>
      </c>
      <c r="M119" s="81">
        <v>39.424999999999997</v>
      </c>
      <c r="N119" s="72">
        <v>40</v>
      </c>
      <c r="O119" s="64">
        <v>2530</v>
      </c>
      <c r="P119" s="65">
        <f>Table2245789101123456789101112131415161718[[#This Row],[PEMBULATAN]]*O119</f>
        <v>101200</v>
      </c>
    </row>
    <row r="120" spans="1:16" ht="26.25" customHeight="1" x14ac:dyDescent="0.2">
      <c r="A120" s="14"/>
      <c r="B120" s="75"/>
      <c r="C120" s="73" t="s">
        <v>2649</v>
      </c>
      <c r="D120" s="78" t="s">
        <v>289</v>
      </c>
      <c r="E120" s="13">
        <v>44450</v>
      </c>
      <c r="F120" s="76" t="s">
        <v>1362</v>
      </c>
      <c r="G120" s="13">
        <v>44454</v>
      </c>
      <c r="H120" s="77" t="s">
        <v>2428</v>
      </c>
      <c r="I120" s="16">
        <v>90</v>
      </c>
      <c r="J120" s="16">
        <v>58</v>
      </c>
      <c r="K120" s="16">
        <v>27</v>
      </c>
      <c r="L120" s="16">
        <v>15</v>
      </c>
      <c r="M120" s="81">
        <v>35.234999999999999</v>
      </c>
      <c r="N120" s="72">
        <v>35</v>
      </c>
      <c r="O120" s="64">
        <v>2530</v>
      </c>
      <c r="P120" s="65">
        <f>Table2245789101123456789101112131415161718[[#This Row],[PEMBULATAN]]*O120</f>
        <v>88550</v>
      </c>
    </row>
    <row r="121" spans="1:16" ht="26.25" customHeight="1" x14ac:dyDescent="0.2">
      <c r="A121" s="14"/>
      <c r="B121" s="75"/>
      <c r="C121" s="73" t="s">
        <v>2650</v>
      </c>
      <c r="D121" s="78" t="s">
        <v>289</v>
      </c>
      <c r="E121" s="13">
        <v>44450</v>
      </c>
      <c r="F121" s="76" t="s">
        <v>1362</v>
      </c>
      <c r="G121" s="13">
        <v>44454</v>
      </c>
      <c r="H121" s="77" t="s">
        <v>2428</v>
      </c>
      <c r="I121" s="16">
        <v>87</v>
      </c>
      <c r="J121" s="16">
        <v>58</v>
      </c>
      <c r="K121" s="16">
        <v>28</v>
      </c>
      <c r="L121" s="16">
        <v>18</v>
      </c>
      <c r="M121" s="81">
        <v>35.322000000000003</v>
      </c>
      <c r="N121" s="72">
        <v>36</v>
      </c>
      <c r="O121" s="64">
        <v>2530</v>
      </c>
      <c r="P121" s="65">
        <f>Table2245789101123456789101112131415161718[[#This Row],[PEMBULATAN]]*O121</f>
        <v>91080</v>
      </c>
    </row>
    <row r="122" spans="1:16" ht="26.25" customHeight="1" x14ac:dyDescent="0.2">
      <c r="A122" s="14"/>
      <c r="B122" s="75"/>
      <c r="C122" s="73" t="s">
        <v>2651</v>
      </c>
      <c r="D122" s="78" t="s">
        <v>289</v>
      </c>
      <c r="E122" s="13">
        <v>44450</v>
      </c>
      <c r="F122" s="76" t="s">
        <v>1362</v>
      </c>
      <c r="G122" s="13">
        <v>44454</v>
      </c>
      <c r="H122" s="77" t="s">
        <v>2428</v>
      </c>
      <c r="I122" s="16">
        <v>94</v>
      </c>
      <c r="J122" s="16">
        <v>45</v>
      </c>
      <c r="K122" s="16">
        <v>40</v>
      </c>
      <c r="L122" s="16">
        <v>17</v>
      </c>
      <c r="M122" s="81">
        <v>42.3</v>
      </c>
      <c r="N122" s="72">
        <v>43</v>
      </c>
      <c r="O122" s="64">
        <v>2530</v>
      </c>
      <c r="P122" s="65">
        <f>Table2245789101123456789101112131415161718[[#This Row],[PEMBULATAN]]*O122</f>
        <v>108790</v>
      </c>
    </row>
    <row r="123" spans="1:16" ht="26.25" customHeight="1" x14ac:dyDescent="0.2">
      <c r="A123" s="14"/>
      <c r="B123" s="75"/>
      <c r="C123" s="73" t="s">
        <v>2652</v>
      </c>
      <c r="D123" s="78" t="s">
        <v>289</v>
      </c>
      <c r="E123" s="13">
        <v>44450</v>
      </c>
      <c r="F123" s="76" t="s">
        <v>1362</v>
      </c>
      <c r="G123" s="13">
        <v>44454</v>
      </c>
      <c r="H123" s="77" t="s">
        <v>2428</v>
      </c>
      <c r="I123" s="16">
        <v>100</v>
      </c>
      <c r="J123" s="16">
        <v>60</v>
      </c>
      <c r="K123" s="16">
        <v>33</v>
      </c>
      <c r="L123" s="16">
        <v>19</v>
      </c>
      <c r="M123" s="81">
        <v>49.5</v>
      </c>
      <c r="N123" s="72">
        <v>50</v>
      </c>
      <c r="O123" s="64">
        <v>2530</v>
      </c>
      <c r="P123" s="65">
        <f>Table2245789101123456789101112131415161718[[#This Row],[PEMBULATAN]]*O123</f>
        <v>126500</v>
      </c>
    </row>
    <row r="124" spans="1:16" ht="26.25" customHeight="1" x14ac:dyDescent="0.2">
      <c r="A124" s="14"/>
      <c r="B124" s="75"/>
      <c r="C124" s="73" t="s">
        <v>2653</v>
      </c>
      <c r="D124" s="78" t="s">
        <v>289</v>
      </c>
      <c r="E124" s="13">
        <v>44450</v>
      </c>
      <c r="F124" s="76" t="s">
        <v>1362</v>
      </c>
      <c r="G124" s="13">
        <v>44454</v>
      </c>
      <c r="H124" s="77" t="s">
        <v>2428</v>
      </c>
      <c r="I124" s="16">
        <v>90</v>
      </c>
      <c r="J124" s="16">
        <v>60</v>
      </c>
      <c r="K124" s="16">
        <v>30</v>
      </c>
      <c r="L124" s="16">
        <v>19</v>
      </c>
      <c r="M124" s="81">
        <v>40.5</v>
      </c>
      <c r="N124" s="72">
        <v>41</v>
      </c>
      <c r="O124" s="64">
        <v>2530</v>
      </c>
      <c r="P124" s="65">
        <f>Table2245789101123456789101112131415161718[[#This Row],[PEMBULATAN]]*O124</f>
        <v>103730</v>
      </c>
    </row>
    <row r="125" spans="1:16" ht="26.25" customHeight="1" x14ac:dyDescent="0.2">
      <c r="A125" s="14"/>
      <c r="B125" s="75"/>
      <c r="C125" s="73" t="s">
        <v>2654</v>
      </c>
      <c r="D125" s="78" t="s">
        <v>289</v>
      </c>
      <c r="E125" s="13">
        <v>44450</v>
      </c>
      <c r="F125" s="76" t="s">
        <v>1362</v>
      </c>
      <c r="G125" s="13">
        <v>44454</v>
      </c>
      <c r="H125" s="77" t="s">
        <v>2428</v>
      </c>
      <c r="I125" s="16">
        <v>88</v>
      </c>
      <c r="J125" s="16">
        <v>60</v>
      </c>
      <c r="K125" s="16">
        <v>33</v>
      </c>
      <c r="L125" s="16">
        <v>1</v>
      </c>
      <c r="M125" s="81">
        <v>43.56</v>
      </c>
      <c r="N125" s="72">
        <v>44</v>
      </c>
      <c r="O125" s="64">
        <v>2530</v>
      </c>
      <c r="P125" s="65">
        <f>Table2245789101123456789101112131415161718[[#This Row],[PEMBULATAN]]*O125</f>
        <v>111320</v>
      </c>
    </row>
    <row r="126" spans="1:16" ht="26.25" customHeight="1" x14ac:dyDescent="0.2">
      <c r="A126" s="14"/>
      <c r="B126" s="75"/>
      <c r="C126" s="73" t="s">
        <v>2655</v>
      </c>
      <c r="D126" s="78" t="s">
        <v>289</v>
      </c>
      <c r="E126" s="13">
        <v>44450</v>
      </c>
      <c r="F126" s="76" t="s">
        <v>1362</v>
      </c>
      <c r="G126" s="13">
        <v>44454</v>
      </c>
      <c r="H126" s="77" t="s">
        <v>2428</v>
      </c>
      <c r="I126" s="16">
        <v>90</v>
      </c>
      <c r="J126" s="16">
        <v>48</v>
      </c>
      <c r="K126" s="16">
        <v>37</v>
      </c>
      <c r="L126" s="16">
        <v>17</v>
      </c>
      <c r="M126" s="81">
        <v>39.96</v>
      </c>
      <c r="N126" s="72">
        <v>40</v>
      </c>
      <c r="O126" s="64">
        <v>2530</v>
      </c>
      <c r="P126" s="65">
        <f>Table2245789101123456789101112131415161718[[#This Row],[PEMBULATAN]]*O126</f>
        <v>101200</v>
      </c>
    </row>
    <row r="127" spans="1:16" ht="26.25" customHeight="1" x14ac:dyDescent="0.2">
      <c r="A127" s="14"/>
      <c r="B127" s="75"/>
      <c r="C127" s="73" t="s">
        <v>2656</v>
      </c>
      <c r="D127" s="78" t="s">
        <v>289</v>
      </c>
      <c r="E127" s="13">
        <v>44450</v>
      </c>
      <c r="F127" s="76" t="s">
        <v>1362</v>
      </c>
      <c r="G127" s="13">
        <v>44454</v>
      </c>
      <c r="H127" s="77" t="s">
        <v>2428</v>
      </c>
      <c r="I127" s="16">
        <v>90</v>
      </c>
      <c r="J127" s="16">
        <v>55</v>
      </c>
      <c r="K127" s="16">
        <v>38</v>
      </c>
      <c r="L127" s="16">
        <v>17</v>
      </c>
      <c r="M127" s="81">
        <v>47.024999999999999</v>
      </c>
      <c r="N127" s="72">
        <v>47</v>
      </c>
      <c r="O127" s="64">
        <v>2530</v>
      </c>
      <c r="P127" s="65">
        <f>Table2245789101123456789101112131415161718[[#This Row],[PEMBULATAN]]*O127</f>
        <v>118910</v>
      </c>
    </row>
    <row r="128" spans="1:16" ht="26.25" customHeight="1" x14ac:dyDescent="0.2">
      <c r="A128" s="14"/>
      <c r="B128" s="75"/>
      <c r="C128" s="73" t="s">
        <v>2657</v>
      </c>
      <c r="D128" s="78" t="s">
        <v>289</v>
      </c>
      <c r="E128" s="13">
        <v>44450</v>
      </c>
      <c r="F128" s="76" t="s">
        <v>1362</v>
      </c>
      <c r="G128" s="13">
        <v>44454</v>
      </c>
      <c r="H128" s="77" t="s">
        <v>2428</v>
      </c>
      <c r="I128" s="16">
        <v>94</v>
      </c>
      <c r="J128" s="16">
        <v>53</v>
      </c>
      <c r="K128" s="16">
        <v>24</v>
      </c>
      <c r="L128" s="16">
        <v>1</v>
      </c>
      <c r="M128" s="81">
        <v>29.891999999999999</v>
      </c>
      <c r="N128" s="72">
        <v>30</v>
      </c>
      <c r="O128" s="64">
        <v>2530</v>
      </c>
      <c r="P128" s="65">
        <f>Table2245789101123456789101112131415161718[[#This Row],[PEMBULATAN]]*O128</f>
        <v>75900</v>
      </c>
    </row>
    <row r="129" spans="1:16" ht="26.25" customHeight="1" x14ac:dyDescent="0.2">
      <c r="A129" s="14"/>
      <c r="B129" s="75"/>
      <c r="C129" s="73" t="s">
        <v>2658</v>
      </c>
      <c r="D129" s="78" t="s">
        <v>289</v>
      </c>
      <c r="E129" s="13">
        <v>44450</v>
      </c>
      <c r="F129" s="76" t="s">
        <v>1362</v>
      </c>
      <c r="G129" s="13">
        <v>44454</v>
      </c>
      <c r="H129" s="77" t="s">
        <v>2428</v>
      </c>
      <c r="I129" s="16">
        <v>86</v>
      </c>
      <c r="J129" s="16">
        <v>52</v>
      </c>
      <c r="K129" s="16">
        <v>23</v>
      </c>
      <c r="L129" s="16">
        <v>21</v>
      </c>
      <c r="M129" s="81">
        <v>25.713999999999999</v>
      </c>
      <c r="N129" s="72">
        <v>26</v>
      </c>
      <c r="O129" s="64">
        <v>2530</v>
      </c>
      <c r="P129" s="65">
        <f>Table2245789101123456789101112131415161718[[#This Row],[PEMBULATAN]]*O129</f>
        <v>65780</v>
      </c>
    </row>
    <row r="130" spans="1:16" ht="26.25" customHeight="1" x14ac:dyDescent="0.2">
      <c r="A130" s="14"/>
      <c r="B130" s="75"/>
      <c r="C130" s="73" t="s">
        <v>2659</v>
      </c>
      <c r="D130" s="78" t="s">
        <v>289</v>
      </c>
      <c r="E130" s="13">
        <v>44450</v>
      </c>
      <c r="F130" s="76" t="s">
        <v>1362</v>
      </c>
      <c r="G130" s="13">
        <v>44454</v>
      </c>
      <c r="H130" s="77" t="s">
        <v>2428</v>
      </c>
      <c r="I130" s="16">
        <v>100</v>
      </c>
      <c r="J130" s="16">
        <v>60</v>
      </c>
      <c r="K130" s="16">
        <v>25</v>
      </c>
      <c r="L130" s="16">
        <v>17</v>
      </c>
      <c r="M130" s="81">
        <v>37.5</v>
      </c>
      <c r="N130" s="72">
        <v>38</v>
      </c>
      <c r="O130" s="64">
        <v>2530</v>
      </c>
      <c r="P130" s="65">
        <f>Table2245789101123456789101112131415161718[[#This Row],[PEMBULATAN]]*O130</f>
        <v>96140</v>
      </c>
    </row>
    <row r="131" spans="1:16" ht="26.25" customHeight="1" x14ac:dyDescent="0.2">
      <c r="A131" s="14"/>
      <c r="B131" s="75"/>
      <c r="C131" s="73" t="s">
        <v>2660</v>
      </c>
      <c r="D131" s="78" t="s">
        <v>289</v>
      </c>
      <c r="E131" s="13">
        <v>44450</v>
      </c>
      <c r="F131" s="76" t="s">
        <v>1362</v>
      </c>
      <c r="G131" s="13">
        <v>44454</v>
      </c>
      <c r="H131" s="77" t="s">
        <v>2428</v>
      </c>
      <c r="I131" s="16">
        <v>90</v>
      </c>
      <c r="J131" s="16">
        <v>65</v>
      </c>
      <c r="K131" s="16">
        <v>30</v>
      </c>
      <c r="L131" s="16">
        <v>8</v>
      </c>
      <c r="M131" s="81">
        <v>43.875</v>
      </c>
      <c r="N131" s="72">
        <v>44</v>
      </c>
      <c r="O131" s="64">
        <v>2530</v>
      </c>
      <c r="P131" s="65">
        <f>Table2245789101123456789101112131415161718[[#This Row],[PEMBULATAN]]*O131</f>
        <v>111320</v>
      </c>
    </row>
    <row r="132" spans="1:16" ht="26.25" customHeight="1" x14ac:dyDescent="0.2">
      <c r="A132" s="14"/>
      <c r="B132" s="75"/>
      <c r="C132" s="73" t="s">
        <v>2661</v>
      </c>
      <c r="D132" s="78" t="s">
        <v>289</v>
      </c>
      <c r="E132" s="13">
        <v>44450</v>
      </c>
      <c r="F132" s="76" t="s">
        <v>1362</v>
      </c>
      <c r="G132" s="13">
        <v>44454</v>
      </c>
      <c r="H132" s="77" t="s">
        <v>2428</v>
      </c>
      <c r="I132" s="16">
        <v>90</v>
      </c>
      <c r="J132" s="16">
        <v>58</v>
      </c>
      <c r="K132" s="16">
        <v>35</v>
      </c>
      <c r="L132" s="16">
        <v>9</v>
      </c>
      <c r="M132" s="81">
        <v>45.674999999999997</v>
      </c>
      <c r="N132" s="72">
        <v>46</v>
      </c>
      <c r="O132" s="64">
        <v>2530</v>
      </c>
      <c r="P132" s="65">
        <f>Table2245789101123456789101112131415161718[[#This Row],[PEMBULATAN]]*O132</f>
        <v>116380</v>
      </c>
    </row>
    <row r="133" spans="1:16" ht="26.25" customHeight="1" x14ac:dyDescent="0.2">
      <c r="A133" s="14"/>
      <c r="B133" s="75"/>
      <c r="C133" s="73" t="s">
        <v>2662</v>
      </c>
      <c r="D133" s="78" t="s">
        <v>289</v>
      </c>
      <c r="E133" s="13">
        <v>44450</v>
      </c>
      <c r="F133" s="76" t="s">
        <v>1362</v>
      </c>
      <c r="G133" s="13">
        <v>44454</v>
      </c>
      <c r="H133" s="77" t="s">
        <v>2428</v>
      </c>
      <c r="I133" s="16">
        <v>60</v>
      </c>
      <c r="J133" s="16">
        <v>60</v>
      </c>
      <c r="K133" s="16">
        <v>30</v>
      </c>
      <c r="L133" s="16">
        <v>10</v>
      </c>
      <c r="M133" s="81">
        <v>27</v>
      </c>
      <c r="N133" s="72">
        <v>27</v>
      </c>
      <c r="O133" s="64">
        <v>2530</v>
      </c>
      <c r="P133" s="65">
        <f>Table2245789101123456789101112131415161718[[#This Row],[PEMBULATAN]]*O133</f>
        <v>68310</v>
      </c>
    </row>
    <row r="134" spans="1:16" ht="26.25" customHeight="1" x14ac:dyDescent="0.2">
      <c r="A134" s="14"/>
      <c r="B134" s="75"/>
      <c r="C134" s="73" t="s">
        <v>2663</v>
      </c>
      <c r="D134" s="78" t="s">
        <v>289</v>
      </c>
      <c r="E134" s="13">
        <v>44450</v>
      </c>
      <c r="F134" s="76" t="s">
        <v>1362</v>
      </c>
      <c r="G134" s="13">
        <v>44454</v>
      </c>
      <c r="H134" s="77" t="s">
        <v>2428</v>
      </c>
      <c r="I134" s="16">
        <v>90</v>
      </c>
      <c r="J134" s="16">
        <v>50</v>
      </c>
      <c r="K134" s="16">
        <v>30</v>
      </c>
      <c r="L134" s="16">
        <v>5</v>
      </c>
      <c r="M134" s="81">
        <v>33.75</v>
      </c>
      <c r="N134" s="72">
        <v>34</v>
      </c>
      <c r="O134" s="64">
        <v>2530</v>
      </c>
      <c r="P134" s="65">
        <f>Table2245789101123456789101112131415161718[[#This Row],[PEMBULATAN]]*O134</f>
        <v>86020</v>
      </c>
    </row>
    <row r="135" spans="1:16" ht="26.25" customHeight="1" x14ac:dyDescent="0.2">
      <c r="A135" s="14"/>
      <c r="B135" s="75"/>
      <c r="C135" s="73" t="s">
        <v>2664</v>
      </c>
      <c r="D135" s="78" t="s">
        <v>289</v>
      </c>
      <c r="E135" s="13">
        <v>44450</v>
      </c>
      <c r="F135" s="76" t="s">
        <v>1362</v>
      </c>
      <c r="G135" s="13">
        <v>44454</v>
      </c>
      <c r="H135" s="77" t="s">
        <v>2428</v>
      </c>
      <c r="I135" s="16">
        <v>90</v>
      </c>
      <c r="J135" s="16">
        <v>55</v>
      </c>
      <c r="K135" s="16">
        <v>38</v>
      </c>
      <c r="L135" s="16">
        <v>12</v>
      </c>
      <c r="M135" s="81">
        <v>47.024999999999999</v>
      </c>
      <c r="N135" s="72">
        <v>47</v>
      </c>
      <c r="O135" s="64">
        <v>2530</v>
      </c>
      <c r="P135" s="65">
        <f>Table2245789101123456789101112131415161718[[#This Row],[PEMBULATAN]]*O135</f>
        <v>118910</v>
      </c>
    </row>
    <row r="136" spans="1:16" ht="26.25" customHeight="1" x14ac:dyDescent="0.2">
      <c r="A136" s="14"/>
      <c r="B136" s="75"/>
      <c r="C136" s="73" t="s">
        <v>2665</v>
      </c>
      <c r="D136" s="78" t="s">
        <v>289</v>
      </c>
      <c r="E136" s="13">
        <v>44450</v>
      </c>
      <c r="F136" s="76" t="s">
        <v>1362</v>
      </c>
      <c r="G136" s="13">
        <v>44454</v>
      </c>
      <c r="H136" s="77" t="s">
        <v>2428</v>
      </c>
      <c r="I136" s="16">
        <v>93</v>
      </c>
      <c r="J136" s="16">
        <v>60</v>
      </c>
      <c r="K136" s="16">
        <v>35</v>
      </c>
      <c r="L136" s="16">
        <v>11</v>
      </c>
      <c r="M136" s="81">
        <v>48.825000000000003</v>
      </c>
      <c r="N136" s="72">
        <v>49</v>
      </c>
      <c r="O136" s="64">
        <v>2530</v>
      </c>
      <c r="P136" s="65">
        <f>Table2245789101123456789101112131415161718[[#This Row],[PEMBULATAN]]*O136</f>
        <v>123970</v>
      </c>
    </row>
    <row r="137" spans="1:16" ht="26.25" customHeight="1" x14ac:dyDescent="0.2">
      <c r="A137" s="14"/>
      <c r="B137" s="75"/>
      <c r="C137" s="73" t="s">
        <v>2666</v>
      </c>
      <c r="D137" s="78" t="s">
        <v>289</v>
      </c>
      <c r="E137" s="13">
        <v>44450</v>
      </c>
      <c r="F137" s="76" t="s">
        <v>1362</v>
      </c>
      <c r="G137" s="13">
        <v>44454</v>
      </c>
      <c r="H137" s="77" t="s">
        <v>2428</v>
      </c>
      <c r="I137" s="16">
        <v>80</v>
      </c>
      <c r="J137" s="16">
        <v>22</v>
      </c>
      <c r="K137" s="16">
        <v>12</v>
      </c>
      <c r="L137" s="16">
        <v>25</v>
      </c>
      <c r="M137" s="81">
        <v>5.28</v>
      </c>
      <c r="N137" s="72">
        <v>25</v>
      </c>
      <c r="O137" s="64">
        <v>2530</v>
      </c>
      <c r="P137" s="65">
        <f>Table2245789101123456789101112131415161718[[#This Row],[PEMBULATAN]]*O137</f>
        <v>63250</v>
      </c>
    </row>
    <row r="138" spans="1:16" ht="26.25" customHeight="1" x14ac:dyDescent="0.2">
      <c r="A138" s="14"/>
      <c r="B138" s="75"/>
      <c r="C138" s="73" t="s">
        <v>2667</v>
      </c>
      <c r="D138" s="78" t="s">
        <v>289</v>
      </c>
      <c r="E138" s="13">
        <v>44450</v>
      </c>
      <c r="F138" s="76" t="s">
        <v>1362</v>
      </c>
      <c r="G138" s="13">
        <v>44454</v>
      </c>
      <c r="H138" s="77" t="s">
        <v>2428</v>
      </c>
      <c r="I138" s="16">
        <v>77</v>
      </c>
      <c r="J138" s="16">
        <v>27</v>
      </c>
      <c r="K138" s="16">
        <v>10</v>
      </c>
      <c r="L138" s="16">
        <v>17</v>
      </c>
      <c r="M138" s="81">
        <v>5.1974999999999998</v>
      </c>
      <c r="N138" s="72">
        <v>17</v>
      </c>
      <c r="O138" s="64">
        <v>2530</v>
      </c>
      <c r="P138" s="65">
        <f>Table2245789101123456789101112131415161718[[#This Row],[PEMBULATAN]]*O138</f>
        <v>43010</v>
      </c>
    </row>
    <row r="139" spans="1:16" ht="26.25" customHeight="1" x14ac:dyDescent="0.2">
      <c r="A139" s="14"/>
      <c r="B139" s="75"/>
      <c r="C139" s="73" t="s">
        <v>2668</v>
      </c>
      <c r="D139" s="78" t="s">
        <v>289</v>
      </c>
      <c r="E139" s="13">
        <v>44450</v>
      </c>
      <c r="F139" s="76" t="s">
        <v>1362</v>
      </c>
      <c r="G139" s="13">
        <v>44454</v>
      </c>
      <c r="H139" s="77" t="s">
        <v>2428</v>
      </c>
      <c r="I139" s="16">
        <v>83</v>
      </c>
      <c r="J139" s="16">
        <v>20</v>
      </c>
      <c r="K139" s="16">
        <v>10</v>
      </c>
      <c r="L139" s="16">
        <v>8</v>
      </c>
      <c r="M139" s="81">
        <v>4.1500000000000004</v>
      </c>
      <c r="N139" s="72">
        <v>8</v>
      </c>
      <c r="O139" s="64">
        <v>2530</v>
      </c>
      <c r="P139" s="65">
        <f>Table2245789101123456789101112131415161718[[#This Row],[PEMBULATAN]]*O139</f>
        <v>20240</v>
      </c>
    </row>
    <row r="140" spans="1:16" ht="26.25" customHeight="1" x14ac:dyDescent="0.2">
      <c r="A140" s="14"/>
      <c r="B140" s="75"/>
      <c r="C140" s="73" t="s">
        <v>2669</v>
      </c>
      <c r="D140" s="78" t="s">
        <v>289</v>
      </c>
      <c r="E140" s="13">
        <v>44450</v>
      </c>
      <c r="F140" s="76" t="s">
        <v>1362</v>
      </c>
      <c r="G140" s="13">
        <v>44454</v>
      </c>
      <c r="H140" s="77" t="s">
        <v>2428</v>
      </c>
      <c r="I140" s="16">
        <v>80</v>
      </c>
      <c r="J140" s="16">
        <v>60</v>
      </c>
      <c r="K140" s="16">
        <v>23</v>
      </c>
      <c r="L140" s="16">
        <v>15</v>
      </c>
      <c r="M140" s="81">
        <v>27.6</v>
      </c>
      <c r="N140" s="72">
        <v>28</v>
      </c>
      <c r="O140" s="64">
        <v>2530</v>
      </c>
      <c r="P140" s="65">
        <f>Table2245789101123456789101112131415161718[[#This Row],[PEMBULATAN]]*O140</f>
        <v>70840</v>
      </c>
    </row>
    <row r="141" spans="1:16" ht="26.25" customHeight="1" x14ac:dyDescent="0.2">
      <c r="A141" s="14"/>
      <c r="B141" s="75"/>
      <c r="C141" s="73" t="s">
        <v>2670</v>
      </c>
      <c r="D141" s="78" t="s">
        <v>289</v>
      </c>
      <c r="E141" s="13">
        <v>44450</v>
      </c>
      <c r="F141" s="76" t="s">
        <v>1362</v>
      </c>
      <c r="G141" s="13">
        <v>44454</v>
      </c>
      <c r="H141" s="77" t="s">
        <v>2428</v>
      </c>
      <c r="I141" s="16">
        <v>85</v>
      </c>
      <c r="J141" s="16">
        <v>50</v>
      </c>
      <c r="K141" s="16">
        <v>13</v>
      </c>
      <c r="L141" s="16">
        <v>5</v>
      </c>
      <c r="M141" s="81">
        <v>13.8125</v>
      </c>
      <c r="N141" s="72">
        <v>14</v>
      </c>
      <c r="O141" s="64">
        <v>2530</v>
      </c>
      <c r="P141" s="65">
        <f>Table2245789101123456789101112131415161718[[#This Row],[PEMBULATAN]]*O141</f>
        <v>35420</v>
      </c>
    </row>
    <row r="142" spans="1:16" ht="26.25" customHeight="1" x14ac:dyDescent="0.2">
      <c r="A142" s="14"/>
      <c r="B142" s="75"/>
      <c r="C142" s="73" t="s">
        <v>2671</v>
      </c>
      <c r="D142" s="78" t="s">
        <v>289</v>
      </c>
      <c r="E142" s="13">
        <v>44450</v>
      </c>
      <c r="F142" s="76" t="s">
        <v>1362</v>
      </c>
      <c r="G142" s="13">
        <v>44454</v>
      </c>
      <c r="H142" s="77" t="s">
        <v>2428</v>
      </c>
      <c r="I142" s="16">
        <v>75</v>
      </c>
      <c r="J142" s="16">
        <v>45</v>
      </c>
      <c r="K142" s="16">
        <v>20</v>
      </c>
      <c r="L142" s="16">
        <v>4</v>
      </c>
      <c r="M142" s="81">
        <v>16.875</v>
      </c>
      <c r="N142" s="72">
        <v>17</v>
      </c>
      <c r="O142" s="64">
        <v>2530</v>
      </c>
      <c r="P142" s="65">
        <f>Table2245789101123456789101112131415161718[[#This Row],[PEMBULATAN]]*O142</f>
        <v>43010</v>
      </c>
    </row>
    <row r="143" spans="1:16" ht="26.25" customHeight="1" x14ac:dyDescent="0.2">
      <c r="A143" s="14"/>
      <c r="B143" s="75"/>
      <c r="C143" s="73" t="s">
        <v>2672</v>
      </c>
      <c r="D143" s="78" t="s">
        <v>289</v>
      </c>
      <c r="E143" s="13">
        <v>44450</v>
      </c>
      <c r="F143" s="76" t="s">
        <v>1362</v>
      </c>
      <c r="G143" s="13">
        <v>44454</v>
      </c>
      <c r="H143" s="77" t="s">
        <v>2428</v>
      </c>
      <c r="I143" s="16">
        <v>60</v>
      </c>
      <c r="J143" s="16">
        <v>60</v>
      </c>
      <c r="K143" s="16">
        <v>30</v>
      </c>
      <c r="L143" s="16">
        <v>3</v>
      </c>
      <c r="M143" s="81">
        <v>27</v>
      </c>
      <c r="N143" s="72">
        <v>27</v>
      </c>
      <c r="O143" s="64">
        <v>2530</v>
      </c>
      <c r="P143" s="65">
        <f>Table2245789101123456789101112131415161718[[#This Row],[PEMBULATAN]]*O143</f>
        <v>68310</v>
      </c>
    </row>
    <row r="144" spans="1:16" ht="26.25" customHeight="1" x14ac:dyDescent="0.2">
      <c r="A144" s="14"/>
      <c r="B144" s="75"/>
      <c r="C144" s="73" t="s">
        <v>2673</v>
      </c>
      <c r="D144" s="78" t="s">
        <v>289</v>
      </c>
      <c r="E144" s="13">
        <v>44450</v>
      </c>
      <c r="F144" s="76" t="s">
        <v>1362</v>
      </c>
      <c r="G144" s="13">
        <v>44454</v>
      </c>
      <c r="H144" s="77" t="s">
        <v>2428</v>
      </c>
      <c r="I144" s="16">
        <v>75</v>
      </c>
      <c r="J144" s="16">
        <v>58</v>
      </c>
      <c r="K144" s="16">
        <v>25</v>
      </c>
      <c r="L144" s="16">
        <v>4</v>
      </c>
      <c r="M144" s="81">
        <v>27.1875</v>
      </c>
      <c r="N144" s="72">
        <v>27</v>
      </c>
      <c r="O144" s="64">
        <v>2530</v>
      </c>
      <c r="P144" s="65">
        <f>Table2245789101123456789101112131415161718[[#This Row],[PEMBULATAN]]*O144</f>
        <v>68310</v>
      </c>
    </row>
    <row r="145" spans="1:16" ht="26.25" customHeight="1" x14ac:dyDescent="0.2">
      <c r="A145" s="14"/>
      <c r="B145" s="75"/>
      <c r="C145" s="73" t="s">
        <v>2674</v>
      </c>
      <c r="D145" s="78" t="s">
        <v>289</v>
      </c>
      <c r="E145" s="13">
        <v>44450</v>
      </c>
      <c r="F145" s="76" t="s">
        <v>1362</v>
      </c>
      <c r="G145" s="13">
        <v>44454</v>
      </c>
      <c r="H145" s="77" t="s">
        <v>2428</v>
      </c>
      <c r="I145" s="16">
        <v>85</v>
      </c>
      <c r="J145" s="16">
        <v>57</v>
      </c>
      <c r="K145" s="16">
        <v>22</v>
      </c>
      <c r="L145" s="16">
        <v>6</v>
      </c>
      <c r="M145" s="81">
        <v>26.647500000000001</v>
      </c>
      <c r="N145" s="72">
        <v>27</v>
      </c>
      <c r="O145" s="64">
        <v>2530</v>
      </c>
      <c r="P145" s="65">
        <f>Table2245789101123456789101112131415161718[[#This Row],[PEMBULATAN]]*O145</f>
        <v>68310</v>
      </c>
    </row>
    <row r="146" spans="1:16" ht="26.25" customHeight="1" x14ac:dyDescent="0.2">
      <c r="A146" s="14"/>
      <c r="B146" s="75"/>
      <c r="C146" s="73" t="s">
        <v>2675</v>
      </c>
      <c r="D146" s="78" t="s">
        <v>289</v>
      </c>
      <c r="E146" s="13">
        <v>44450</v>
      </c>
      <c r="F146" s="76" t="s">
        <v>1362</v>
      </c>
      <c r="G146" s="13">
        <v>44454</v>
      </c>
      <c r="H146" s="77" t="s">
        <v>2428</v>
      </c>
      <c r="I146" s="16">
        <v>60</v>
      </c>
      <c r="J146" s="16">
        <v>55</v>
      </c>
      <c r="K146" s="16">
        <v>24</v>
      </c>
      <c r="L146" s="16">
        <v>9</v>
      </c>
      <c r="M146" s="81">
        <v>19.8</v>
      </c>
      <c r="N146" s="72">
        <v>20</v>
      </c>
      <c r="O146" s="64">
        <v>2530</v>
      </c>
      <c r="P146" s="65">
        <f>Table2245789101123456789101112131415161718[[#This Row],[PEMBULATAN]]*O146</f>
        <v>50600</v>
      </c>
    </row>
    <row r="147" spans="1:16" ht="26.25" customHeight="1" x14ac:dyDescent="0.2">
      <c r="A147" s="14"/>
      <c r="B147" s="75"/>
      <c r="C147" s="73" t="s">
        <v>2676</v>
      </c>
      <c r="D147" s="78" t="s">
        <v>289</v>
      </c>
      <c r="E147" s="13">
        <v>44450</v>
      </c>
      <c r="F147" s="76" t="s">
        <v>1362</v>
      </c>
      <c r="G147" s="13">
        <v>44454</v>
      </c>
      <c r="H147" s="77" t="s">
        <v>2428</v>
      </c>
      <c r="I147" s="16">
        <v>60</v>
      </c>
      <c r="J147" s="16">
        <v>56</v>
      </c>
      <c r="K147" s="16">
        <v>26</v>
      </c>
      <c r="L147" s="16">
        <v>9</v>
      </c>
      <c r="M147" s="81">
        <v>21.84</v>
      </c>
      <c r="N147" s="72">
        <v>22</v>
      </c>
      <c r="O147" s="64">
        <v>2530</v>
      </c>
      <c r="P147" s="65">
        <f>Table2245789101123456789101112131415161718[[#This Row],[PEMBULATAN]]*O147</f>
        <v>55660</v>
      </c>
    </row>
    <row r="148" spans="1:16" ht="26.25" customHeight="1" x14ac:dyDescent="0.2">
      <c r="A148" s="14"/>
      <c r="B148" s="75"/>
      <c r="C148" s="73" t="s">
        <v>2677</v>
      </c>
      <c r="D148" s="78" t="s">
        <v>289</v>
      </c>
      <c r="E148" s="13">
        <v>44450</v>
      </c>
      <c r="F148" s="76" t="s">
        <v>1362</v>
      </c>
      <c r="G148" s="13">
        <v>44454</v>
      </c>
      <c r="H148" s="77" t="s">
        <v>2428</v>
      </c>
      <c r="I148" s="16">
        <v>95</v>
      </c>
      <c r="J148" s="16">
        <v>56</v>
      </c>
      <c r="K148" s="16">
        <v>23</v>
      </c>
      <c r="L148" s="16">
        <v>12</v>
      </c>
      <c r="M148" s="81">
        <v>30.59</v>
      </c>
      <c r="N148" s="72">
        <v>31</v>
      </c>
      <c r="O148" s="64">
        <v>2530</v>
      </c>
      <c r="P148" s="65">
        <f>Table2245789101123456789101112131415161718[[#This Row],[PEMBULATAN]]*O148</f>
        <v>78430</v>
      </c>
    </row>
    <row r="149" spans="1:16" ht="26.25" customHeight="1" x14ac:dyDescent="0.2">
      <c r="A149" s="14"/>
      <c r="B149" s="75"/>
      <c r="C149" s="73" t="s">
        <v>2678</v>
      </c>
      <c r="D149" s="78" t="s">
        <v>289</v>
      </c>
      <c r="E149" s="13">
        <v>44450</v>
      </c>
      <c r="F149" s="76" t="s">
        <v>1362</v>
      </c>
      <c r="G149" s="13">
        <v>44454</v>
      </c>
      <c r="H149" s="77" t="s">
        <v>2428</v>
      </c>
      <c r="I149" s="16">
        <v>40</v>
      </c>
      <c r="J149" s="16">
        <v>35</v>
      </c>
      <c r="K149" s="16">
        <v>20</v>
      </c>
      <c r="L149" s="16">
        <v>5</v>
      </c>
      <c r="M149" s="81">
        <v>7</v>
      </c>
      <c r="N149" s="72">
        <v>7</v>
      </c>
      <c r="O149" s="64">
        <v>2530</v>
      </c>
      <c r="P149" s="65">
        <f>Table2245789101123456789101112131415161718[[#This Row],[PEMBULATAN]]*O149</f>
        <v>17710</v>
      </c>
    </row>
    <row r="150" spans="1:16" ht="26.25" customHeight="1" x14ac:dyDescent="0.2">
      <c r="A150" s="14"/>
      <c r="B150" s="75"/>
      <c r="C150" s="73" t="s">
        <v>2679</v>
      </c>
      <c r="D150" s="78" t="s">
        <v>289</v>
      </c>
      <c r="E150" s="13">
        <v>44450</v>
      </c>
      <c r="F150" s="76" t="s">
        <v>1362</v>
      </c>
      <c r="G150" s="13">
        <v>44454</v>
      </c>
      <c r="H150" s="77" t="s">
        <v>2428</v>
      </c>
      <c r="I150" s="16">
        <v>70</v>
      </c>
      <c r="J150" s="16">
        <v>60</v>
      </c>
      <c r="K150" s="16">
        <v>20</v>
      </c>
      <c r="L150" s="16">
        <v>4</v>
      </c>
      <c r="M150" s="81">
        <v>21</v>
      </c>
      <c r="N150" s="72">
        <v>21</v>
      </c>
      <c r="O150" s="64">
        <v>2530</v>
      </c>
      <c r="P150" s="65">
        <f>Table2245789101123456789101112131415161718[[#This Row],[PEMBULATAN]]*O150</f>
        <v>53130</v>
      </c>
    </row>
    <row r="151" spans="1:16" ht="26.25" customHeight="1" x14ac:dyDescent="0.2">
      <c r="A151" s="14"/>
      <c r="B151" s="75"/>
      <c r="C151" s="73" t="s">
        <v>2680</v>
      </c>
      <c r="D151" s="78" t="s">
        <v>289</v>
      </c>
      <c r="E151" s="13">
        <v>44450</v>
      </c>
      <c r="F151" s="76" t="s">
        <v>1362</v>
      </c>
      <c r="G151" s="13">
        <v>44454</v>
      </c>
      <c r="H151" s="77" t="s">
        <v>2428</v>
      </c>
      <c r="I151" s="16">
        <v>90</v>
      </c>
      <c r="J151" s="16">
        <v>55</v>
      </c>
      <c r="K151" s="16">
        <v>36</v>
      </c>
      <c r="L151" s="16">
        <v>7</v>
      </c>
      <c r="M151" s="81">
        <v>44.55</v>
      </c>
      <c r="N151" s="72">
        <v>45</v>
      </c>
      <c r="O151" s="64">
        <v>2530</v>
      </c>
      <c r="P151" s="65">
        <f>Table2245789101123456789101112131415161718[[#This Row],[PEMBULATAN]]*O151</f>
        <v>113850</v>
      </c>
    </row>
    <row r="152" spans="1:16" ht="26.25" customHeight="1" x14ac:dyDescent="0.2">
      <c r="A152" s="14"/>
      <c r="B152" s="75"/>
      <c r="C152" s="73" t="s">
        <v>2681</v>
      </c>
      <c r="D152" s="78" t="s">
        <v>289</v>
      </c>
      <c r="E152" s="13">
        <v>44450</v>
      </c>
      <c r="F152" s="76" t="s">
        <v>1362</v>
      </c>
      <c r="G152" s="13">
        <v>44454</v>
      </c>
      <c r="H152" s="77" t="s">
        <v>2428</v>
      </c>
      <c r="I152" s="16">
        <v>20</v>
      </c>
      <c r="J152" s="16">
        <v>15</v>
      </c>
      <c r="K152" s="16">
        <v>4</v>
      </c>
      <c r="L152" s="16">
        <v>25</v>
      </c>
      <c r="M152" s="81">
        <v>0.3</v>
      </c>
      <c r="N152" s="72">
        <v>25</v>
      </c>
      <c r="O152" s="64">
        <v>2530</v>
      </c>
      <c r="P152" s="65">
        <f>Table2245789101123456789101112131415161718[[#This Row],[PEMBULATAN]]*O152</f>
        <v>63250</v>
      </c>
    </row>
    <row r="153" spans="1:16" ht="26.25" customHeight="1" x14ac:dyDescent="0.2">
      <c r="A153" s="14"/>
      <c r="B153" s="75"/>
      <c r="C153" s="73" t="s">
        <v>2682</v>
      </c>
      <c r="D153" s="78" t="s">
        <v>289</v>
      </c>
      <c r="E153" s="13">
        <v>44450</v>
      </c>
      <c r="F153" s="76" t="s">
        <v>1362</v>
      </c>
      <c r="G153" s="13">
        <v>44454</v>
      </c>
      <c r="H153" s="77" t="s">
        <v>2428</v>
      </c>
      <c r="I153" s="16">
        <v>35</v>
      </c>
      <c r="J153" s="16">
        <v>60</v>
      </c>
      <c r="K153" s="16">
        <v>40</v>
      </c>
      <c r="L153" s="16">
        <v>21</v>
      </c>
      <c r="M153" s="81">
        <v>21</v>
      </c>
      <c r="N153" s="72">
        <v>21</v>
      </c>
      <c r="O153" s="64">
        <v>2530</v>
      </c>
      <c r="P153" s="65">
        <f>Table2245789101123456789101112131415161718[[#This Row],[PEMBULATAN]]*O153</f>
        <v>53130</v>
      </c>
    </row>
    <row r="154" spans="1:16" ht="26.25" customHeight="1" x14ac:dyDescent="0.2">
      <c r="A154" s="14"/>
      <c r="B154" s="75"/>
      <c r="C154" s="73" t="s">
        <v>2683</v>
      </c>
      <c r="D154" s="78" t="s">
        <v>289</v>
      </c>
      <c r="E154" s="13">
        <v>44450</v>
      </c>
      <c r="F154" s="76" t="s">
        <v>1362</v>
      </c>
      <c r="G154" s="13">
        <v>44454</v>
      </c>
      <c r="H154" s="77" t="s">
        <v>2428</v>
      </c>
      <c r="I154" s="16">
        <v>95</v>
      </c>
      <c r="J154" s="16">
        <v>60</v>
      </c>
      <c r="K154" s="16">
        <v>28</v>
      </c>
      <c r="L154" s="16">
        <v>16</v>
      </c>
      <c r="M154" s="81">
        <v>39.9</v>
      </c>
      <c r="N154" s="72">
        <v>40</v>
      </c>
      <c r="O154" s="64">
        <v>2530</v>
      </c>
      <c r="P154" s="65">
        <f>Table2245789101123456789101112131415161718[[#This Row],[PEMBULATAN]]*O154</f>
        <v>101200</v>
      </c>
    </row>
    <row r="155" spans="1:16" ht="26.25" customHeight="1" x14ac:dyDescent="0.2">
      <c r="A155" s="14"/>
      <c r="B155" s="75"/>
      <c r="C155" s="73" t="s">
        <v>2684</v>
      </c>
      <c r="D155" s="78" t="s">
        <v>289</v>
      </c>
      <c r="E155" s="13">
        <v>44450</v>
      </c>
      <c r="F155" s="76" t="s">
        <v>1362</v>
      </c>
      <c r="G155" s="13">
        <v>44454</v>
      </c>
      <c r="H155" s="77" t="s">
        <v>2428</v>
      </c>
      <c r="I155" s="16">
        <v>87</v>
      </c>
      <c r="J155" s="16">
        <v>70</v>
      </c>
      <c r="K155" s="16">
        <v>40</v>
      </c>
      <c r="L155" s="16">
        <v>26</v>
      </c>
      <c r="M155" s="81">
        <v>60.9</v>
      </c>
      <c r="N155" s="72">
        <v>61</v>
      </c>
      <c r="O155" s="64">
        <v>2530</v>
      </c>
      <c r="P155" s="65">
        <f>Table2245789101123456789101112131415161718[[#This Row],[PEMBULATAN]]*O155</f>
        <v>154330</v>
      </c>
    </row>
    <row r="156" spans="1:16" ht="26.25" customHeight="1" x14ac:dyDescent="0.2">
      <c r="A156" s="14"/>
      <c r="B156" s="75"/>
      <c r="C156" s="73" t="s">
        <v>2685</v>
      </c>
      <c r="D156" s="78" t="s">
        <v>289</v>
      </c>
      <c r="E156" s="13">
        <v>44450</v>
      </c>
      <c r="F156" s="76" t="s">
        <v>1362</v>
      </c>
      <c r="G156" s="13">
        <v>44454</v>
      </c>
      <c r="H156" s="77" t="s">
        <v>2428</v>
      </c>
      <c r="I156" s="16">
        <v>82</v>
      </c>
      <c r="J156" s="16">
        <v>55</v>
      </c>
      <c r="K156" s="16">
        <v>20</v>
      </c>
      <c r="L156" s="16">
        <v>12</v>
      </c>
      <c r="M156" s="81">
        <v>22.55</v>
      </c>
      <c r="N156" s="72">
        <v>23</v>
      </c>
      <c r="O156" s="64">
        <v>2530</v>
      </c>
      <c r="P156" s="65">
        <f>Table2245789101123456789101112131415161718[[#This Row],[PEMBULATAN]]*O156</f>
        <v>58190</v>
      </c>
    </row>
    <row r="157" spans="1:16" ht="26.25" customHeight="1" x14ac:dyDescent="0.2">
      <c r="A157" s="14"/>
      <c r="B157" s="75"/>
      <c r="C157" s="73" t="s">
        <v>2686</v>
      </c>
      <c r="D157" s="78" t="s">
        <v>289</v>
      </c>
      <c r="E157" s="13">
        <v>44450</v>
      </c>
      <c r="F157" s="76" t="s">
        <v>1362</v>
      </c>
      <c r="G157" s="13">
        <v>44454</v>
      </c>
      <c r="H157" s="77" t="s">
        <v>2428</v>
      </c>
      <c r="I157" s="16">
        <v>98</v>
      </c>
      <c r="J157" s="16">
        <v>58</v>
      </c>
      <c r="K157" s="16">
        <v>26</v>
      </c>
      <c r="L157" s="16">
        <v>18</v>
      </c>
      <c r="M157" s="81">
        <v>36.945999999999998</v>
      </c>
      <c r="N157" s="72">
        <v>37</v>
      </c>
      <c r="O157" s="64">
        <v>2530</v>
      </c>
      <c r="P157" s="65">
        <f>Table2245789101123456789101112131415161718[[#This Row],[PEMBULATAN]]*O157</f>
        <v>93610</v>
      </c>
    </row>
    <row r="158" spans="1:16" ht="26.25" customHeight="1" x14ac:dyDescent="0.2">
      <c r="A158" s="14"/>
      <c r="B158" s="75"/>
      <c r="C158" s="73" t="s">
        <v>2687</v>
      </c>
      <c r="D158" s="78" t="s">
        <v>289</v>
      </c>
      <c r="E158" s="13">
        <v>44450</v>
      </c>
      <c r="F158" s="76" t="s">
        <v>1362</v>
      </c>
      <c r="G158" s="13">
        <v>44454</v>
      </c>
      <c r="H158" s="77" t="s">
        <v>2428</v>
      </c>
      <c r="I158" s="16">
        <v>45</v>
      </c>
      <c r="J158" s="16">
        <v>32</v>
      </c>
      <c r="K158" s="16">
        <v>20</v>
      </c>
      <c r="L158" s="16">
        <v>14</v>
      </c>
      <c r="M158" s="81">
        <v>7.2</v>
      </c>
      <c r="N158" s="72">
        <v>14</v>
      </c>
      <c r="O158" s="64">
        <v>2530</v>
      </c>
      <c r="P158" s="65">
        <f>Table2245789101123456789101112131415161718[[#This Row],[PEMBULATAN]]*O158</f>
        <v>35420</v>
      </c>
    </row>
    <row r="159" spans="1:16" ht="26.25" customHeight="1" x14ac:dyDescent="0.2">
      <c r="A159" s="14"/>
      <c r="B159" s="75"/>
      <c r="C159" s="73" t="s">
        <v>2688</v>
      </c>
      <c r="D159" s="78" t="s">
        <v>289</v>
      </c>
      <c r="E159" s="13">
        <v>44450</v>
      </c>
      <c r="F159" s="76" t="s">
        <v>1362</v>
      </c>
      <c r="G159" s="13">
        <v>44454</v>
      </c>
      <c r="H159" s="77" t="s">
        <v>2428</v>
      </c>
      <c r="I159" s="16">
        <v>90</v>
      </c>
      <c r="J159" s="16">
        <v>55</v>
      </c>
      <c r="K159" s="16">
        <v>18</v>
      </c>
      <c r="L159" s="16">
        <v>8</v>
      </c>
      <c r="M159" s="81">
        <v>22.274999999999999</v>
      </c>
      <c r="N159" s="72">
        <v>22</v>
      </c>
      <c r="O159" s="64">
        <v>2530</v>
      </c>
      <c r="P159" s="65">
        <f>Table2245789101123456789101112131415161718[[#This Row],[PEMBULATAN]]*O159</f>
        <v>55660</v>
      </c>
    </row>
    <row r="160" spans="1:16" ht="26.25" customHeight="1" x14ac:dyDescent="0.2">
      <c r="A160" s="14"/>
      <c r="B160" s="75"/>
      <c r="C160" s="73" t="s">
        <v>2689</v>
      </c>
      <c r="D160" s="78" t="s">
        <v>289</v>
      </c>
      <c r="E160" s="13">
        <v>44450</v>
      </c>
      <c r="F160" s="76" t="s">
        <v>1362</v>
      </c>
      <c r="G160" s="13">
        <v>44454</v>
      </c>
      <c r="H160" s="77" t="s">
        <v>2428</v>
      </c>
      <c r="I160" s="16">
        <v>48</v>
      </c>
      <c r="J160" s="16">
        <v>60</v>
      </c>
      <c r="K160" s="16">
        <v>24</v>
      </c>
      <c r="L160" s="16">
        <v>1</v>
      </c>
      <c r="M160" s="81">
        <v>17.28</v>
      </c>
      <c r="N160" s="72">
        <v>17</v>
      </c>
      <c r="O160" s="64">
        <v>2530</v>
      </c>
      <c r="P160" s="65">
        <f>Table2245789101123456789101112131415161718[[#This Row],[PEMBULATAN]]*O160</f>
        <v>43010</v>
      </c>
    </row>
    <row r="161" spans="1:16" ht="26.25" customHeight="1" x14ac:dyDescent="0.2">
      <c r="A161" s="14"/>
      <c r="B161" s="75"/>
      <c r="C161" s="73" t="s">
        <v>2690</v>
      </c>
      <c r="D161" s="78" t="s">
        <v>289</v>
      </c>
      <c r="E161" s="13">
        <v>44450</v>
      </c>
      <c r="F161" s="76" t="s">
        <v>1362</v>
      </c>
      <c r="G161" s="13">
        <v>44454</v>
      </c>
      <c r="H161" s="77" t="s">
        <v>2428</v>
      </c>
      <c r="I161" s="16">
        <v>70</v>
      </c>
      <c r="J161" s="16">
        <v>60</v>
      </c>
      <c r="K161" s="16">
        <v>28</v>
      </c>
      <c r="L161" s="16">
        <v>5</v>
      </c>
      <c r="M161" s="81">
        <v>29.4</v>
      </c>
      <c r="N161" s="72">
        <v>30</v>
      </c>
      <c r="O161" s="64">
        <v>2530</v>
      </c>
      <c r="P161" s="65">
        <f>Table2245789101123456789101112131415161718[[#This Row],[PEMBULATAN]]*O161</f>
        <v>75900</v>
      </c>
    </row>
    <row r="162" spans="1:16" ht="26.25" customHeight="1" x14ac:dyDescent="0.2">
      <c r="A162" s="14"/>
      <c r="B162" s="75"/>
      <c r="C162" s="73" t="s">
        <v>2691</v>
      </c>
      <c r="D162" s="78" t="s">
        <v>289</v>
      </c>
      <c r="E162" s="13">
        <v>44450</v>
      </c>
      <c r="F162" s="76" t="s">
        <v>1362</v>
      </c>
      <c r="G162" s="13">
        <v>44454</v>
      </c>
      <c r="H162" s="77" t="s">
        <v>2428</v>
      </c>
      <c r="I162" s="16">
        <v>100</v>
      </c>
      <c r="J162" s="16">
        <v>70</v>
      </c>
      <c r="K162" s="16">
        <v>22</v>
      </c>
      <c r="L162" s="16">
        <v>3</v>
      </c>
      <c r="M162" s="81">
        <v>38.5</v>
      </c>
      <c r="N162" s="72">
        <v>39</v>
      </c>
      <c r="O162" s="64">
        <v>2530</v>
      </c>
      <c r="P162" s="65">
        <f>Table2245789101123456789101112131415161718[[#This Row],[PEMBULATAN]]*O162</f>
        <v>98670</v>
      </c>
    </row>
    <row r="163" spans="1:16" ht="26.25" customHeight="1" x14ac:dyDescent="0.2">
      <c r="A163" s="14"/>
      <c r="B163" s="75"/>
      <c r="C163" s="73" t="s">
        <v>2692</v>
      </c>
      <c r="D163" s="78" t="s">
        <v>289</v>
      </c>
      <c r="E163" s="13">
        <v>44450</v>
      </c>
      <c r="F163" s="76" t="s">
        <v>1362</v>
      </c>
      <c r="G163" s="13">
        <v>44454</v>
      </c>
      <c r="H163" s="77" t="s">
        <v>2428</v>
      </c>
      <c r="I163" s="16">
        <v>90</v>
      </c>
      <c r="J163" s="16">
        <v>58</v>
      </c>
      <c r="K163" s="16">
        <v>18</v>
      </c>
      <c r="L163" s="16">
        <v>27</v>
      </c>
      <c r="M163" s="81">
        <v>23.49</v>
      </c>
      <c r="N163" s="72">
        <v>27</v>
      </c>
      <c r="O163" s="64">
        <v>2530</v>
      </c>
      <c r="P163" s="65">
        <f>Table2245789101123456789101112131415161718[[#This Row],[PEMBULATAN]]*O163</f>
        <v>68310</v>
      </c>
    </row>
    <row r="164" spans="1:16" ht="26.25" customHeight="1" x14ac:dyDescent="0.2">
      <c r="A164" s="14"/>
      <c r="B164" s="75"/>
      <c r="C164" s="73" t="s">
        <v>2693</v>
      </c>
      <c r="D164" s="78" t="s">
        <v>289</v>
      </c>
      <c r="E164" s="13">
        <v>44450</v>
      </c>
      <c r="F164" s="76" t="s">
        <v>1362</v>
      </c>
      <c r="G164" s="13">
        <v>44454</v>
      </c>
      <c r="H164" s="77" t="s">
        <v>2428</v>
      </c>
      <c r="I164" s="16">
        <v>86</v>
      </c>
      <c r="J164" s="16">
        <v>48</v>
      </c>
      <c r="K164" s="16">
        <v>20</v>
      </c>
      <c r="L164" s="16">
        <v>1</v>
      </c>
      <c r="M164" s="81">
        <v>20.64</v>
      </c>
      <c r="N164" s="72">
        <v>21</v>
      </c>
      <c r="O164" s="64">
        <v>2530</v>
      </c>
      <c r="P164" s="65">
        <f>Table2245789101123456789101112131415161718[[#This Row],[PEMBULATAN]]*O164</f>
        <v>53130</v>
      </c>
    </row>
    <row r="165" spans="1:16" ht="26.25" customHeight="1" x14ac:dyDescent="0.2">
      <c r="A165" s="14"/>
      <c r="B165" s="75"/>
      <c r="C165" s="73" t="s">
        <v>2694</v>
      </c>
      <c r="D165" s="78" t="s">
        <v>289</v>
      </c>
      <c r="E165" s="13">
        <v>44450</v>
      </c>
      <c r="F165" s="76" t="s">
        <v>1362</v>
      </c>
      <c r="G165" s="13">
        <v>44454</v>
      </c>
      <c r="H165" s="77" t="s">
        <v>2428</v>
      </c>
      <c r="I165" s="16">
        <v>90</v>
      </c>
      <c r="J165" s="16">
        <v>60</v>
      </c>
      <c r="K165" s="16">
        <v>18</v>
      </c>
      <c r="L165" s="16">
        <v>3</v>
      </c>
      <c r="M165" s="81">
        <v>24.3</v>
      </c>
      <c r="N165" s="72">
        <v>25</v>
      </c>
      <c r="O165" s="64">
        <v>2530</v>
      </c>
      <c r="P165" s="65">
        <f>Table2245789101123456789101112131415161718[[#This Row],[PEMBULATAN]]*O165</f>
        <v>63250</v>
      </c>
    </row>
    <row r="166" spans="1:16" ht="26.25" customHeight="1" x14ac:dyDescent="0.2">
      <c r="A166" s="14"/>
      <c r="B166" s="75"/>
      <c r="C166" s="73" t="s">
        <v>2695</v>
      </c>
      <c r="D166" s="78" t="s">
        <v>289</v>
      </c>
      <c r="E166" s="13">
        <v>44450</v>
      </c>
      <c r="F166" s="76" t="s">
        <v>1362</v>
      </c>
      <c r="G166" s="13">
        <v>44454</v>
      </c>
      <c r="H166" s="77" t="s">
        <v>2428</v>
      </c>
      <c r="I166" s="16">
        <v>60</v>
      </c>
      <c r="J166" s="16">
        <v>45</v>
      </c>
      <c r="K166" s="16">
        <v>17</v>
      </c>
      <c r="L166" s="16">
        <v>13</v>
      </c>
      <c r="M166" s="81">
        <v>11.475</v>
      </c>
      <c r="N166" s="72">
        <v>13</v>
      </c>
      <c r="O166" s="64">
        <v>2530</v>
      </c>
      <c r="P166" s="65">
        <f>Table2245789101123456789101112131415161718[[#This Row],[PEMBULATAN]]*O166</f>
        <v>32890</v>
      </c>
    </row>
    <row r="167" spans="1:16" ht="26.25" customHeight="1" x14ac:dyDescent="0.2">
      <c r="A167" s="14"/>
      <c r="B167" s="75"/>
      <c r="C167" s="73" t="s">
        <v>2696</v>
      </c>
      <c r="D167" s="78" t="s">
        <v>289</v>
      </c>
      <c r="E167" s="13">
        <v>44450</v>
      </c>
      <c r="F167" s="76" t="s">
        <v>1362</v>
      </c>
      <c r="G167" s="13">
        <v>44454</v>
      </c>
      <c r="H167" s="77" t="s">
        <v>2428</v>
      </c>
      <c r="I167" s="16">
        <v>95</v>
      </c>
      <c r="J167" s="16">
        <v>30</v>
      </c>
      <c r="K167" s="16">
        <v>25</v>
      </c>
      <c r="L167" s="16">
        <v>4</v>
      </c>
      <c r="M167" s="81">
        <v>17.8125</v>
      </c>
      <c r="N167" s="72">
        <v>18</v>
      </c>
      <c r="O167" s="64">
        <v>2530</v>
      </c>
      <c r="P167" s="65">
        <f>Table2245789101123456789101112131415161718[[#This Row],[PEMBULATAN]]*O167</f>
        <v>45540</v>
      </c>
    </row>
    <row r="168" spans="1:16" ht="26.25" customHeight="1" x14ac:dyDescent="0.2">
      <c r="A168" s="14"/>
      <c r="B168" s="75"/>
      <c r="C168" s="73" t="s">
        <v>2697</v>
      </c>
      <c r="D168" s="78" t="s">
        <v>289</v>
      </c>
      <c r="E168" s="13">
        <v>44450</v>
      </c>
      <c r="F168" s="76" t="s">
        <v>1362</v>
      </c>
      <c r="G168" s="13">
        <v>44454</v>
      </c>
      <c r="H168" s="77" t="s">
        <v>2428</v>
      </c>
      <c r="I168" s="16">
        <v>80</v>
      </c>
      <c r="J168" s="16">
        <v>50</v>
      </c>
      <c r="K168" s="16">
        <v>28</v>
      </c>
      <c r="L168" s="16">
        <v>3</v>
      </c>
      <c r="M168" s="81">
        <v>28</v>
      </c>
      <c r="N168" s="72">
        <v>28</v>
      </c>
      <c r="O168" s="64">
        <v>2530</v>
      </c>
      <c r="P168" s="65">
        <f>Table2245789101123456789101112131415161718[[#This Row],[PEMBULATAN]]*O168</f>
        <v>70840</v>
      </c>
    </row>
    <row r="169" spans="1:16" ht="26.25" customHeight="1" x14ac:dyDescent="0.2">
      <c r="A169" s="14"/>
      <c r="B169" s="75"/>
      <c r="C169" s="73" t="s">
        <v>2698</v>
      </c>
      <c r="D169" s="78" t="s">
        <v>289</v>
      </c>
      <c r="E169" s="13">
        <v>44450</v>
      </c>
      <c r="F169" s="76" t="s">
        <v>1362</v>
      </c>
      <c r="G169" s="13">
        <v>44454</v>
      </c>
      <c r="H169" s="77" t="s">
        <v>2428</v>
      </c>
      <c r="I169" s="16">
        <v>100</v>
      </c>
      <c r="J169" s="16">
        <v>53</v>
      </c>
      <c r="K169" s="16">
        <v>28</v>
      </c>
      <c r="L169" s="16">
        <v>1</v>
      </c>
      <c r="M169" s="81">
        <v>37.1</v>
      </c>
      <c r="N169" s="72">
        <v>37</v>
      </c>
      <c r="O169" s="64">
        <v>2530</v>
      </c>
      <c r="P169" s="65">
        <f>Table2245789101123456789101112131415161718[[#This Row],[PEMBULATAN]]*O169</f>
        <v>93610</v>
      </c>
    </row>
    <row r="170" spans="1:16" ht="26.25" customHeight="1" x14ac:dyDescent="0.2">
      <c r="A170" s="14"/>
      <c r="B170" s="75"/>
      <c r="C170" s="73" t="s">
        <v>2699</v>
      </c>
      <c r="D170" s="78" t="s">
        <v>289</v>
      </c>
      <c r="E170" s="13">
        <v>44450</v>
      </c>
      <c r="F170" s="76" t="s">
        <v>1362</v>
      </c>
      <c r="G170" s="13">
        <v>44454</v>
      </c>
      <c r="H170" s="77" t="s">
        <v>2428</v>
      </c>
      <c r="I170" s="16">
        <v>94</v>
      </c>
      <c r="J170" s="16">
        <v>60</v>
      </c>
      <c r="K170" s="16">
        <v>30</v>
      </c>
      <c r="L170" s="16">
        <v>4</v>
      </c>
      <c r="M170" s="81">
        <v>42.3</v>
      </c>
      <c r="N170" s="72">
        <v>43</v>
      </c>
      <c r="O170" s="64">
        <v>2530</v>
      </c>
      <c r="P170" s="65">
        <f>Table2245789101123456789101112131415161718[[#This Row],[PEMBULATAN]]*O170</f>
        <v>108790</v>
      </c>
    </row>
    <row r="171" spans="1:16" ht="26.25" customHeight="1" x14ac:dyDescent="0.2">
      <c r="A171" s="14"/>
      <c r="B171" s="75"/>
      <c r="C171" s="73" t="s">
        <v>2700</v>
      </c>
      <c r="D171" s="78" t="s">
        <v>289</v>
      </c>
      <c r="E171" s="13">
        <v>44450</v>
      </c>
      <c r="F171" s="76" t="s">
        <v>1362</v>
      </c>
      <c r="G171" s="13">
        <v>44454</v>
      </c>
      <c r="H171" s="77" t="s">
        <v>2428</v>
      </c>
      <c r="I171" s="16">
        <v>100</v>
      </c>
      <c r="J171" s="16">
        <v>58</v>
      </c>
      <c r="K171" s="16">
        <v>30</v>
      </c>
      <c r="L171" s="16">
        <v>6</v>
      </c>
      <c r="M171" s="81">
        <v>43.5</v>
      </c>
      <c r="N171" s="72">
        <v>44</v>
      </c>
      <c r="O171" s="64">
        <v>2530</v>
      </c>
      <c r="P171" s="65">
        <f>Table2245789101123456789101112131415161718[[#This Row],[PEMBULATAN]]*O171</f>
        <v>111320</v>
      </c>
    </row>
    <row r="172" spans="1:16" ht="26.25" customHeight="1" x14ac:dyDescent="0.2">
      <c r="A172" s="14"/>
      <c r="B172" s="75"/>
      <c r="C172" s="73" t="s">
        <v>2701</v>
      </c>
      <c r="D172" s="78" t="s">
        <v>289</v>
      </c>
      <c r="E172" s="13">
        <v>44450</v>
      </c>
      <c r="F172" s="76" t="s">
        <v>1362</v>
      </c>
      <c r="G172" s="13">
        <v>44454</v>
      </c>
      <c r="H172" s="77" t="s">
        <v>2428</v>
      </c>
      <c r="I172" s="16">
        <v>90</v>
      </c>
      <c r="J172" s="16">
        <v>57</v>
      </c>
      <c r="K172" s="16">
        <v>35</v>
      </c>
      <c r="L172" s="16">
        <v>23</v>
      </c>
      <c r="M172" s="81">
        <v>44.887500000000003</v>
      </c>
      <c r="N172" s="72">
        <v>45</v>
      </c>
      <c r="O172" s="64">
        <v>2530</v>
      </c>
      <c r="P172" s="65">
        <f>Table2245789101123456789101112131415161718[[#This Row],[PEMBULATAN]]*O172</f>
        <v>113850</v>
      </c>
    </row>
    <row r="173" spans="1:16" ht="26.25" customHeight="1" x14ac:dyDescent="0.2">
      <c r="A173" s="14"/>
      <c r="B173" s="75"/>
      <c r="C173" s="73" t="s">
        <v>2702</v>
      </c>
      <c r="D173" s="78" t="s">
        <v>289</v>
      </c>
      <c r="E173" s="13">
        <v>44450</v>
      </c>
      <c r="F173" s="76" t="s">
        <v>1362</v>
      </c>
      <c r="G173" s="13">
        <v>44454</v>
      </c>
      <c r="H173" s="77" t="s">
        <v>2428</v>
      </c>
      <c r="I173" s="16">
        <v>98</v>
      </c>
      <c r="J173" s="16">
        <v>62</v>
      </c>
      <c r="K173" s="16">
        <v>28</v>
      </c>
      <c r="L173" s="16">
        <v>2</v>
      </c>
      <c r="M173" s="81">
        <v>42.531999999999996</v>
      </c>
      <c r="N173" s="72">
        <v>43</v>
      </c>
      <c r="O173" s="64">
        <v>2530</v>
      </c>
      <c r="P173" s="65">
        <f>Table2245789101123456789101112131415161718[[#This Row],[PEMBULATAN]]*O173</f>
        <v>108790</v>
      </c>
    </row>
    <row r="174" spans="1:16" ht="26.25" customHeight="1" x14ac:dyDescent="0.2">
      <c r="A174" s="14"/>
      <c r="B174" s="75"/>
      <c r="C174" s="73" t="s">
        <v>2703</v>
      </c>
      <c r="D174" s="78" t="s">
        <v>289</v>
      </c>
      <c r="E174" s="13">
        <v>44450</v>
      </c>
      <c r="F174" s="76" t="s">
        <v>1362</v>
      </c>
      <c r="G174" s="13">
        <v>44454</v>
      </c>
      <c r="H174" s="77" t="s">
        <v>2428</v>
      </c>
      <c r="I174" s="16">
        <v>85</v>
      </c>
      <c r="J174" s="16">
        <v>45</v>
      </c>
      <c r="K174" s="16">
        <v>22</v>
      </c>
      <c r="L174" s="16">
        <v>5</v>
      </c>
      <c r="M174" s="81">
        <v>21.037500000000001</v>
      </c>
      <c r="N174" s="72">
        <v>21</v>
      </c>
      <c r="O174" s="64">
        <v>2530</v>
      </c>
      <c r="P174" s="65">
        <f>Table2245789101123456789101112131415161718[[#This Row],[PEMBULATAN]]*O174</f>
        <v>53130</v>
      </c>
    </row>
    <row r="175" spans="1:16" ht="26.25" customHeight="1" x14ac:dyDescent="0.2">
      <c r="A175" s="14"/>
      <c r="B175" s="75"/>
      <c r="C175" s="73" t="s">
        <v>2704</v>
      </c>
      <c r="D175" s="78" t="s">
        <v>289</v>
      </c>
      <c r="E175" s="13">
        <v>44450</v>
      </c>
      <c r="F175" s="76" t="s">
        <v>1362</v>
      </c>
      <c r="G175" s="13">
        <v>44454</v>
      </c>
      <c r="H175" s="77" t="s">
        <v>2428</v>
      </c>
      <c r="I175" s="16">
        <v>45</v>
      </c>
      <c r="J175" s="16">
        <v>35</v>
      </c>
      <c r="K175" s="16">
        <v>16</v>
      </c>
      <c r="L175" s="16">
        <v>9</v>
      </c>
      <c r="M175" s="81">
        <v>6.3</v>
      </c>
      <c r="N175" s="72">
        <v>9</v>
      </c>
      <c r="O175" s="64">
        <v>2530</v>
      </c>
      <c r="P175" s="65">
        <f>Table2245789101123456789101112131415161718[[#This Row],[PEMBULATAN]]*O175</f>
        <v>22770</v>
      </c>
    </row>
    <row r="176" spans="1:16" ht="26.25" customHeight="1" x14ac:dyDescent="0.2">
      <c r="A176" s="14"/>
      <c r="B176" s="75"/>
      <c r="C176" s="73" t="s">
        <v>2705</v>
      </c>
      <c r="D176" s="78" t="s">
        <v>289</v>
      </c>
      <c r="E176" s="13">
        <v>44450</v>
      </c>
      <c r="F176" s="76" t="s">
        <v>1362</v>
      </c>
      <c r="G176" s="13">
        <v>44454</v>
      </c>
      <c r="H176" s="77" t="s">
        <v>2428</v>
      </c>
      <c r="I176" s="16">
        <v>50</v>
      </c>
      <c r="J176" s="16">
        <v>38</v>
      </c>
      <c r="K176" s="16">
        <v>17</v>
      </c>
      <c r="L176" s="16">
        <v>7</v>
      </c>
      <c r="M176" s="81">
        <v>8.0749999999999993</v>
      </c>
      <c r="N176" s="72">
        <v>8</v>
      </c>
      <c r="O176" s="64">
        <v>2530</v>
      </c>
      <c r="P176" s="65">
        <f>Table2245789101123456789101112131415161718[[#This Row],[PEMBULATAN]]*O176</f>
        <v>20240</v>
      </c>
    </row>
    <row r="177" spans="1:16" ht="26.25" customHeight="1" x14ac:dyDescent="0.2">
      <c r="A177" s="14"/>
      <c r="B177" s="75"/>
      <c r="C177" s="73" t="s">
        <v>2706</v>
      </c>
      <c r="D177" s="78" t="s">
        <v>289</v>
      </c>
      <c r="E177" s="13">
        <v>44450</v>
      </c>
      <c r="F177" s="76" t="s">
        <v>1362</v>
      </c>
      <c r="G177" s="13">
        <v>44454</v>
      </c>
      <c r="H177" s="77" t="s">
        <v>2428</v>
      </c>
      <c r="I177" s="16">
        <v>60</v>
      </c>
      <c r="J177" s="16">
        <v>40</v>
      </c>
      <c r="K177" s="16">
        <v>14</v>
      </c>
      <c r="L177" s="16">
        <v>14</v>
      </c>
      <c r="M177" s="81">
        <v>8.4</v>
      </c>
      <c r="N177" s="72">
        <v>14</v>
      </c>
      <c r="O177" s="64">
        <v>2530</v>
      </c>
      <c r="P177" s="65">
        <f>Table2245789101123456789101112131415161718[[#This Row],[PEMBULATAN]]*O177</f>
        <v>35420</v>
      </c>
    </row>
    <row r="178" spans="1:16" ht="26.25" customHeight="1" x14ac:dyDescent="0.2">
      <c r="A178" s="14"/>
      <c r="B178" s="75"/>
      <c r="C178" s="73" t="s">
        <v>2707</v>
      </c>
      <c r="D178" s="78" t="s">
        <v>289</v>
      </c>
      <c r="E178" s="13">
        <v>44450</v>
      </c>
      <c r="F178" s="76" t="s">
        <v>1362</v>
      </c>
      <c r="G178" s="13">
        <v>44454</v>
      </c>
      <c r="H178" s="77" t="s">
        <v>2428</v>
      </c>
      <c r="I178" s="16">
        <v>87</v>
      </c>
      <c r="J178" s="16">
        <v>66</v>
      </c>
      <c r="K178" s="16">
        <v>20</v>
      </c>
      <c r="L178" s="16">
        <v>9</v>
      </c>
      <c r="M178" s="81">
        <v>28.71</v>
      </c>
      <c r="N178" s="72">
        <v>29</v>
      </c>
      <c r="O178" s="64">
        <v>2530</v>
      </c>
      <c r="P178" s="65">
        <f>Table2245789101123456789101112131415161718[[#This Row],[PEMBULATAN]]*O178</f>
        <v>73370</v>
      </c>
    </row>
    <row r="179" spans="1:16" ht="26.25" customHeight="1" x14ac:dyDescent="0.2">
      <c r="A179" s="14"/>
      <c r="B179" s="75"/>
      <c r="C179" s="73" t="s">
        <v>2708</v>
      </c>
      <c r="D179" s="78" t="s">
        <v>289</v>
      </c>
      <c r="E179" s="13">
        <v>44450</v>
      </c>
      <c r="F179" s="76" t="s">
        <v>1362</v>
      </c>
      <c r="G179" s="13">
        <v>44454</v>
      </c>
      <c r="H179" s="77" t="s">
        <v>2428</v>
      </c>
      <c r="I179" s="16">
        <v>98</v>
      </c>
      <c r="J179" s="16">
        <v>70</v>
      </c>
      <c r="K179" s="16">
        <v>45</v>
      </c>
      <c r="L179" s="16">
        <v>2</v>
      </c>
      <c r="M179" s="81">
        <v>77.174999999999997</v>
      </c>
      <c r="N179" s="72">
        <v>77</v>
      </c>
      <c r="O179" s="64">
        <v>2530</v>
      </c>
      <c r="P179" s="65">
        <f>Table2245789101123456789101112131415161718[[#This Row],[PEMBULATAN]]*O179</f>
        <v>194810</v>
      </c>
    </row>
    <row r="180" spans="1:16" ht="26.25" customHeight="1" x14ac:dyDescent="0.2">
      <c r="A180" s="14"/>
      <c r="B180" s="75"/>
      <c r="C180" s="73" t="s">
        <v>2709</v>
      </c>
      <c r="D180" s="78" t="s">
        <v>289</v>
      </c>
      <c r="E180" s="13">
        <v>44450</v>
      </c>
      <c r="F180" s="76" t="s">
        <v>1362</v>
      </c>
      <c r="G180" s="13">
        <v>44454</v>
      </c>
      <c r="H180" s="77" t="s">
        <v>2428</v>
      </c>
      <c r="I180" s="16">
        <v>100</v>
      </c>
      <c r="J180" s="16">
        <v>58</v>
      </c>
      <c r="K180" s="16">
        <v>35</v>
      </c>
      <c r="L180" s="16">
        <v>1</v>
      </c>
      <c r="M180" s="81">
        <v>50.75</v>
      </c>
      <c r="N180" s="72">
        <v>51</v>
      </c>
      <c r="O180" s="64">
        <v>2530</v>
      </c>
      <c r="P180" s="65">
        <f>Table2245789101123456789101112131415161718[[#This Row],[PEMBULATAN]]*O180</f>
        <v>129030</v>
      </c>
    </row>
    <row r="181" spans="1:16" ht="26.25" customHeight="1" x14ac:dyDescent="0.2">
      <c r="A181" s="14"/>
      <c r="B181" s="75"/>
      <c r="C181" s="73" t="s">
        <v>2710</v>
      </c>
      <c r="D181" s="78" t="s">
        <v>289</v>
      </c>
      <c r="E181" s="13">
        <v>44450</v>
      </c>
      <c r="F181" s="76" t="s">
        <v>1362</v>
      </c>
      <c r="G181" s="13">
        <v>44454</v>
      </c>
      <c r="H181" s="77" t="s">
        <v>2428</v>
      </c>
      <c r="I181" s="16">
        <v>75</v>
      </c>
      <c r="J181" s="16">
        <v>68</v>
      </c>
      <c r="K181" s="16">
        <v>30</v>
      </c>
      <c r="L181" s="16">
        <v>31</v>
      </c>
      <c r="M181" s="81">
        <v>38.25</v>
      </c>
      <c r="N181" s="72">
        <v>38</v>
      </c>
      <c r="O181" s="64">
        <v>2530</v>
      </c>
      <c r="P181" s="65">
        <f>Table2245789101123456789101112131415161718[[#This Row],[PEMBULATAN]]*O181</f>
        <v>96140</v>
      </c>
    </row>
    <row r="182" spans="1:16" ht="26.25" customHeight="1" x14ac:dyDescent="0.2">
      <c r="A182" s="14"/>
      <c r="B182" s="75"/>
      <c r="C182" s="73" t="s">
        <v>2711</v>
      </c>
      <c r="D182" s="78" t="s">
        <v>289</v>
      </c>
      <c r="E182" s="13">
        <v>44450</v>
      </c>
      <c r="F182" s="76" t="s">
        <v>1362</v>
      </c>
      <c r="G182" s="13">
        <v>44454</v>
      </c>
      <c r="H182" s="77" t="s">
        <v>2428</v>
      </c>
      <c r="I182" s="16">
        <v>88</v>
      </c>
      <c r="J182" s="16">
        <v>66</v>
      </c>
      <c r="K182" s="16">
        <v>17</v>
      </c>
      <c r="L182" s="16">
        <v>9</v>
      </c>
      <c r="M182" s="81">
        <v>24.684000000000001</v>
      </c>
      <c r="N182" s="72">
        <v>25</v>
      </c>
      <c r="O182" s="64">
        <v>2530</v>
      </c>
      <c r="P182" s="65">
        <f>Table2245789101123456789101112131415161718[[#This Row],[PEMBULATAN]]*O182</f>
        <v>63250</v>
      </c>
    </row>
    <row r="183" spans="1:16" ht="26.25" customHeight="1" x14ac:dyDescent="0.2">
      <c r="A183" s="14"/>
      <c r="B183" s="75"/>
      <c r="C183" s="73" t="s">
        <v>2712</v>
      </c>
      <c r="D183" s="78" t="s">
        <v>289</v>
      </c>
      <c r="E183" s="13">
        <v>44450</v>
      </c>
      <c r="F183" s="76" t="s">
        <v>1362</v>
      </c>
      <c r="G183" s="13">
        <v>44454</v>
      </c>
      <c r="H183" s="77" t="s">
        <v>2428</v>
      </c>
      <c r="I183" s="16">
        <v>100</v>
      </c>
      <c r="J183" s="16">
        <v>60</v>
      </c>
      <c r="K183" s="16">
        <v>32</v>
      </c>
      <c r="L183" s="16">
        <v>10</v>
      </c>
      <c r="M183" s="81">
        <v>48</v>
      </c>
      <c r="N183" s="72">
        <v>48</v>
      </c>
      <c r="O183" s="64">
        <v>2530</v>
      </c>
      <c r="P183" s="65">
        <f>Table2245789101123456789101112131415161718[[#This Row],[PEMBULATAN]]*O183</f>
        <v>121440</v>
      </c>
    </row>
    <row r="184" spans="1:16" ht="26.25" customHeight="1" x14ac:dyDescent="0.2">
      <c r="A184" s="14"/>
      <c r="B184" s="75"/>
      <c r="C184" s="73" t="s">
        <v>2713</v>
      </c>
      <c r="D184" s="78" t="s">
        <v>289</v>
      </c>
      <c r="E184" s="13">
        <v>44450</v>
      </c>
      <c r="F184" s="76" t="s">
        <v>1362</v>
      </c>
      <c r="G184" s="13">
        <v>44454</v>
      </c>
      <c r="H184" s="77" t="s">
        <v>2428</v>
      </c>
      <c r="I184" s="16">
        <v>83</v>
      </c>
      <c r="J184" s="16">
        <v>68</v>
      </c>
      <c r="K184" s="16">
        <v>22</v>
      </c>
      <c r="L184" s="16">
        <v>7</v>
      </c>
      <c r="M184" s="81">
        <v>31.042000000000002</v>
      </c>
      <c r="N184" s="72">
        <v>31</v>
      </c>
      <c r="O184" s="64">
        <v>2530</v>
      </c>
      <c r="P184" s="65">
        <f>Table2245789101123456789101112131415161718[[#This Row],[PEMBULATAN]]*O184</f>
        <v>78430</v>
      </c>
    </row>
    <row r="185" spans="1:16" ht="26.25" customHeight="1" x14ac:dyDescent="0.2">
      <c r="A185" s="14"/>
      <c r="B185" s="75"/>
      <c r="C185" s="73" t="s">
        <v>2714</v>
      </c>
      <c r="D185" s="78" t="s">
        <v>289</v>
      </c>
      <c r="E185" s="13">
        <v>44450</v>
      </c>
      <c r="F185" s="76" t="s">
        <v>1362</v>
      </c>
      <c r="G185" s="13">
        <v>44454</v>
      </c>
      <c r="H185" s="77" t="s">
        <v>2428</v>
      </c>
      <c r="I185" s="16">
        <v>88</v>
      </c>
      <c r="J185" s="16">
        <v>67</v>
      </c>
      <c r="K185" s="16">
        <v>18</v>
      </c>
      <c r="L185" s="16">
        <v>20</v>
      </c>
      <c r="M185" s="81">
        <v>26.532</v>
      </c>
      <c r="N185" s="72">
        <v>27</v>
      </c>
      <c r="O185" s="64">
        <v>2530</v>
      </c>
      <c r="P185" s="65">
        <f>Table2245789101123456789101112131415161718[[#This Row],[PEMBULATAN]]*O185</f>
        <v>68310</v>
      </c>
    </row>
    <row r="186" spans="1:16" ht="26.25" customHeight="1" x14ac:dyDescent="0.2">
      <c r="A186" s="14"/>
      <c r="B186" s="75"/>
      <c r="C186" s="73" t="s">
        <v>2715</v>
      </c>
      <c r="D186" s="78" t="s">
        <v>289</v>
      </c>
      <c r="E186" s="13">
        <v>44450</v>
      </c>
      <c r="F186" s="76" t="s">
        <v>1362</v>
      </c>
      <c r="G186" s="13">
        <v>44454</v>
      </c>
      <c r="H186" s="77" t="s">
        <v>2428</v>
      </c>
      <c r="I186" s="16">
        <v>77</v>
      </c>
      <c r="J186" s="16">
        <v>65</v>
      </c>
      <c r="K186" s="16">
        <v>20</v>
      </c>
      <c r="L186" s="16">
        <v>2</v>
      </c>
      <c r="M186" s="81">
        <v>25.024999999999999</v>
      </c>
      <c r="N186" s="72">
        <v>25</v>
      </c>
      <c r="O186" s="64">
        <v>2530</v>
      </c>
      <c r="P186" s="65">
        <f>Table2245789101123456789101112131415161718[[#This Row],[PEMBULATAN]]*O186</f>
        <v>63250</v>
      </c>
    </row>
    <row r="187" spans="1:16" ht="26.25" customHeight="1" x14ac:dyDescent="0.2">
      <c r="A187" s="14"/>
      <c r="B187" s="75"/>
      <c r="C187" s="73" t="s">
        <v>2716</v>
      </c>
      <c r="D187" s="78" t="s">
        <v>289</v>
      </c>
      <c r="E187" s="13">
        <v>44450</v>
      </c>
      <c r="F187" s="76" t="s">
        <v>1362</v>
      </c>
      <c r="G187" s="13">
        <v>44454</v>
      </c>
      <c r="H187" s="77" t="s">
        <v>2428</v>
      </c>
      <c r="I187" s="16">
        <v>65</v>
      </c>
      <c r="J187" s="16">
        <v>60</v>
      </c>
      <c r="K187" s="16">
        <v>28</v>
      </c>
      <c r="L187" s="16">
        <v>11</v>
      </c>
      <c r="M187" s="81">
        <v>27.3</v>
      </c>
      <c r="N187" s="72">
        <v>28</v>
      </c>
      <c r="O187" s="64">
        <v>2530</v>
      </c>
      <c r="P187" s="65">
        <f>Table2245789101123456789101112131415161718[[#This Row],[PEMBULATAN]]*O187</f>
        <v>70840</v>
      </c>
    </row>
    <row r="188" spans="1:16" ht="26.25" customHeight="1" x14ac:dyDescent="0.2">
      <c r="A188" s="14"/>
      <c r="B188" s="75"/>
      <c r="C188" s="73" t="s">
        <v>2717</v>
      </c>
      <c r="D188" s="78" t="s">
        <v>289</v>
      </c>
      <c r="E188" s="13">
        <v>44450</v>
      </c>
      <c r="F188" s="76" t="s">
        <v>1362</v>
      </c>
      <c r="G188" s="13">
        <v>44454</v>
      </c>
      <c r="H188" s="77" t="s">
        <v>2428</v>
      </c>
      <c r="I188" s="16">
        <v>98</v>
      </c>
      <c r="J188" s="16">
        <v>60</v>
      </c>
      <c r="K188" s="16">
        <v>28</v>
      </c>
      <c r="L188" s="16">
        <v>13</v>
      </c>
      <c r="M188" s="81">
        <v>41.16</v>
      </c>
      <c r="N188" s="72">
        <v>41</v>
      </c>
      <c r="O188" s="64">
        <v>2530</v>
      </c>
      <c r="P188" s="65">
        <f>Table2245789101123456789101112131415161718[[#This Row],[PEMBULATAN]]*O188</f>
        <v>103730</v>
      </c>
    </row>
    <row r="189" spans="1:16" ht="26.25" customHeight="1" x14ac:dyDescent="0.2">
      <c r="A189" s="14"/>
      <c r="B189" s="75"/>
      <c r="C189" s="73" t="s">
        <v>2718</v>
      </c>
      <c r="D189" s="78" t="s">
        <v>289</v>
      </c>
      <c r="E189" s="13">
        <v>44450</v>
      </c>
      <c r="F189" s="76" t="s">
        <v>1362</v>
      </c>
      <c r="G189" s="13">
        <v>44454</v>
      </c>
      <c r="H189" s="77" t="s">
        <v>2428</v>
      </c>
      <c r="I189" s="16">
        <v>75</v>
      </c>
      <c r="J189" s="16">
        <v>60</v>
      </c>
      <c r="K189" s="16">
        <v>27</v>
      </c>
      <c r="L189" s="16">
        <v>6</v>
      </c>
      <c r="M189" s="81">
        <v>30.375</v>
      </c>
      <c r="N189" s="72">
        <v>31</v>
      </c>
      <c r="O189" s="64">
        <v>2530</v>
      </c>
      <c r="P189" s="65">
        <f>Table2245789101123456789101112131415161718[[#This Row],[PEMBULATAN]]*O189</f>
        <v>78430</v>
      </c>
    </row>
    <row r="190" spans="1:16" ht="26.25" customHeight="1" x14ac:dyDescent="0.2">
      <c r="A190" s="14"/>
      <c r="B190" s="75"/>
      <c r="C190" s="73" t="s">
        <v>2719</v>
      </c>
      <c r="D190" s="78" t="s">
        <v>289</v>
      </c>
      <c r="E190" s="13">
        <v>44450</v>
      </c>
      <c r="F190" s="76" t="s">
        <v>1362</v>
      </c>
      <c r="G190" s="13">
        <v>44454</v>
      </c>
      <c r="H190" s="77" t="s">
        <v>2428</v>
      </c>
      <c r="I190" s="16">
        <v>40</v>
      </c>
      <c r="J190" s="16">
        <v>35</v>
      </c>
      <c r="K190" s="16">
        <v>10</v>
      </c>
      <c r="L190" s="16">
        <v>19</v>
      </c>
      <c r="M190" s="81">
        <v>3.5</v>
      </c>
      <c r="N190" s="72">
        <v>19</v>
      </c>
      <c r="O190" s="64">
        <v>2530</v>
      </c>
      <c r="P190" s="65">
        <f>Table2245789101123456789101112131415161718[[#This Row],[PEMBULATAN]]*O190</f>
        <v>48070</v>
      </c>
    </row>
    <row r="191" spans="1:16" ht="26.25" customHeight="1" x14ac:dyDescent="0.2">
      <c r="A191" s="14"/>
      <c r="B191" s="75"/>
      <c r="C191" s="73" t="s">
        <v>2720</v>
      </c>
      <c r="D191" s="78" t="s">
        <v>289</v>
      </c>
      <c r="E191" s="13">
        <v>44450</v>
      </c>
      <c r="F191" s="76" t="s">
        <v>1362</v>
      </c>
      <c r="G191" s="13">
        <v>44454</v>
      </c>
      <c r="H191" s="77" t="s">
        <v>2428</v>
      </c>
      <c r="I191" s="16">
        <v>75</v>
      </c>
      <c r="J191" s="16">
        <v>60</v>
      </c>
      <c r="K191" s="16">
        <v>24</v>
      </c>
      <c r="L191" s="16">
        <v>1</v>
      </c>
      <c r="M191" s="81">
        <v>27</v>
      </c>
      <c r="N191" s="72">
        <v>27</v>
      </c>
      <c r="O191" s="64">
        <v>2530</v>
      </c>
      <c r="P191" s="65">
        <f>Table2245789101123456789101112131415161718[[#This Row],[PEMBULATAN]]*O191</f>
        <v>68310</v>
      </c>
    </row>
    <row r="192" spans="1:16" ht="26.25" customHeight="1" x14ac:dyDescent="0.2">
      <c r="A192" s="14"/>
      <c r="B192" s="75"/>
      <c r="C192" s="73" t="s">
        <v>2721</v>
      </c>
      <c r="D192" s="78" t="s">
        <v>289</v>
      </c>
      <c r="E192" s="13">
        <v>44450</v>
      </c>
      <c r="F192" s="76" t="s">
        <v>1362</v>
      </c>
      <c r="G192" s="13">
        <v>44454</v>
      </c>
      <c r="H192" s="77" t="s">
        <v>2428</v>
      </c>
      <c r="I192" s="16">
        <v>80</v>
      </c>
      <c r="J192" s="16">
        <v>60</v>
      </c>
      <c r="K192" s="16">
        <v>23</v>
      </c>
      <c r="L192" s="16">
        <v>11</v>
      </c>
      <c r="M192" s="81">
        <v>27.6</v>
      </c>
      <c r="N192" s="72">
        <v>28</v>
      </c>
      <c r="O192" s="64">
        <v>2530</v>
      </c>
      <c r="P192" s="65">
        <f>Table2245789101123456789101112131415161718[[#This Row],[PEMBULATAN]]*O192</f>
        <v>70840</v>
      </c>
    </row>
    <row r="193" spans="1:16" ht="26.25" customHeight="1" x14ac:dyDescent="0.2">
      <c r="A193" s="14"/>
      <c r="B193" s="75"/>
      <c r="C193" s="73" t="s">
        <v>2722</v>
      </c>
      <c r="D193" s="78" t="s">
        <v>289</v>
      </c>
      <c r="E193" s="13">
        <v>44450</v>
      </c>
      <c r="F193" s="76" t="s">
        <v>1362</v>
      </c>
      <c r="G193" s="13">
        <v>44454</v>
      </c>
      <c r="H193" s="77" t="s">
        <v>2428</v>
      </c>
      <c r="I193" s="16">
        <v>84</v>
      </c>
      <c r="J193" s="16">
        <v>62</v>
      </c>
      <c r="K193" s="16">
        <v>18</v>
      </c>
      <c r="L193" s="16">
        <v>13</v>
      </c>
      <c r="M193" s="81">
        <v>23.436</v>
      </c>
      <c r="N193" s="72">
        <v>24</v>
      </c>
      <c r="O193" s="64">
        <v>2530</v>
      </c>
      <c r="P193" s="65">
        <f>Table2245789101123456789101112131415161718[[#This Row],[PEMBULATAN]]*O193</f>
        <v>60720</v>
      </c>
    </row>
    <row r="194" spans="1:16" ht="26.25" customHeight="1" x14ac:dyDescent="0.2">
      <c r="A194" s="14"/>
      <c r="B194" s="75"/>
      <c r="C194" s="73" t="s">
        <v>2723</v>
      </c>
      <c r="D194" s="78" t="s">
        <v>289</v>
      </c>
      <c r="E194" s="13">
        <v>44450</v>
      </c>
      <c r="F194" s="76" t="s">
        <v>1362</v>
      </c>
      <c r="G194" s="13">
        <v>44454</v>
      </c>
      <c r="H194" s="77" t="s">
        <v>2428</v>
      </c>
      <c r="I194" s="16">
        <v>70</v>
      </c>
      <c r="J194" s="16">
        <v>62</v>
      </c>
      <c r="K194" s="16">
        <v>20</v>
      </c>
      <c r="L194" s="16">
        <v>4</v>
      </c>
      <c r="M194" s="81">
        <v>21.7</v>
      </c>
      <c r="N194" s="72">
        <v>22</v>
      </c>
      <c r="O194" s="64">
        <v>2530</v>
      </c>
      <c r="P194" s="65">
        <f>Table2245789101123456789101112131415161718[[#This Row],[PEMBULATAN]]*O194</f>
        <v>55660</v>
      </c>
    </row>
    <row r="195" spans="1:16" ht="26.25" customHeight="1" x14ac:dyDescent="0.2">
      <c r="A195" s="14"/>
      <c r="B195" s="75"/>
      <c r="C195" s="73" t="s">
        <v>2724</v>
      </c>
      <c r="D195" s="78" t="s">
        <v>289</v>
      </c>
      <c r="E195" s="13">
        <v>44450</v>
      </c>
      <c r="F195" s="76" t="s">
        <v>1362</v>
      </c>
      <c r="G195" s="13">
        <v>44454</v>
      </c>
      <c r="H195" s="77" t="s">
        <v>2428</v>
      </c>
      <c r="I195" s="16">
        <v>62</v>
      </c>
      <c r="J195" s="16">
        <v>70</v>
      </c>
      <c r="K195" s="16">
        <v>20</v>
      </c>
      <c r="L195" s="16">
        <v>4</v>
      </c>
      <c r="M195" s="81">
        <v>21.7</v>
      </c>
      <c r="N195" s="72">
        <v>22</v>
      </c>
      <c r="O195" s="64">
        <v>2530</v>
      </c>
      <c r="P195" s="65">
        <f>Table2245789101123456789101112131415161718[[#This Row],[PEMBULATAN]]*O195</f>
        <v>55660</v>
      </c>
    </row>
    <row r="196" spans="1:16" ht="26.25" customHeight="1" x14ac:dyDescent="0.2">
      <c r="A196" s="14"/>
      <c r="B196" s="75"/>
      <c r="C196" s="73" t="s">
        <v>2725</v>
      </c>
      <c r="D196" s="78" t="s">
        <v>289</v>
      </c>
      <c r="E196" s="13">
        <v>44450</v>
      </c>
      <c r="F196" s="76" t="s">
        <v>1362</v>
      </c>
      <c r="G196" s="13">
        <v>44454</v>
      </c>
      <c r="H196" s="77" t="s">
        <v>2428</v>
      </c>
      <c r="I196" s="16">
        <v>75</v>
      </c>
      <c r="J196" s="16">
        <v>60</v>
      </c>
      <c r="K196" s="16">
        <v>24</v>
      </c>
      <c r="L196" s="16">
        <v>1</v>
      </c>
      <c r="M196" s="81">
        <v>27</v>
      </c>
      <c r="N196" s="72">
        <v>27</v>
      </c>
      <c r="O196" s="64">
        <v>2530</v>
      </c>
      <c r="P196" s="65">
        <f>Table2245789101123456789101112131415161718[[#This Row],[PEMBULATAN]]*O196</f>
        <v>68310</v>
      </c>
    </row>
    <row r="197" spans="1:16" ht="26.25" customHeight="1" x14ac:dyDescent="0.2">
      <c r="A197" s="14"/>
      <c r="B197" s="75"/>
      <c r="C197" s="73" t="s">
        <v>2726</v>
      </c>
      <c r="D197" s="78" t="s">
        <v>289</v>
      </c>
      <c r="E197" s="13">
        <v>44450</v>
      </c>
      <c r="F197" s="76" t="s">
        <v>1362</v>
      </c>
      <c r="G197" s="13">
        <v>44454</v>
      </c>
      <c r="H197" s="77" t="s">
        <v>2428</v>
      </c>
      <c r="I197" s="16">
        <v>65</v>
      </c>
      <c r="J197" s="16">
        <v>60</v>
      </c>
      <c r="K197" s="16">
        <v>23</v>
      </c>
      <c r="L197" s="16">
        <v>2</v>
      </c>
      <c r="M197" s="81">
        <v>22.425000000000001</v>
      </c>
      <c r="N197" s="72">
        <v>23</v>
      </c>
      <c r="O197" s="64">
        <v>2530</v>
      </c>
      <c r="P197" s="65">
        <f>Table2245789101123456789101112131415161718[[#This Row],[PEMBULATAN]]*O197</f>
        <v>58190</v>
      </c>
    </row>
    <row r="198" spans="1:16" ht="26.25" customHeight="1" x14ac:dyDescent="0.2">
      <c r="A198" s="14"/>
      <c r="B198" s="75"/>
      <c r="C198" s="73" t="s">
        <v>2727</v>
      </c>
      <c r="D198" s="78" t="s">
        <v>289</v>
      </c>
      <c r="E198" s="13">
        <v>44450</v>
      </c>
      <c r="F198" s="76" t="s">
        <v>1362</v>
      </c>
      <c r="G198" s="13">
        <v>44454</v>
      </c>
      <c r="H198" s="77" t="s">
        <v>2428</v>
      </c>
      <c r="I198" s="16">
        <v>88</v>
      </c>
      <c r="J198" s="16">
        <v>63</v>
      </c>
      <c r="K198" s="16">
        <v>24</v>
      </c>
      <c r="L198" s="16">
        <v>3</v>
      </c>
      <c r="M198" s="81">
        <v>33.264000000000003</v>
      </c>
      <c r="N198" s="72">
        <v>33</v>
      </c>
      <c r="O198" s="64">
        <v>2530</v>
      </c>
      <c r="P198" s="65">
        <f>Table2245789101123456789101112131415161718[[#This Row],[PEMBULATAN]]*O198</f>
        <v>83490</v>
      </c>
    </row>
    <row r="199" spans="1:16" ht="26.25" customHeight="1" x14ac:dyDescent="0.2">
      <c r="A199" s="14"/>
      <c r="B199" s="75"/>
      <c r="C199" s="73" t="s">
        <v>2728</v>
      </c>
      <c r="D199" s="78" t="s">
        <v>289</v>
      </c>
      <c r="E199" s="13">
        <v>44450</v>
      </c>
      <c r="F199" s="76" t="s">
        <v>1362</v>
      </c>
      <c r="G199" s="13">
        <v>44454</v>
      </c>
      <c r="H199" s="77" t="s">
        <v>2428</v>
      </c>
      <c r="I199" s="16">
        <v>77</v>
      </c>
      <c r="J199" s="16">
        <v>70</v>
      </c>
      <c r="K199" s="16">
        <v>18</v>
      </c>
      <c r="L199" s="16">
        <v>1</v>
      </c>
      <c r="M199" s="81">
        <v>24.254999999999999</v>
      </c>
      <c r="N199" s="72">
        <v>24</v>
      </c>
      <c r="O199" s="64">
        <v>2530</v>
      </c>
      <c r="P199" s="65">
        <f>Table2245789101123456789101112131415161718[[#This Row],[PEMBULATAN]]*O199</f>
        <v>60720</v>
      </c>
    </row>
    <row r="200" spans="1:16" ht="26.25" customHeight="1" x14ac:dyDescent="0.2">
      <c r="A200" s="14"/>
      <c r="B200" s="75"/>
      <c r="C200" s="73" t="s">
        <v>2729</v>
      </c>
      <c r="D200" s="78" t="s">
        <v>289</v>
      </c>
      <c r="E200" s="13">
        <v>44450</v>
      </c>
      <c r="F200" s="76" t="s">
        <v>1362</v>
      </c>
      <c r="G200" s="13">
        <v>44454</v>
      </c>
      <c r="H200" s="77" t="s">
        <v>2428</v>
      </c>
      <c r="I200" s="16">
        <v>60</v>
      </c>
      <c r="J200" s="16">
        <v>58</v>
      </c>
      <c r="K200" s="16">
        <v>28</v>
      </c>
      <c r="L200" s="16">
        <v>24</v>
      </c>
      <c r="M200" s="81">
        <v>24.36</v>
      </c>
      <c r="N200" s="72">
        <v>25</v>
      </c>
      <c r="O200" s="64">
        <v>2530</v>
      </c>
      <c r="P200" s="65">
        <f>Table2245789101123456789101112131415161718[[#This Row],[PEMBULATAN]]*O200</f>
        <v>63250</v>
      </c>
    </row>
    <row r="201" spans="1:16" ht="26.25" customHeight="1" x14ac:dyDescent="0.2">
      <c r="A201" s="14"/>
      <c r="B201" s="75"/>
      <c r="C201" s="73" t="s">
        <v>2730</v>
      </c>
      <c r="D201" s="78" t="s">
        <v>289</v>
      </c>
      <c r="E201" s="13">
        <v>44450</v>
      </c>
      <c r="F201" s="76" t="s">
        <v>1362</v>
      </c>
      <c r="G201" s="13">
        <v>44454</v>
      </c>
      <c r="H201" s="77" t="s">
        <v>2428</v>
      </c>
      <c r="I201" s="16">
        <v>54</v>
      </c>
      <c r="J201" s="16">
        <v>44</v>
      </c>
      <c r="K201" s="16">
        <v>27</v>
      </c>
      <c r="L201" s="16">
        <v>8</v>
      </c>
      <c r="M201" s="81">
        <v>16.038</v>
      </c>
      <c r="N201" s="72">
        <v>16</v>
      </c>
      <c r="O201" s="64">
        <v>2530</v>
      </c>
      <c r="P201" s="65">
        <f>Table2245789101123456789101112131415161718[[#This Row],[PEMBULATAN]]*O201</f>
        <v>40480</v>
      </c>
    </row>
    <row r="202" spans="1:16" ht="26.25" customHeight="1" x14ac:dyDescent="0.2">
      <c r="A202" s="14"/>
      <c r="B202" s="75"/>
      <c r="C202" s="73" t="s">
        <v>2731</v>
      </c>
      <c r="D202" s="78" t="s">
        <v>289</v>
      </c>
      <c r="E202" s="13">
        <v>44450</v>
      </c>
      <c r="F202" s="76" t="s">
        <v>1362</v>
      </c>
      <c r="G202" s="13">
        <v>44454</v>
      </c>
      <c r="H202" s="77" t="s">
        <v>2428</v>
      </c>
      <c r="I202" s="16">
        <v>25</v>
      </c>
      <c r="J202" s="16">
        <v>58</v>
      </c>
      <c r="K202" s="16">
        <v>26</v>
      </c>
      <c r="L202" s="16">
        <v>4</v>
      </c>
      <c r="M202" s="81">
        <v>9.4250000000000007</v>
      </c>
      <c r="N202" s="72">
        <v>10</v>
      </c>
      <c r="O202" s="64">
        <v>2530</v>
      </c>
      <c r="P202" s="65">
        <f>Table2245789101123456789101112131415161718[[#This Row],[PEMBULATAN]]*O202</f>
        <v>25300</v>
      </c>
    </row>
    <row r="203" spans="1:16" ht="26.25" customHeight="1" x14ac:dyDescent="0.2">
      <c r="A203" s="14"/>
      <c r="B203" s="75"/>
      <c r="C203" s="73" t="s">
        <v>2732</v>
      </c>
      <c r="D203" s="78" t="s">
        <v>289</v>
      </c>
      <c r="E203" s="13">
        <v>44450</v>
      </c>
      <c r="F203" s="76" t="s">
        <v>1362</v>
      </c>
      <c r="G203" s="13">
        <v>44454</v>
      </c>
      <c r="H203" s="77" t="s">
        <v>2428</v>
      </c>
      <c r="I203" s="16">
        <v>60</v>
      </c>
      <c r="J203" s="16">
        <v>52</v>
      </c>
      <c r="K203" s="16">
        <v>22</v>
      </c>
      <c r="L203" s="16">
        <v>11</v>
      </c>
      <c r="M203" s="81">
        <v>17.16</v>
      </c>
      <c r="N203" s="72">
        <v>17</v>
      </c>
      <c r="O203" s="64">
        <v>2530</v>
      </c>
      <c r="P203" s="65">
        <f>Table2245789101123456789101112131415161718[[#This Row],[PEMBULATAN]]*O203</f>
        <v>43010</v>
      </c>
    </row>
    <row r="204" spans="1:16" ht="26.25" customHeight="1" x14ac:dyDescent="0.2">
      <c r="A204" s="14"/>
      <c r="B204" s="75"/>
      <c r="C204" s="73" t="s">
        <v>2733</v>
      </c>
      <c r="D204" s="78" t="s">
        <v>289</v>
      </c>
      <c r="E204" s="13">
        <v>44450</v>
      </c>
      <c r="F204" s="76" t="s">
        <v>1362</v>
      </c>
      <c r="G204" s="13">
        <v>44454</v>
      </c>
      <c r="H204" s="77" t="s">
        <v>2428</v>
      </c>
      <c r="I204" s="16">
        <v>90</v>
      </c>
      <c r="J204" s="16">
        <v>65</v>
      </c>
      <c r="K204" s="16">
        <v>32</v>
      </c>
      <c r="L204" s="16">
        <v>7</v>
      </c>
      <c r="M204" s="81">
        <v>46.8</v>
      </c>
      <c r="N204" s="72">
        <v>47</v>
      </c>
      <c r="O204" s="64">
        <v>2530</v>
      </c>
      <c r="P204" s="65">
        <f>Table2245789101123456789101112131415161718[[#This Row],[PEMBULATAN]]*O204</f>
        <v>118910</v>
      </c>
    </row>
    <row r="205" spans="1:16" ht="26.25" customHeight="1" x14ac:dyDescent="0.2">
      <c r="A205" s="14"/>
      <c r="B205" s="75"/>
      <c r="C205" s="73" t="s">
        <v>2734</v>
      </c>
      <c r="D205" s="78" t="s">
        <v>289</v>
      </c>
      <c r="E205" s="13">
        <v>44450</v>
      </c>
      <c r="F205" s="76" t="s">
        <v>1362</v>
      </c>
      <c r="G205" s="13">
        <v>44454</v>
      </c>
      <c r="H205" s="77" t="s">
        <v>2428</v>
      </c>
      <c r="I205" s="16">
        <v>93</v>
      </c>
      <c r="J205" s="16">
        <v>52</v>
      </c>
      <c r="K205" s="16">
        <v>40</v>
      </c>
      <c r="L205" s="16">
        <v>2</v>
      </c>
      <c r="M205" s="81">
        <v>48.36</v>
      </c>
      <c r="N205" s="72">
        <v>49</v>
      </c>
      <c r="O205" s="64">
        <v>2530</v>
      </c>
      <c r="P205" s="65">
        <f>Table2245789101123456789101112131415161718[[#This Row],[PEMBULATAN]]*O205</f>
        <v>123970</v>
      </c>
    </row>
    <row r="206" spans="1:16" ht="26.25" customHeight="1" x14ac:dyDescent="0.2">
      <c r="A206" s="14"/>
      <c r="B206" s="75"/>
      <c r="C206" s="73" t="s">
        <v>2735</v>
      </c>
      <c r="D206" s="78" t="s">
        <v>289</v>
      </c>
      <c r="E206" s="13">
        <v>44450</v>
      </c>
      <c r="F206" s="76" t="s">
        <v>1362</v>
      </c>
      <c r="G206" s="13">
        <v>44454</v>
      </c>
      <c r="H206" s="77" t="s">
        <v>2428</v>
      </c>
      <c r="I206" s="16">
        <v>64</v>
      </c>
      <c r="J206" s="16">
        <v>50</v>
      </c>
      <c r="K206" s="16">
        <v>18</v>
      </c>
      <c r="L206" s="16">
        <v>9</v>
      </c>
      <c r="M206" s="81">
        <v>14.4</v>
      </c>
      <c r="N206" s="72">
        <v>15</v>
      </c>
      <c r="O206" s="64">
        <v>2530</v>
      </c>
      <c r="P206" s="65">
        <f>Table2245789101123456789101112131415161718[[#This Row],[PEMBULATAN]]*O206</f>
        <v>37950</v>
      </c>
    </row>
    <row r="207" spans="1:16" ht="26.25" customHeight="1" x14ac:dyDescent="0.2">
      <c r="A207" s="14"/>
      <c r="B207" s="75"/>
      <c r="C207" s="73" t="s">
        <v>2736</v>
      </c>
      <c r="D207" s="78" t="s">
        <v>289</v>
      </c>
      <c r="E207" s="13">
        <v>44450</v>
      </c>
      <c r="F207" s="76" t="s">
        <v>1362</v>
      </c>
      <c r="G207" s="13">
        <v>44454</v>
      </c>
      <c r="H207" s="77" t="s">
        <v>2428</v>
      </c>
      <c r="I207" s="16">
        <v>98</v>
      </c>
      <c r="J207" s="16">
        <v>66</v>
      </c>
      <c r="K207" s="16">
        <v>45</v>
      </c>
      <c r="L207" s="16">
        <v>14</v>
      </c>
      <c r="M207" s="81">
        <v>72.765000000000001</v>
      </c>
      <c r="N207" s="72">
        <v>73</v>
      </c>
      <c r="O207" s="64">
        <v>2530</v>
      </c>
      <c r="P207" s="65">
        <f>Table2245789101123456789101112131415161718[[#This Row],[PEMBULATAN]]*O207</f>
        <v>184690</v>
      </c>
    </row>
    <row r="208" spans="1:16" ht="26.25" customHeight="1" x14ac:dyDescent="0.2">
      <c r="A208" s="14"/>
      <c r="B208" s="75"/>
      <c r="C208" s="73" t="s">
        <v>2737</v>
      </c>
      <c r="D208" s="78" t="s">
        <v>289</v>
      </c>
      <c r="E208" s="13">
        <v>44450</v>
      </c>
      <c r="F208" s="76" t="s">
        <v>1362</v>
      </c>
      <c r="G208" s="13">
        <v>44454</v>
      </c>
      <c r="H208" s="77" t="s">
        <v>2428</v>
      </c>
      <c r="I208" s="16">
        <v>60</v>
      </c>
      <c r="J208" s="16">
        <v>50</v>
      </c>
      <c r="K208" s="16">
        <v>30</v>
      </c>
      <c r="L208" s="16">
        <v>6</v>
      </c>
      <c r="M208" s="81">
        <v>22.5</v>
      </c>
      <c r="N208" s="72">
        <v>23</v>
      </c>
      <c r="O208" s="64">
        <v>2530</v>
      </c>
      <c r="P208" s="65">
        <f>Table2245789101123456789101112131415161718[[#This Row],[PEMBULATAN]]*O208</f>
        <v>58190</v>
      </c>
    </row>
    <row r="209" spans="1:16" ht="26.25" customHeight="1" x14ac:dyDescent="0.2">
      <c r="A209" s="14"/>
      <c r="B209" s="75"/>
      <c r="C209" s="73" t="s">
        <v>2738</v>
      </c>
      <c r="D209" s="78" t="s">
        <v>289</v>
      </c>
      <c r="E209" s="13">
        <v>44450</v>
      </c>
      <c r="F209" s="76" t="s">
        <v>1362</v>
      </c>
      <c r="G209" s="13">
        <v>44454</v>
      </c>
      <c r="H209" s="77" t="s">
        <v>2428</v>
      </c>
      <c r="I209" s="16">
        <v>55</v>
      </c>
      <c r="J209" s="16">
        <v>48</v>
      </c>
      <c r="K209" s="16">
        <v>20</v>
      </c>
      <c r="L209" s="16">
        <v>12</v>
      </c>
      <c r="M209" s="81">
        <v>13.2</v>
      </c>
      <c r="N209" s="72">
        <v>13</v>
      </c>
      <c r="O209" s="64">
        <v>2530</v>
      </c>
      <c r="P209" s="65">
        <f>Table2245789101123456789101112131415161718[[#This Row],[PEMBULATAN]]*O209</f>
        <v>32890</v>
      </c>
    </row>
    <row r="210" spans="1:16" ht="26.25" customHeight="1" x14ac:dyDescent="0.2">
      <c r="A210" s="14"/>
      <c r="B210" s="75"/>
      <c r="C210" s="73" t="s">
        <v>2739</v>
      </c>
      <c r="D210" s="78" t="s">
        <v>289</v>
      </c>
      <c r="E210" s="13">
        <v>44450</v>
      </c>
      <c r="F210" s="76" t="s">
        <v>1362</v>
      </c>
      <c r="G210" s="13">
        <v>44454</v>
      </c>
      <c r="H210" s="77" t="s">
        <v>2428</v>
      </c>
      <c r="I210" s="16">
        <v>60</v>
      </c>
      <c r="J210" s="16">
        <v>51</v>
      </c>
      <c r="K210" s="16">
        <v>17</v>
      </c>
      <c r="L210" s="16">
        <v>2</v>
      </c>
      <c r="M210" s="81">
        <v>13.005000000000001</v>
      </c>
      <c r="N210" s="72">
        <v>13</v>
      </c>
      <c r="O210" s="64">
        <v>2530</v>
      </c>
      <c r="P210" s="65">
        <f>Table2245789101123456789101112131415161718[[#This Row],[PEMBULATAN]]*O210</f>
        <v>32890</v>
      </c>
    </row>
    <row r="211" spans="1:16" ht="26.25" customHeight="1" x14ac:dyDescent="0.2">
      <c r="A211" s="14"/>
      <c r="B211" s="75"/>
      <c r="C211" s="73" t="s">
        <v>2740</v>
      </c>
      <c r="D211" s="78" t="s">
        <v>289</v>
      </c>
      <c r="E211" s="13">
        <v>44450</v>
      </c>
      <c r="F211" s="76" t="s">
        <v>1362</v>
      </c>
      <c r="G211" s="13">
        <v>44454</v>
      </c>
      <c r="H211" s="77" t="s">
        <v>2428</v>
      </c>
      <c r="I211" s="16">
        <v>60</v>
      </c>
      <c r="J211" s="16">
        <v>40</v>
      </c>
      <c r="K211" s="16">
        <v>27</v>
      </c>
      <c r="L211" s="16">
        <v>16</v>
      </c>
      <c r="M211" s="81">
        <v>16.2</v>
      </c>
      <c r="N211" s="72">
        <v>16</v>
      </c>
      <c r="O211" s="64">
        <v>2530</v>
      </c>
      <c r="P211" s="65">
        <f>Table2245789101123456789101112131415161718[[#This Row],[PEMBULATAN]]*O211</f>
        <v>40480</v>
      </c>
    </row>
    <row r="212" spans="1:16" ht="26.25" customHeight="1" x14ac:dyDescent="0.2">
      <c r="A212" s="14"/>
      <c r="B212" s="75"/>
      <c r="C212" s="73" t="s">
        <v>2741</v>
      </c>
      <c r="D212" s="78" t="s">
        <v>289</v>
      </c>
      <c r="E212" s="13">
        <v>44450</v>
      </c>
      <c r="F212" s="76" t="s">
        <v>1362</v>
      </c>
      <c r="G212" s="13">
        <v>44454</v>
      </c>
      <c r="H212" s="77" t="s">
        <v>2428</v>
      </c>
      <c r="I212" s="16">
        <v>55</v>
      </c>
      <c r="J212" s="16">
        <v>45</v>
      </c>
      <c r="K212" s="16">
        <v>17</v>
      </c>
      <c r="L212" s="16">
        <v>5</v>
      </c>
      <c r="M212" s="81">
        <v>10.518750000000001</v>
      </c>
      <c r="N212" s="72">
        <v>11</v>
      </c>
      <c r="O212" s="64">
        <v>2530</v>
      </c>
      <c r="P212" s="65">
        <f>Table2245789101123456789101112131415161718[[#This Row],[PEMBULATAN]]*O212</f>
        <v>27830</v>
      </c>
    </row>
    <row r="213" spans="1:16" ht="26.25" customHeight="1" x14ac:dyDescent="0.2">
      <c r="A213" s="14"/>
      <c r="B213" s="75"/>
      <c r="C213" s="73" t="s">
        <v>2742</v>
      </c>
      <c r="D213" s="78" t="s">
        <v>289</v>
      </c>
      <c r="E213" s="13">
        <v>44450</v>
      </c>
      <c r="F213" s="76" t="s">
        <v>1362</v>
      </c>
      <c r="G213" s="13">
        <v>44454</v>
      </c>
      <c r="H213" s="77" t="s">
        <v>2428</v>
      </c>
      <c r="I213" s="16">
        <v>70</v>
      </c>
      <c r="J213" s="16">
        <v>58</v>
      </c>
      <c r="K213" s="16">
        <v>72</v>
      </c>
      <c r="L213" s="16">
        <v>3</v>
      </c>
      <c r="M213" s="81">
        <v>73.08</v>
      </c>
      <c r="N213" s="72">
        <v>73</v>
      </c>
      <c r="O213" s="64">
        <v>2530</v>
      </c>
      <c r="P213" s="65">
        <f>Table2245789101123456789101112131415161718[[#This Row],[PEMBULATAN]]*O213</f>
        <v>184690</v>
      </c>
    </row>
    <row r="214" spans="1:16" ht="26.25" customHeight="1" x14ac:dyDescent="0.2">
      <c r="A214" s="14"/>
      <c r="B214" s="75"/>
      <c r="C214" s="73" t="s">
        <v>2743</v>
      </c>
      <c r="D214" s="78" t="s">
        <v>289</v>
      </c>
      <c r="E214" s="13">
        <v>44450</v>
      </c>
      <c r="F214" s="76" t="s">
        <v>1362</v>
      </c>
      <c r="G214" s="13">
        <v>44454</v>
      </c>
      <c r="H214" s="77" t="s">
        <v>2428</v>
      </c>
      <c r="I214" s="16">
        <v>75</v>
      </c>
      <c r="J214" s="16">
        <v>55</v>
      </c>
      <c r="K214" s="16">
        <v>27</v>
      </c>
      <c r="L214" s="16">
        <v>16</v>
      </c>
      <c r="M214" s="81">
        <v>27.84375</v>
      </c>
      <c r="N214" s="72">
        <v>28</v>
      </c>
      <c r="O214" s="64">
        <v>2530</v>
      </c>
      <c r="P214" s="65">
        <f>Table2245789101123456789101112131415161718[[#This Row],[PEMBULATAN]]*O214</f>
        <v>70840</v>
      </c>
    </row>
    <row r="215" spans="1:16" ht="26.25" customHeight="1" x14ac:dyDescent="0.2">
      <c r="A215" s="14"/>
      <c r="B215" s="75"/>
      <c r="C215" s="73" t="s">
        <v>2744</v>
      </c>
      <c r="D215" s="78" t="s">
        <v>289</v>
      </c>
      <c r="E215" s="13">
        <v>44450</v>
      </c>
      <c r="F215" s="76" t="s">
        <v>1362</v>
      </c>
      <c r="G215" s="13">
        <v>44454</v>
      </c>
      <c r="H215" s="77" t="s">
        <v>2428</v>
      </c>
      <c r="I215" s="16">
        <v>62</v>
      </c>
      <c r="J215" s="16">
        <v>43</v>
      </c>
      <c r="K215" s="16">
        <v>27</v>
      </c>
      <c r="L215" s="16">
        <v>19</v>
      </c>
      <c r="M215" s="81">
        <v>17.9955</v>
      </c>
      <c r="N215" s="72">
        <v>19</v>
      </c>
      <c r="O215" s="64">
        <v>2530</v>
      </c>
      <c r="P215" s="65">
        <f>Table2245789101123456789101112131415161718[[#This Row],[PEMBULATAN]]*O215</f>
        <v>48070</v>
      </c>
    </row>
    <row r="216" spans="1:16" ht="26.25" customHeight="1" x14ac:dyDescent="0.2">
      <c r="A216" s="14"/>
      <c r="B216" s="75"/>
      <c r="C216" s="73" t="s">
        <v>2745</v>
      </c>
      <c r="D216" s="78" t="s">
        <v>289</v>
      </c>
      <c r="E216" s="13">
        <v>44450</v>
      </c>
      <c r="F216" s="76" t="s">
        <v>1362</v>
      </c>
      <c r="G216" s="13">
        <v>44454</v>
      </c>
      <c r="H216" s="77" t="s">
        <v>2428</v>
      </c>
      <c r="I216" s="16">
        <v>80</v>
      </c>
      <c r="J216" s="16">
        <v>65</v>
      </c>
      <c r="K216" s="16">
        <v>22</v>
      </c>
      <c r="L216" s="16">
        <v>8</v>
      </c>
      <c r="M216" s="81">
        <v>28.6</v>
      </c>
      <c r="N216" s="72">
        <v>29</v>
      </c>
      <c r="O216" s="64">
        <v>2530</v>
      </c>
      <c r="P216" s="65">
        <f>Table2245789101123456789101112131415161718[[#This Row],[PEMBULATAN]]*O216</f>
        <v>73370</v>
      </c>
    </row>
    <row r="217" spans="1:16" ht="26.25" customHeight="1" x14ac:dyDescent="0.2">
      <c r="A217" s="14"/>
      <c r="B217" s="75"/>
      <c r="C217" s="73" t="s">
        <v>2746</v>
      </c>
      <c r="D217" s="78" t="s">
        <v>289</v>
      </c>
      <c r="E217" s="13">
        <v>44450</v>
      </c>
      <c r="F217" s="76" t="s">
        <v>1362</v>
      </c>
      <c r="G217" s="13">
        <v>44454</v>
      </c>
      <c r="H217" s="77" t="s">
        <v>2428</v>
      </c>
      <c r="I217" s="16">
        <v>60</v>
      </c>
      <c r="J217" s="16">
        <v>50</v>
      </c>
      <c r="K217" s="16">
        <v>22</v>
      </c>
      <c r="L217" s="16">
        <v>3</v>
      </c>
      <c r="M217" s="81">
        <v>16.5</v>
      </c>
      <c r="N217" s="72">
        <v>17</v>
      </c>
      <c r="O217" s="64">
        <v>2530</v>
      </c>
      <c r="P217" s="65">
        <f>Table2245789101123456789101112131415161718[[#This Row],[PEMBULATAN]]*O217</f>
        <v>43010</v>
      </c>
    </row>
    <row r="218" spans="1:16" ht="26.25" customHeight="1" x14ac:dyDescent="0.2">
      <c r="A218" s="14"/>
      <c r="B218" s="75"/>
      <c r="C218" s="73" t="s">
        <v>2747</v>
      </c>
      <c r="D218" s="78" t="s">
        <v>289</v>
      </c>
      <c r="E218" s="13">
        <v>44450</v>
      </c>
      <c r="F218" s="76" t="s">
        <v>1362</v>
      </c>
      <c r="G218" s="13">
        <v>44454</v>
      </c>
      <c r="H218" s="77" t="s">
        <v>2428</v>
      </c>
      <c r="I218" s="16">
        <v>50</v>
      </c>
      <c r="J218" s="16">
        <v>40</v>
      </c>
      <c r="K218" s="16">
        <v>14</v>
      </c>
      <c r="L218" s="16">
        <v>3</v>
      </c>
      <c r="M218" s="81">
        <v>7</v>
      </c>
      <c r="N218" s="72">
        <v>7</v>
      </c>
      <c r="O218" s="64">
        <v>2530</v>
      </c>
      <c r="P218" s="65">
        <f>Table2245789101123456789101112131415161718[[#This Row],[PEMBULATAN]]*O218</f>
        <v>17710</v>
      </c>
    </row>
    <row r="219" spans="1:16" ht="26.25" customHeight="1" x14ac:dyDescent="0.2">
      <c r="A219" s="14"/>
      <c r="B219" s="75"/>
      <c r="C219" s="73" t="s">
        <v>2748</v>
      </c>
      <c r="D219" s="78" t="s">
        <v>289</v>
      </c>
      <c r="E219" s="13">
        <v>44450</v>
      </c>
      <c r="F219" s="76" t="s">
        <v>1362</v>
      </c>
      <c r="G219" s="13">
        <v>44454</v>
      </c>
      <c r="H219" s="77" t="s">
        <v>2428</v>
      </c>
      <c r="I219" s="16">
        <v>55</v>
      </c>
      <c r="J219" s="16">
        <v>47</v>
      </c>
      <c r="K219" s="16">
        <v>23</v>
      </c>
      <c r="L219" s="16">
        <v>33</v>
      </c>
      <c r="M219" s="81">
        <v>14.86375</v>
      </c>
      <c r="N219" s="72">
        <v>33</v>
      </c>
      <c r="O219" s="64">
        <v>2530</v>
      </c>
      <c r="P219" s="65">
        <f>Table2245789101123456789101112131415161718[[#This Row],[PEMBULATAN]]*O219</f>
        <v>83490</v>
      </c>
    </row>
    <row r="220" spans="1:16" ht="26.25" customHeight="1" x14ac:dyDescent="0.2">
      <c r="A220" s="14"/>
      <c r="B220" s="75"/>
      <c r="C220" s="73" t="s">
        <v>2749</v>
      </c>
      <c r="D220" s="78" t="s">
        <v>289</v>
      </c>
      <c r="E220" s="13">
        <v>44450</v>
      </c>
      <c r="F220" s="76" t="s">
        <v>1362</v>
      </c>
      <c r="G220" s="13">
        <v>44454</v>
      </c>
      <c r="H220" s="77" t="s">
        <v>2428</v>
      </c>
      <c r="I220" s="16">
        <v>60</v>
      </c>
      <c r="J220" s="16">
        <v>60</v>
      </c>
      <c r="K220" s="16">
        <v>15</v>
      </c>
      <c r="L220" s="16">
        <v>3</v>
      </c>
      <c r="M220" s="81">
        <v>13.5</v>
      </c>
      <c r="N220" s="72">
        <v>14</v>
      </c>
      <c r="O220" s="64">
        <v>2530</v>
      </c>
      <c r="P220" s="65">
        <f>Table2245789101123456789101112131415161718[[#This Row],[PEMBULATAN]]*O220</f>
        <v>35420</v>
      </c>
    </row>
    <row r="221" spans="1:16" ht="26.25" customHeight="1" x14ac:dyDescent="0.2">
      <c r="A221" s="14"/>
      <c r="B221" s="75"/>
      <c r="C221" s="73" t="s">
        <v>2750</v>
      </c>
      <c r="D221" s="78" t="s">
        <v>289</v>
      </c>
      <c r="E221" s="13">
        <v>44450</v>
      </c>
      <c r="F221" s="76" t="s">
        <v>1362</v>
      </c>
      <c r="G221" s="13">
        <v>44454</v>
      </c>
      <c r="H221" s="77" t="s">
        <v>2428</v>
      </c>
      <c r="I221" s="16">
        <v>66</v>
      </c>
      <c r="J221" s="16">
        <v>58</v>
      </c>
      <c r="K221" s="16">
        <v>15</v>
      </c>
      <c r="L221" s="16">
        <v>3</v>
      </c>
      <c r="M221" s="81">
        <v>14.355</v>
      </c>
      <c r="N221" s="72">
        <v>15</v>
      </c>
      <c r="O221" s="64">
        <v>2530</v>
      </c>
      <c r="P221" s="65">
        <f>Table2245789101123456789101112131415161718[[#This Row],[PEMBULATAN]]*O221</f>
        <v>37950</v>
      </c>
    </row>
    <row r="222" spans="1:16" ht="26.25" customHeight="1" x14ac:dyDescent="0.2">
      <c r="A222" s="14"/>
      <c r="B222" s="75"/>
      <c r="C222" s="73" t="s">
        <v>2751</v>
      </c>
      <c r="D222" s="78" t="s">
        <v>289</v>
      </c>
      <c r="E222" s="13">
        <v>44450</v>
      </c>
      <c r="F222" s="76" t="s">
        <v>1362</v>
      </c>
      <c r="G222" s="13">
        <v>44454</v>
      </c>
      <c r="H222" s="77" t="s">
        <v>2428</v>
      </c>
      <c r="I222" s="16">
        <v>65</v>
      </c>
      <c r="J222" s="16">
        <v>55</v>
      </c>
      <c r="K222" s="16">
        <v>33</v>
      </c>
      <c r="L222" s="16">
        <v>2</v>
      </c>
      <c r="M222" s="81">
        <v>29.493749999999999</v>
      </c>
      <c r="N222" s="72">
        <v>30</v>
      </c>
      <c r="O222" s="64">
        <v>2530</v>
      </c>
      <c r="P222" s="65">
        <f>Table2245789101123456789101112131415161718[[#This Row],[PEMBULATAN]]*O222</f>
        <v>75900</v>
      </c>
    </row>
    <row r="223" spans="1:16" ht="26.25" customHeight="1" x14ac:dyDescent="0.2">
      <c r="A223" s="14"/>
      <c r="B223" s="75"/>
      <c r="C223" s="73" t="s">
        <v>2752</v>
      </c>
      <c r="D223" s="78" t="s">
        <v>289</v>
      </c>
      <c r="E223" s="13">
        <v>44450</v>
      </c>
      <c r="F223" s="76" t="s">
        <v>1362</v>
      </c>
      <c r="G223" s="13">
        <v>44454</v>
      </c>
      <c r="H223" s="77" t="s">
        <v>2428</v>
      </c>
      <c r="I223" s="16">
        <v>80</v>
      </c>
      <c r="J223" s="16">
        <v>45</v>
      </c>
      <c r="K223" s="16">
        <v>18</v>
      </c>
      <c r="L223" s="16">
        <v>2</v>
      </c>
      <c r="M223" s="81">
        <v>16.2</v>
      </c>
      <c r="N223" s="72">
        <v>16</v>
      </c>
      <c r="O223" s="64">
        <v>2530</v>
      </c>
      <c r="P223" s="65">
        <f>Table2245789101123456789101112131415161718[[#This Row],[PEMBULATAN]]*O223</f>
        <v>40480</v>
      </c>
    </row>
    <row r="224" spans="1:16" ht="26.25" customHeight="1" x14ac:dyDescent="0.2">
      <c r="A224" s="14"/>
      <c r="B224" s="75"/>
      <c r="C224" s="73" t="s">
        <v>2753</v>
      </c>
      <c r="D224" s="78" t="s">
        <v>289</v>
      </c>
      <c r="E224" s="13">
        <v>44450</v>
      </c>
      <c r="F224" s="76" t="s">
        <v>1362</v>
      </c>
      <c r="G224" s="13">
        <v>44454</v>
      </c>
      <c r="H224" s="77" t="s">
        <v>2428</v>
      </c>
      <c r="I224" s="16">
        <v>62</v>
      </c>
      <c r="J224" s="16">
        <v>58</v>
      </c>
      <c r="K224" s="16">
        <v>22</v>
      </c>
      <c r="L224" s="16">
        <v>21</v>
      </c>
      <c r="M224" s="81">
        <v>19.777999999999999</v>
      </c>
      <c r="N224" s="72">
        <v>21</v>
      </c>
      <c r="O224" s="64">
        <v>2530</v>
      </c>
      <c r="P224" s="65">
        <f>Table2245789101123456789101112131415161718[[#This Row],[PEMBULATAN]]*O224</f>
        <v>53130</v>
      </c>
    </row>
    <row r="225" spans="1:16" ht="26.25" customHeight="1" x14ac:dyDescent="0.2">
      <c r="A225" s="14"/>
      <c r="B225" s="75"/>
      <c r="C225" s="73" t="s">
        <v>2754</v>
      </c>
      <c r="D225" s="78" t="s">
        <v>289</v>
      </c>
      <c r="E225" s="13">
        <v>44450</v>
      </c>
      <c r="F225" s="76" t="s">
        <v>1362</v>
      </c>
      <c r="G225" s="13">
        <v>44454</v>
      </c>
      <c r="H225" s="77" t="s">
        <v>2428</v>
      </c>
      <c r="I225" s="16">
        <v>75</v>
      </c>
      <c r="J225" s="16">
        <v>60</v>
      </c>
      <c r="K225" s="16">
        <v>18</v>
      </c>
      <c r="L225" s="16">
        <v>2</v>
      </c>
      <c r="M225" s="81">
        <v>20.25</v>
      </c>
      <c r="N225" s="72">
        <v>20</v>
      </c>
      <c r="O225" s="64">
        <v>2530</v>
      </c>
      <c r="P225" s="65">
        <f>Table2245789101123456789101112131415161718[[#This Row],[PEMBULATAN]]*O225</f>
        <v>50600</v>
      </c>
    </row>
    <row r="226" spans="1:16" ht="26.25" customHeight="1" x14ac:dyDescent="0.2">
      <c r="A226" s="14"/>
      <c r="B226" s="75"/>
      <c r="C226" s="73" t="s">
        <v>2755</v>
      </c>
      <c r="D226" s="78" t="s">
        <v>289</v>
      </c>
      <c r="E226" s="13">
        <v>44450</v>
      </c>
      <c r="F226" s="76" t="s">
        <v>1362</v>
      </c>
      <c r="G226" s="13">
        <v>44454</v>
      </c>
      <c r="H226" s="77" t="s">
        <v>2428</v>
      </c>
      <c r="I226" s="16">
        <v>60</v>
      </c>
      <c r="J226" s="16">
        <v>58</v>
      </c>
      <c r="K226" s="16">
        <v>28</v>
      </c>
      <c r="L226" s="16">
        <v>12</v>
      </c>
      <c r="M226" s="81">
        <v>24.36</v>
      </c>
      <c r="N226" s="72">
        <v>25</v>
      </c>
      <c r="O226" s="64">
        <v>2530</v>
      </c>
      <c r="P226" s="65">
        <f>Table2245789101123456789101112131415161718[[#This Row],[PEMBULATAN]]*O226</f>
        <v>63250</v>
      </c>
    </row>
    <row r="227" spans="1:16" ht="26.25" customHeight="1" x14ac:dyDescent="0.2">
      <c r="A227" s="14"/>
      <c r="B227" s="75"/>
      <c r="C227" s="73" t="s">
        <v>2756</v>
      </c>
      <c r="D227" s="78" t="s">
        <v>289</v>
      </c>
      <c r="E227" s="13">
        <v>44450</v>
      </c>
      <c r="F227" s="76" t="s">
        <v>1362</v>
      </c>
      <c r="G227" s="13">
        <v>44454</v>
      </c>
      <c r="H227" s="77" t="s">
        <v>2428</v>
      </c>
      <c r="I227" s="16">
        <v>60</v>
      </c>
      <c r="J227" s="16">
        <v>57</v>
      </c>
      <c r="K227" s="16">
        <v>30</v>
      </c>
      <c r="L227" s="16">
        <v>12</v>
      </c>
      <c r="M227" s="81">
        <v>25.65</v>
      </c>
      <c r="N227" s="72">
        <v>26</v>
      </c>
      <c r="O227" s="64">
        <v>2530</v>
      </c>
      <c r="P227" s="65">
        <f>Table2245789101123456789101112131415161718[[#This Row],[PEMBULATAN]]*O227</f>
        <v>65780</v>
      </c>
    </row>
    <row r="228" spans="1:16" ht="26.25" customHeight="1" x14ac:dyDescent="0.2">
      <c r="A228" s="14"/>
      <c r="B228" s="75"/>
      <c r="C228" s="73" t="s">
        <v>2757</v>
      </c>
      <c r="D228" s="78" t="s">
        <v>289</v>
      </c>
      <c r="E228" s="13">
        <v>44450</v>
      </c>
      <c r="F228" s="76" t="s">
        <v>1362</v>
      </c>
      <c r="G228" s="13">
        <v>44454</v>
      </c>
      <c r="H228" s="77" t="s">
        <v>2428</v>
      </c>
      <c r="I228" s="16">
        <v>106</v>
      </c>
      <c r="J228" s="16">
        <v>50</v>
      </c>
      <c r="K228" s="16">
        <v>30</v>
      </c>
      <c r="L228" s="16">
        <v>17</v>
      </c>
      <c r="M228" s="81">
        <v>39.75</v>
      </c>
      <c r="N228" s="72">
        <v>40</v>
      </c>
      <c r="O228" s="64">
        <v>2530</v>
      </c>
      <c r="P228" s="65">
        <f>Table2245789101123456789101112131415161718[[#This Row],[PEMBULATAN]]*O228</f>
        <v>101200</v>
      </c>
    </row>
    <row r="229" spans="1:16" ht="26.25" customHeight="1" x14ac:dyDescent="0.2">
      <c r="A229" s="14"/>
      <c r="B229" s="75"/>
      <c r="C229" s="73" t="s">
        <v>2758</v>
      </c>
      <c r="D229" s="78" t="s">
        <v>289</v>
      </c>
      <c r="E229" s="13">
        <v>44450</v>
      </c>
      <c r="F229" s="76" t="s">
        <v>1362</v>
      </c>
      <c r="G229" s="13">
        <v>44454</v>
      </c>
      <c r="H229" s="77" t="s">
        <v>2428</v>
      </c>
      <c r="I229" s="16">
        <v>85</v>
      </c>
      <c r="J229" s="16">
        <v>57</v>
      </c>
      <c r="K229" s="16">
        <v>25</v>
      </c>
      <c r="L229" s="16">
        <v>14</v>
      </c>
      <c r="M229" s="81">
        <v>30.28125</v>
      </c>
      <c r="N229" s="72">
        <v>30</v>
      </c>
      <c r="O229" s="64">
        <v>2530</v>
      </c>
      <c r="P229" s="65">
        <f>Table2245789101123456789101112131415161718[[#This Row],[PEMBULATAN]]*O229</f>
        <v>75900</v>
      </c>
    </row>
    <row r="230" spans="1:16" ht="26.25" customHeight="1" x14ac:dyDescent="0.2">
      <c r="A230" s="14"/>
      <c r="B230" s="75"/>
      <c r="C230" s="73" t="s">
        <v>2759</v>
      </c>
      <c r="D230" s="78" t="s">
        <v>289</v>
      </c>
      <c r="E230" s="13">
        <v>44450</v>
      </c>
      <c r="F230" s="76" t="s">
        <v>1362</v>
      </c>
      <c r="G230" s="13">
        <v>44454</v>
      </c>
      <c r="H230" s="77" t="s">
        <v>2428</v>
      </c>
      <c r="I230" s="16">
        <v>90</v>
      </c>
      <c r="J230" s="16">
        <v>58</v>
      </c>
      <c r="K230" s="16">
        <v>30</v>
      </c>
      <c r="L230" s="16">
        <v>12</v>
      </c>
      <c r="M230" s="81">
        <v>39.15</v>
      </c>
      <c r="N230" s="72">
        <v>39</v>
      </c>
      <c r="O230" s="64">
        <v>2530</v>
      </c>
      <c r="P230" s="65">
        <f>Table2245789101123456789101112131415161718[[#This Row],[PEMBULATAN]]*O230</f>
        <v>98670</v>
      </c>
    </row>
    <row r="231" spans="1:16" ht="26.25" customHeight="1" x14ac:dyDescent="0.2">
      <c r="A231" s="14"/>
      <c r="B231" s="75"/>
      <c r="C231" s="73" t="s">
        <v>2760</v>
      </c>
      <c r="D231" s="78" t="s">
        <v>289</v>
      </c>
      <c r="E231" s="13">
        <v>44450</v>
      </c>
      <c r="F231" s="76" t="s">
        <v>1362</v>
      </c>
      <c r="G231" s="13">
        <v>44454</v>
      </c>
      <c r="H231" s="77" t="s">
        <v>2428</v>
      </c>
      <c r="I231" s="16">
        <v>58</v>
      </c>
      <c r="J231" s="16">
        <v>55</v>
      </c>
      <c r="K231" s="16">
        <v>27</v>
      </c>
      <c r="L231" s="16">
        <v>17</v>
      </c>
      <c r="M231" s="81">
        <v>21.532499999999999</v>
      </c>
      <c r="N231" s="72">
        <v>22</v>
      </c>
      <c r="O231" s="64">
        <v>2530</v>
      </c>
      <c r="P231" s="65">
        <f>Table2245789101123456789101112131415161718[[#This Row],[PEMBULATAN]]*O231</f>
        <v>55660</v>
      </c>
    </row>
    <row r="232" spans="1:16" ht="26.25" customHeight="1" x14ac:dyDescent="0.2">
      <c r="A232" s="14"/>
      <c r="B232" s="75"/>
      <c r="C232" s="73" t="s">
        <v>2761</v>
      </c>
      <c r="D232" s="78" t="s">
        <v>289</v>
      </c>
      <c r="E232" s="13">
        <v>44450</v>
      </c>
      <c r="F232" s="76" t="s">
        <v>1362</v>
      </c>
      <c r="G232" s="13">
        <v>44454</v>
      </c>
      <c r="H232" s="77" t="s">
        <v>2428</v>
      </c>
      <c r="I232" s="16">
        <v>90</v>
      </c>
      <c r="J232" s="16">
        <v>60</v>
      </c>
      <c r="K232" s="16">
        <v>25</v>
      </c>
      <c r="L232" s="16">
        <v>14</v>
      </c>
      <c r="M232" s="81">
        <v>33.75</v>
      </c>
      <c r="N232" s="72">
        <v>34</v>
      </c>
      <c r="O232" s="64">
        <v>2530</v>
      </c>
      <c r="P232" s="65">
        <f>Table2245789101123456789101112131415161718[[#This Row],[PEMBULATAN]]*O232</f>
        <v>86020</v>
      </c>
    </row>
    <row r="233" spans="1:16" ht="26.25" customHeight="1" x14ac:dyDescent="0.2">
      <c r="A233" s="14"/>
      <c r="B233" s="75"/>
      <c r="C233" s="73" t="s">
        <v>2762</v>
      </c>
      <c r="D233" s="78" t="s">
        <v>289</v>
      </c>
      <c r="E233" s="13">
        <v>44450</v>
      </c>
      <c r="F233" s="76" t="s">
        <v>1362</v>
      </c>
      <c r="G233" s="13">
        <v>44454</v>
      </c>
      <c r="H233" s="77" t="s">
        <v>2428</v>
      </c>
      <c r="I233" s="16">
        <v>53</v>
      </c>
      <c r="J233" s="16">
        <v>52</v>
      </c>
      <c r="K233" s="16">
        <v>40</v>
      </c>
      <c r="L233" s="16">
        <v>18</v>
      </c>
      <c r="M233" s="81">
        <v>27.56</v>
      </c>
      <c r="N233" s="72">
        <v>28</v>
      </c>
      <c r="O233" s="64">
        <v>2530</v>
      </c>
      <c r="P233" s="65">
        <f>Table2245789101123456789101112131415161718[[#This Row],[PEMBULATAN]]*O233</f>
        <v>70840</v>
      </c>
    </row>
    <row r="234" spans="1:16" ht="26.25" customHeight="1" x14ac:dyDescent="0.2">
      <c r="A234" s="14"/>
      <c r="B234" s="75"/>
      <c r="C234" s="73" t="s">
        <v>2763</v>
      </c>
      <c r="D234" s="78" t="s">
        <v>289</v>
      </c>
      <c r="E234" s="13">
        <v>44450</v>
      </c>
      <c r="F234" s="76" t="s">
        <v>1362</v>
      </c>
      <c r="G234" s="13">
        <v>44454</v>
      </c>
      <c r="H234" s="77" t="s">
        <v>2428</v>
      </c>
      <c r="I234" s="16">
        <v>100</v>
      </c>
      <c r="J234" s="16">
        <v>65</v>
      </c>
      <c r="K234" s="16">
        <v>28</v>
      </c>
      <c r="L234" s="16">
        <v>15</v>
      </c>
      <c r="M234" s="81">
        <v>45.5</v>
      </c>
      <c r="N234" s="72">
        <v>46</v>
      </c>
      <c r="O234" s="64">
        <v>2530</v>
      </c>
      <c r="P234" s="65">
        <f>Table2245789101123456789101112131415161718[[#This Row],[PEMBULATAN]]*O234</f>
        <v>116380</v>
      </c>
    </row>
    <row r="235" spans="1:16" ht="26.25" customHeight="1" x14ac:dyDescent="0.2">
      <c r="A235" s="14"/>
      <c r="B235" s="75"/>
      <c r="C235" s="73" t="s">
        <v>2764</v>
      </c>
      <c r="D235" s="78" t="s">
        <v>289</v>
      </c>
      <c r="E235" s="13">
        <v>44450</v>
      </c>
      <c r="F235" s="76" t="s">
        <v>1362</v>
      </c>
      <c r="G235" s="13">
        <v>44454</v>
      </c>
      <c r="H235" s="77" t="s">
        <v>2428</v>
      </c>
      <c r="I235" s="16">
        <v>105</v>
      </c>
      <c r="J235" s="16">
        <v>60</v>
      </c>
      <c r="K235" s="16">
        <v>36</v>
      </c>
      <c r="L235" s="16">
        <v>17</v>
      </c>
      <c r="M235" s="81">
        <v>56.7</v>
      </c>
      <c r="N235" s="72">
        <v>57</v>
      </c>
      <c r="O235" s="64">
        <v>2530</v>
      </c>
      <c r="P235" s="65">
        <f>Table2245789101123456789101112131415161718[[#This Row],[PEMBULATAN]]*O235</f>
        <v>144210</v>
      </c>
    </row>
    <row r="236" spans="1:16" ht="26.25" customHeight="1" x14ac:dyDescent="0.2">
      <c r="A236" s="14"/>
      <c r="B236" s="75"/>
      <c r="C236" s="73" t="s">
        <v>2765</v>
      </c>
      <c r="D236" s="78" t="s">
        <v>289</v>
      </c>
      <c r="E236" s="13">
        <v>44450</v>
      </c>
      <c r="F236" s="76" t="s">
        <v>1362</v>
      </c>
      <c r="G236" s="13">
        <v>44454</v>
      </c>
      <c r="H236" s="77" t="s">
        <v>2428</v>
      </c>
      <c r="I236" s="16">
        <v>90</v>
      </c>
      <c r="J236" s="16">
        <v>50</v>
      </c>
      <c r="K236" s="16">
        <v>43</v>
      </c>
      <c r="L236" s="16">
        <v>2</v>
      </c>
      <c r="M236" s="81">
        <v>48.375</v>
      </c>
      <c r="N236" s="72">
        <v>49</v>
      </c>
      <c r="O236" s="64">
        <v>2530</v>
      </c>
      <c r="P236" s="65">
        <f>Table2245789101123456789101112131415161718[[#This Row],[PEMBULATAN]]*O236</f>
        <v>123970</v>
      </c>
    </row>
    <row r="237" spans="1:16" ht="26.25" customHeight="1" x14ac:dyDescent="0.2">
      <c r="A237" s="14"/>
      <c r="B237" s="75"/>
      <c r="C237" s="73" t="s">
        <v>2766</v>
      </c>
      <c r="D237" s="78" t="s">
        <v>289</v>
      </c>
      <c r="E237" s="13">
        <v>44450</v>
      </c>
      <c r="F237" s="76" t="s">
        <v>1362</v>
      </c>
      <c r="G237" s="13">
        <v>44454</v>
      </c>
      <c r="H237" s="77" t="s">
        <v>2428</v>
      </c>
      <c r="I237" s="16">
        <v>80</v>
      </c>
      <c r="J237" s="16">
        <v>40</v>
      </c>
      <c r="K237" s="16">
        <v>15</v>
      </c>
      <c r="L237" s="16">
        <v>10</v>
      </c>
      <c r="M237" s="81">
        <v>12</v>
      </c>
      <c r="N237" s="72">
        <v>12</v>
      </c>
      <c r="O237" s="64">
        <v>2530</v>
      </c>
      <c r="P237" s="65">
        <f>Table2245789101123456789101112131415161718[[#This Row],[PEMBULATAN]]*O237</f>
        <v>30360</v>
      </c>
    </row>
    <row r="238" spans="1:16" ht="26.25" customHeight="1" x14ac:dyDescent="0.2">
      <c r="A238" s="14"/>
      <c r="B238" s="75"/>
      <c r="C238" s="73" t="s">
        <v>2767</v>
      </c>
      <c r="D238" s="78" t="s">
        <v>289</v>
      </c>
      <c r="E238" s="13">
        <v>44450</v>
      </c>
      <c r="F238" s="76" t="s">
        <v>1362</v>
      </c>
      <c r="G238" s="13">
        <v>44454</v>
      </c>
      <c r="H238" s="77" t="s">
        <v>2428</v>
      </c>
      <c r="I238" s="16">
        <v>70</v>
      </c>
      <c r="J238" s="16">
        <v>60</v>
      </c>
      <c r="K238" s="16">
        <v>25</v>
      </c>
      <c r="L238" s="16">
        <v>18</v>
      </c>
      <c r="M238" s="81">
        <v>26.25</v>
      </c>
      <c r="N238" s="72">
        <v>26</v>
      </c>
      <c r="O238" s="64">
        <v>2530</v>
      </c>
      <c r="P238" s="65">
        <f>Table2245789101123456789101112131415161718[[#This Row],[PEMBULATAN]]*O238</f>
        <v>65780</v>
      </c>
    </row>
    <row r="239" spans="1:16" ht="26.25" customHeight="1" x14ac:dyDescent="0.2">
      <c r="A239" s="14"/>
      <c r="B239" s="75"/>
      <c r="C239" s="73" t="s">
        <v>2768</v>
      </c>
      <c r="D239" s="78" t="s">
        <v>289</v>
      </c>
      <c r="E239" s="13">
        <v>44450</v>
      </c>
      <c r="F239" s="76" t="s">
        <v>1362</v>
      </c>
      <c r="G239" s="13">
        <v>44454</v>
      </c>
      <c r="H239" s="77" t="s">
        <v>2428</v>
      </c>
      <c r="I239" s="16">
        <v>50</v>
      </c>
      <c r="J239" s="16">
        <v>40</v>
      </c>
      <c r="K239" s="16">
        <v>22</v>
      </c>
      <c r="L239" s="16">
        <v>18</v>
      </c>
      <c r="M239" s="81">
        <v>11</v>
      </c>
      <c r="N239" s="72">
        <v>18</v>
      </c>
      <c r="O239" s="64">
        <v>2530</v>
      </c>
      <c r="P239" s="65">
        <f>Table2245789101123456789101112131415161718[[#This Row],[PEMBULATAN]]*O239</f>
        <v>45540</v>
      </c>
    </row>
    <row r="240" spans="1:16" ht="26.25" customHeight="1" x14ac:dyDescent="0.2">
      <c r="A240" s="14"/>
      <c r="B240" s="75"/>
      <c r="C240" s="73" t="s">
        <v>2769</v>
      </c>
      <c r="D240" s="78" t="s">
        <v>289</v>
      </c>
      <c r="E240" s="13">
        <v>44450</v>
      </c>
      <c r="F240" s="76" t="s">
        <v>1362</v>
      </c>
      <c r="G240" s="13">
        <v>44454</v>
      </c>
      <c r="H240" s="77" t="s">
        <v>2428</v>
      </c>
      <c r="I240" s="16">
        <v>98</v>
      </c>
      <c r="J240" s="16">
        <v>58</v>
      </c>
      <c r="K240" s="16">
        <v>35</v>
      </c>
      <c r="L240" s="16">
        <v>1</v>
      </c>
      <c r="M240" s="81">
        <v>49.734999999999999</v>
      </c>
      <c r="N240" s="72">
        <v>50</v>
      </c>
      <c r="O240" s="64">
        <v>2530</v>
      </c>
      <c r="P240" s="65">
        <f>Table2245789101123456789101112131415161718[[#This Row],[PEMBULATAN]]*O240</f>
        <v>126500</v>
      </c>
    </row>
    <row r="241" spans="1:16" ht="26.25" customHeight="1" x14ac:dyDescent="0.2">
      <c r="A241" s="14"/>
      <c r="B241" s="75"/>
      <c r="C241" s="73" t="s">
        <v>2770</v>
      </c>
      <c r="D241" s="78" t="s">
        <v>289</v>
      </c>
      <c r="E241" s="13">
        <v>44450</v>
      </c>
      <c r="F241" s="76" t="s">
        <v>1362</v>
      </c>
      <c r="G241" s="13">
        <v>44454</v>
      </c>
      <c r="H241" s="77" t="s">
        <v>2428</v>
      </c>
      <c r="I241" s="16">
        <v>92</v>
      </c>
      <c r="J241" s="16">
        <v>62</v>
      </c>
      <c r="K241" s="16">
        <v>35</v>
      </c>
      <c r="L241" s="16">
        <v>5</v>
      </c>
      <c r="M241" s="81">
        <v>49.91</v>
      </c>
      <c r="N241" s="72">
        <v>50</v>
      </c>
      <c r="O241" s="64">
        <v>2530</v>
      </c>
      <c r="P241" s="65">
        <f>Table2245789101123456789101112131415161718[[#This Row],[PEMBULATAN]]*O241</f>
        <v>126500</v>
      </c>
    </row>
    <row r="242" spans="1:16" ht="26.25" customHeight="1" x14ac:dyDescent="0.2">
      <c r="A242" s="14"/>
      <c r="B242" s="75"/>
      <c r="C242" s="73" t="s">
        <v>2771</v>
      </c>
      <c r="D242" s="78" t="s">
        <v>289</v>
      </c>
      <c r="E242" s="13">
        <v>44450</v>
      </c>
      <c r="F242" s="76" t="s">
        <v>1362</v>
      </c>
      <c r="G242" s="13">
        <v>44454</v>
      </c>
      <c r="H242" s="77" t="s">
        <v>2428</v>
      </c>
      <c r="I242" s="16">
        <v>100</v>
      </c>
      <c r="J242" s="16">
        <v>58</v>
      </c>
      <c r="K242" s="16">
        <v>27</v>
      </c>
      <c r="L242" s="16">
        <v>3</v>
      </c>
      <c r="M242" s="81">
        <v>39.15</v>
      </c>
      <c r="N242" s="72">
        <v>39</v>
      </c>
      <c r="O242" s="64">
        <v>2530</v>
      </c>
      <c r="P242" s="65">
        <f>Table2245789101123456789101112131415161718[[#This Row],[PEMBULATAN]]*O242</f>
        <v>98670</v>
      </c>
    </row>
    <row r="243" spans="1:16" ht="26.25" customHeight="1" x14ac:dyDescent="0.2">
      <c r="A243" s="14"/>
      <c r="B243" s="75"/>
      <c r="C243" s="73" t="s">
        <v>2772</v>
      </c>
      <c r="D243" s="78" t="s">
        <v>289</v>
      </c>
      <c r="E243" s="13">
        <v>44450</v>
      </c>
      <c r="F243" s="76" t="s">
        <v>1362</v>
      </c>
      <c r="G243" s="13">
        <v>44454</v>
      </c>
      <c r="H243" s="77" t="s">
        <v>2428</v>
      </c>
      <c r="I243" s="16">
        <v>98</v>
      </c>
      <c r="J243" s="16">
        <v>60</v>
      </c>
      <c r="K243" s="16">
        <v>28</v>
      </c>
      <c r="L243" s="16">
        <v>5</v>
      </c>
      <c r="M243" s="81">
        <v>41.16</v>
      </c>
      <c r="N243" s="72">
        <v>41</v>
      </c>
      <c r="O243" s="64">
        <v>2530</v>
      </c>
      <c r="P243" s="65">
        <f>Table2245789101123456789101112131415161718[[#This Row],[PEMBULATAN]]*O243</f>
        <v>103730</v>
      </c>
    </row>
    <row r="244" spans="1:16" ht="26.25" customHeight="1" x14ac:dyDescent="0.2">
      <c r="A244" s="14"/>
      <c r="B244" s="75"/>
      <c r="C244" s="73" t="s">
        <v>2773</v>
      </c>
      <c r="D244" s="78" t="s">
        <v>289</v>
      </c>
      <c r="E244" s="13">
        <v>44450</v>
      </c>
      <c r="F244" s="76" t="s">
        <v>1362</v>
      </c>
      <c r="G244" s="13">
        <v>44454</v>
      </c>
      <c r="H244" s="77" t="s">
        <v>2428</v>
      </c>
      <c r="I244" s="16">
        <v>80</v>
      </c>
      <c r="J244" s="16">
        <v>53</v>
      </c>
      <c r="K244" s="16">
        <v>30</v>
      </c>
      <c r="L244" s="16">
        <v>2</v>
      </c>
      <c r="M244" s="81">
        <v>31.8</v>
      </c>
      <c r="N244" s="72">
        <v>32</v>
      </c>
      <c r="O244" s="64">
        <v>2530</v>
      </c>
      <c r="P244" s="65">
        <f>Table2245789101123456789101112131415161718[[#This Row],[PEMBULATAN]]*O244</f>
        <v>80960</v>
      </c>
    </row>
    <row r="245" spans="1:16" ht="26.25" customHeight="1" x14ac:dyDescent="0.2">
      <c r="A245" s="14"/>
      <c r="B245" s="75"/>
      <c r="C245" s="73" t="s">
        <v>2774</v>
      </c>
      <c r="D245" s="78" t="s">
        <v>289</v>
      </c>
      <c r="E245" s="13">
        <v>44450</v>
      </c>
      <c r="F245" s="76" t="s">
        <v>1362</v>
      </c>
      <c r="G245" s="13">
        <v>44454</v>
      </c>
      <c r="H245" s="77" t="s">
        <v>2428</v>
      </c>
      <c r="I245" s="16">
        <v>100</v>
      </c>
      <c r="J245" s="16">
        <v>55</v>
      </c>
      <c r="K245" s="16">
        <v>30</v>
      </c>
      <c r="L245" s="16">
        <v>5</v>
      </c>
      <c r="M245" s="81">
        <v>41.25</v>
      </c>
      <c r="N245" s="72">
        <v>41</v>
      </c>
      <c r="O245" s="64">
        <v>2530</v>
      </c>
      <c r="P245" s="65">
        <f>Table2245789101123456789101112131415161718[[#This Row],[PEMBULATAN]]*O245</f>
        <v>103730</v>
      </c>
    </row>
    <row r="246" spans="1:16" ht="26.25" customHeight="1" x14ac:dyDescent="0.2">
      <c r="A246" s="14"/>
      <c r="B246" s="75"/>
      <c r="C246" s="73" t="s">
        <v>2775</v>
      </c>
      <c r="D246" s="78" t="s">
        <v>289</v>
      </c>
      <c r="E246" s="13">
        <v>44450</v>
      </c>
      <c r="F246" s="76" t="s">
        <v>1362</v>
      </c>
      <c r="G246" s="13">
        <v>44454</v>
      </c>
      <c r="H246" s="77" t="s">
        <v>2428</v>
      </c>
      <c r="I246" s="16">
        <v>98</v>
      </c>
      <c r="J246" s="16">
        <v>60</v>
      </c>
      <c r="K246" s="16">
        <v>38</v>
      </c>
      <c r="L246" s="16">
        <v>1</v>
      </c>
      <c r="M246" s="81">
        <v>55.86</v>
      </c>
      <c r="N246" s="72">
        <v>56</v>
      </c>
      <c r="O246" s="64">
        <v>2530</v>
      </c>
      <c r="P246" s="65">
        <f>Table2245789101123456789101112131415161718[[#This Row],[PEMBULATAN]]*O246</f>
        <v>141680</v>
      </c>
    </row>
    <row r="247" spans="1:16" ht="26.25" customHeight="1" x14ac:dyDescent="0.2">
      <c r="A247" s="14"/>
      <c r="B247" s="75"/>
      <c r="C247" s="73" t="s">
        <v>2776</v>
      </c>
      <c r="D247" s="78" t="s">
        <v>289</v>
      </c>
      <c r="E247" s="13">
        <v>44450</v>
      </c>
      <c r="F247" s="76" t="s">
        <v>1362</v>
      </c>
      <c r="G247" s="13">
        <v>44454</v>
      </c>
      <c r="H247" s="77" t="s">
        <v>2428</v>
      </c>
      <c r="I247" s="16">
        <v>88</v>
      </c>
      <c r="J247" s="16">
        <v>65</v>
      </c>
      <c r="K247" s="16">
        <v>37</v>
      </c>
      <c r="L247" s="16">
        <v>8</v>
      </c>
      <c r="M247" s="81">
        <v>52.91</v>
      </c>
      <c r="N247" s="72">
        <v>53</v>
      </c>
      <c r="O247" s="64">
        <v>2530</v>
      </c>
      <c r="P247" s="65">
        <f>Table2245789101123456789101112131415161718[[#This Row],[PEMBULATAN]]*O247</f>
        <v>134090</v>
      </c>
    </row>
    <row r="248" spans="1:16" ht="26.25" customHeight="1" x14ac:dyDescent="0.2">
      <c r="A248" s="14"/>
      <c r="B248" s="75"/>
      <c r="C248" s="73" t="s">
        <v>2777</v>
      </c>
      <c r="D248" s="78" t="s">
        <v>289</v>
      </c>
      <c r="E248" s="13">
        <v>44450</v>
      </c>
      <c r="F248" s="76" t="s">
        <v>1362</v>
      </c>
      <c r="G248" s="13">
        <v>44454</v>
      </c>
      <c r="H248" s="77" t="s">
        <v>2428</v>
      </c>
      <c r="I248" s="16">
        <v>96</v>
      </c>
      <c r="J248" s="16">
        <v>58</v>
      </c>
      <c r="K248" s="16">
        <v>33</v>
      </c>
      <c r="L248" s="16">
        <v>17</v>
      </c>
      <c r="M248" s="81">
        <v>45.936</v>
      </c>
      <c r="N248" s="72">
        <v>46</v>
      </c>
      <c r="O248" s="64">
        <v>2530</v>
      </c>
      <c r="P248" s="65">
        <f>Table2245789101123456789101112131415161718[[#This Row],[PEMBULATAN]]*O248</f>
        <v>116380</v>
      </c>
    </row>
    <row r="249" spans="1:16" ht="26.25" customHeight="1" x14ac:dyDescent="0.2">
      <c r="A249" s="14"/>
      <c r="B249" s="75"/>
      <c r="C249" s="73" t="s">
        <v>2778</v>
      </c>
      <c r="D249" s="78" t="s">
        <v>289</v>
      </c>
      <c r="E249" s="13">
        <v>44450</v>
      </c>
      <c r="F249" s="76" t="s">
        <v>1362</v>
      </c>
      <c r="G249" s="13">
        <v>44454</v>
      </c>
      <c r="H249" s="77" t="s">
        <v>2428</v>
      </c>
      <c r="I249" s="16">
        <v>90</v>
      </c>
      <c r="J249" s="16">
        <v>63</v>
      </c>
      <c r="K249" s="16">
        <v>27</v>
      </c>
      <c r="L249" s="16">
        <v>5</v>
      </c>
      <c r="M249" s="81">
        <v>38.272500000000001</v>
      </c>
      <c r="N249" s="72">
        <v>38</v>
      </c>
      <c r="O249" s="64">
        <v>2530</v>
      </c>
      <c r="P249" s="65">
        <f>Table2245789101123456789101112131415161718[[#This Row],[PEMBULATAN]]*O249</f>
        <v>96140</v>
      </c>
    </row>
    <row r="250" spans="1:16" ht="26.25" customHeight="1" x14ac:dyDescent="0.2">
      <c r="A250" s="14"/>
      <c r="B250" s="75"/>
      <c r="C250" s="73" t="s">
        <v>2779</v>
      </c>
      <c r="D250" s="78" t="s">
        <v>289</v>
      </c>
      <c r="E250" s="13">
        <v>44450</v>
      </c>
      <c r="F250" s="76" t="s">
        <v>1362</v>
      </c>
      <c r="G250" s="13">
        <v>44454</v>
      </c>
      <c r="H250" s="77" t="s">
        <v>2428</v>
      </c>
      <c r="I250" s="16">
        <v>87</v>
      </c>
      <c r="J250" s="16">
        <v>40</v>
      </c>
      <c r="K250" s="16">
        <v>40</v>
      </c>
      <c r="L250" s="16">
        <v>4</v>
      </c>
      <c r="M250" s="81">
        <v>34.799999999999997</v>
      </c>
      <c r="N250" s="72">
        <v>35</v>
      </c>
      <c r="O250" s="64">
        <v>2530</v>
      </c>
      <c r="P250" s="65">
        <f>Table2245789101123456789101112131415161718[[#This Row],[PEMBULATAN]]*O250</f>
        <v>88550</v>
      </c>
    </row>
    <row r="251" spans="1:16" ht="26.25" customHeight="1" x14ac:dyDescent="0.2">
      <c r="A251" s="14"/>
      <c r="B251" s="75"/>
      <c r="C251" s="73" t="s">
        <v>2780</v>
      </c>
      <c r="D251" s="78" t="s">
        <v>289</v>
      </c>
      <c r="E251" s="13">
        <v>44450</v>
      </c>
      <c r="F251" s="76" t="s">
        <v>1362</v>
      </c>
      <c r="G251" s="13">
        <v>44454</v>
      </c>
      <c r="H251" s="77" t="s">
        <v>2428</v>
      </c>
      <c r="I251" s="16">
        <v>50</v>
      </c>
      <c r="J251" s="16">
        <v>50</v>
      </c>
      <c r="K251" s="16">
        <v>10</v>
      </c>
      <c r="L251" s="16">
        <v>3</v>
      </c>
      <c r="M251" s="81">
        <v>6.25</v>
      </c>
      <c r="N251" s="72">
        <v>6</v>
      </c>
      <c r="O251" s="64">
        <v>2530</v>
      </c>
      <c r="P251" s="65">
        <f>Table2245789101123456789101112131415161718[[#This Row],[PEMBULATAN]]*O251</f>
        <v>15180</v>
      </c>
    </row>
    <row r="252" spans="1:16" ht="26.25" customHeight="1" x14ac:dyDescent="0.2">
      <c r="A252" s="14"/>
      <c r="B252" s="75"/>
      <c r="C252" s="73" t="s">
        <v>2781</v>
      </c>
      <c r="D252" s="78" t="s">
        <v>289</v>
      </c>
      <c r="E252" s="13">
        <v>44450</v>
      </c>
      <c r="F252" s="76" t="s">
        <v>1362</v>
      </c>
      <c r="G252" s="13">
        <v>44454</v>
      </c>
      <c r="H252" s="77" t="s">
        <v>2428</v>
      </c>
      <c r="I252" s="16">
        <v>90</v>
      </c>
      <c r="J252" s="16">
        <v>58</v>
      </c>
      <c r="K252" s="16">
        <v>33</v>
      </c>
      <c r="L252" s="16">
        <v>14</v>
      </c>
      <c r="M252" s="81">
        <v>43.064999999999998</v>
      </c>
      <c r="N252" s="72">
        <v>43</v>
      </c>
      <c r="O252" s="64">
        <v>2530</v>
      </c>
      <c r="P252" s="65">
        <f>Table2245789101123456789101112131415161718[[#This Row],[PEMBULATAN]]*O252</f>
        <v>108790</v>
      </c>
    </row>
    <row r="253" spans="1:16" ht="26.25" customHeight="1" x14ac:dyDescent="0.2">
      <c r="A253" s="14"/>
      <c r="B253" s="75"/>
      <c r="C253" s="73" t="s">
        <v>2782</v>
      </c>
      <c r="D253" s="78" t="s">
        <v>289</v>
      </c>
      <c r="E253" s="13">
        <v>44450</v>
      </c>
      <c r="F253" s="76" t="s">
        <v>1362</v>
      </c>
      <c r="G253" s="13">
        <v>44454</v>
      </c>
      <c r="H253" s="77" t="s">
        <v>2428</v>
      </c>
      <c r="I253" s="16">
        <v>97</v>
      </c>
      <c r="J253" s="16">
        <v>70</v>
      </c>
      <c r="K253" s="16">
        <v>40</v>
      </c>
      <c r="L253" s="16">
        <v>5</v>
      </c>
      <c r="M253" s="81">
        <v>67.900000000000006</v>
      </c>
      <c r="N253" s="72">
        <v>68</v>
      </c>
      <c r="O253" s="64">
        <v>2530</v>
      </c>
      <c r="P253" s="65">
        <f>Table2245789101123456789101112131415161718[[#This Row],[PEMBULATAN]]*O253</f>
        <v>172040</v>
      </c>
    </row>
    <row r="254" spans="1:16" ht="26.25" customHeight="1" x14ac:dyDescent="0.2">
      <c r="A254" s="14"/>
      <c r="B254" s="75"/>
      <c r="C254" s="73" t="s">
        <v>2783</v>
      </c>
      <c r="D254" s="78" t="s">
        <v>289</v>
      </c>
      <c r="E254" s="13">
        <v>44450</v>
      </c>
      <c r="F254" s="76" t="s">
        <v>1362</v>
      </c>
      <c r="G254" s="13">
        <v>44454</v>
      </c>
      <c r="H254" s="77" t="s">
        <v>2428</v>
      </c>
      <c r="I254" s="16">
        <v>84</v>
      </c>
      <c r="J254" s="16">
        <v>55</v>
      </c>
      <c r="K254" s="16">
        <v>30</v>
      </c>
      <c r="L254" s="16">
        <v>6</v>
      </c>
      <c r="M254" s="81">
        <v>34.65</v>
      </c>
      <c r="N254" s="72">
        <v>35</v>
      </c>
      <c r="O254" s="64">
        <v>2530</v>
      </c>
      <c r="P254" s="65">
        <f>Table2245789101123456789101112131415161718[[#This Row],[PEMBULATAN]]*O254</f>
        <v>88550</v>
      </c>
    </row>
    <row r="255" spans="1:16" ht="26.25" customHeight="1" x14ac:dyDescent="0.2">
      <c r="A255" s="14"/>
      <c r="B255" s="75"/>
      <c r="C255" s="73" t="s">
        <v>2784</v>
      </c>
      <c r="D255" s="78" t="s">
        <v>289</v>
      </c>
      <c r="E255" s="13">
        <v>44450</v>
      </c>
      <c r="F255" s="76" t="s">
        <v>1362</v>
      </c>
      <c r="G255" s="13">
        <v>44454</v>
      </c>
      <c r="H255" s="77" t="s">
        <v>2428</v>
      </c>
      <c r="I255" s="16">
        <v>56</v>
      </c>
      <c r="J255" s="16">
        <v>56</v>
      </c>
      <c r="K255" s="16">
        <v>37</v>
      </c>
      <c r="L255" s="16">
        <v>4</v>
      </c>
      <c r="M255" s="81">
        <v>29.007999999999999</v>
      </c>
      <c r="N255" s="72">
        <v>29</v>
      </c>
      <c r="O255" s="64">
        <v>2530</v>
      </c>
      <c r="P255" s="65">
        <f>Table2245789101123456789101112131415161718[[#This Row],[PEMBULATAN]]*O255</f>
        <v>73370</v>
      </c>
    </row>
    <row r="256" spans="1:16" ht="26.25" customHeight="1" x14ac:dyDescent="0.2">
      <c r="A256" s="14"/>
      <c r="B256" s="75"/>
      <c r="C256" s="73" t="s">
        <v>2785</v>
      </c>
      <c r="D256" s="78" t="s">
        <v>289</v>
      </c>
      <c r="E256" s="13">
        <v>44450</v>
      </c>
      <c r="F256" s="76" t="s">
        <v>1362</v>
      </c>
      <c r="G256" s="13">
        <v>44454</v>
      </c>
      <c r="H256" s="77" t="s">
        <v>2428</v>
      </c>
      <c r="I256" s="16">
        <v>80</v>
      </c>
      <c r="J256" s="16">
        <v>44</v>
      </c>
      <c r="K256" s="16">
        <v>24</v>
      </c>
      <c r="L256" s="16">
        <v>2</v>
      </c>
      <c r="M256" s="81">
        <v>21.12</v>
      </c>
      <c r="N256" s="72">
        <v>21</v>
      </c>
      <c r="O256" s="64">
        <v>2530</v>
      </c>
      <c r="P256" s="65">
        <f>Table2245789101123456789101112131415161718[[#This Row],[PEMBULATAN]]*O256</f>
        <v>53130</v>
      </c>
    </row>
    <row r="257" spans="1:16" ht="26.25" customHeight="1" x14ac:dyDescent="0.2">
      <c r="A257" s="14"/>
      <c r="B257" s="75"/>
      <c r="C257" s="73" t="s">
        <v>2786</v>
      </c>
      <c r="D257" s="78" t="s">
        <v>289</v>
      </c>
      <c r="E257" s="13">
        <v>44450</v>
      </c>
      <c r="F257" s="76" t="s">
        <v>1362</v>
      </c>
      <c r="G257" s="13">
        <v>44454</v>
      </c>
      <c r="H257" s="77" t="s">
        <v>2428</v>
      </c>
      <c r="I257" s="16">
        <v>60</v>
      </c>
      <c r="J257" s="16">
        <v>20</v>
      </c>
      <c r="K257" s="16">
        <v>42</v>
      </c>
      <c r="L257" s="16">
        <v>2</v>
      </c>
      <c r="M257" s="81">
        <v>12.6</v>
      </c>
      <c r="N257" s="72">
        <v>13</v>
      </c>
      <c r="O257" s="64">
        <v>2530</v>
      </c>
      <c r="P257" s="65">
        <f>Table2245789101123456789101112131415161718[[#This Row],[PEMBULATAN]]*O257</f>
        <v>32890</v>
      </c>
    </row>
    <row r="258" spans="1:16" ht="26.25" customHeight="1" x14ac:dyDescent="0.2">
      <c r="A258" s="14"/>
      <c r="B258" s="75"/>
      <c r="C258" s="73" t="s">
        <v>2787</v>
      </c>
      <c r="D258" s="78" t="s">
        <v>289</v>
      </c>
      <c r="E258" s="13">
        <v>44450</v>
      </c>
      <c r="F258" s="76" t="s">
        <v>1362</v>
      </c>
      <c r="G258" s="13">
        <v>44454</v>
      </c>
      <c r="H258" s="77" t="s">
        <v>2428</v>
      </c>
      <c r="I258" s="16">
        <v>36</v>
      </c>
      <c r="J258" s="16">
        <v>24</v>
      </c>
      <c r="K258" s="16">
        <v>5</v>
      </c>
      <c r="L258" s="16">
        <v>3</v>
      </c>
      <c r="M258" s="81">
        <v>1.08</v>
      </c>
      <c r="N258" s="72">
        <v>3</v>
      </c>
      <c r="O258" s="64">
        <v>2530</v>
      </c>
      <c r="P258" s="65">
        <f>Table2245789101123456789101112131415161718[[#This Row],[PEMBULATAN]]*O258</f>
        <v>7590</v>
      </c>
    </row>
    <row r="259" spans="1:16" ht="26.25" customHeight="1" x14ac:dyDescent="0.2">
      <c r="A259" s="14"/>
      <c r="B259" s="75"/>
      <c r="C259" s="73" t="s">
        <v>2788</v>
      </c>
      <c r="D259" s="78" t="s">
        <v>289</v>
      </c>
      <c r="E259" s="13">
        <v>44450</v>
      </c>
      <c r="F259" s="76" t="s">
        <v>1362</v>
      </c>
      <c r="G259" s="13">
        <v>44454</v>
      </c>
      <c r="H259" s="77" t="s">
        <v>2428</v>
      </c>
      <c r="I259" s="16">
        <v>50</v>
      </c>
      <c r="J259" s="16">
        <v>49</v>
      </c>
      <c r="K259" s="16">
        <v>20</v>
      </c>
      <c r="L259" s="16">
        <v>3</v>
      </c>
      <c r="M259" s="81">
        <v>12.25</v>
      </c>
      <c r="N259" s="72">
        <v>12</v>
      </c>
      <c r="O259" s="64">
        <v>2530</v>
      </c>
      <c r="P259" s="65">
        <f>Table2245789101123456789101112131415161718[[#This Row],[PEMBULATAN]]*O259</f>
        <v>30360</v>
      </c>
    </row>
    <row r="260" spans="1:16" ht="26.25" customHeight="1" x14ac:dyDescent="0.2">
      <c r="A260" s="14"/>
      <c r="B260" s="75"/>
      <c r="C260" s="73" t="s">
        <v>2789</v>
      </c>
      <c r="D260" s="78" t="s">
        <v>289</v>
      </c>
      <c r="E260" s="13">
        <v>44450</v>
      </c>
      <c r="F260" s="76" t="s">
        <v>1362</v>
      </c>
      <c r="G260" s="13">
        <v>44454</v>
      </c>
      <c r="H260" s="77" t="s">
        <v>2428</v>
      </c>
      <c r="I260" s="16">
        <v>30</v>
      </c>
      <c r="J260" s="16">
        <v>30</v>
      </c>
      <c r="K260" s="16">
        <v>15</v>
      </c>
      <c r="L260" s="16">
        <v>3</v>
      </c>
      <c r="M260" s="81">
        <v>3.375</v>
      </c>
      <c r="N260" s="72">
        <v>4</v>
      </c>
      <c r="O260" s="64">
        <v>2530</v>
      </c>
      <c r="P260" s="65">
        <f>Table2245789101123456789101112131415161718[[#This Row],[PEMBULATAN]]*O260</f>
        <v>10120</v>
      </c>
    </row>
    <row r="261" spans="1:16" ht="26.25" customHeight="1" x14ac:dyDescent="0.2">
      <c r="A261" s="14"/>
      <c r="B261" s="75"/>
      <c r="C261" s="73" t="s">
        <v>2790</v>
      </c>
      <c r="D261" s="78" t="s">
        <v>289</v>
      </c>
      <c r="E261" s="13">
        <v>44450</v>
      </c>
      <c r="F261" s="76" t="s">
        <v>1362</v>
      </c>
      <c r="G261" s="13">
        <v>44454</v>
      </c>
      <c r="H261" s="77" t="s">
        <v>2428</v>
      </c>
      <c r="I261" s="16">
        <v>85</v>
      </c>
      <c r="J261" s="16">
        <v>50</v>
      </c>
      <c r="K261" s="16">
        <v>32</v>
      </c>
      <c r="L261" s="16">
        <v>13</v>
      </c>
      <c r="M261" s="81">
        <v>34</v>
      </c>
      <c r="N261" s="72">
        <v>34</v>
      </c>
      <c r="O261" s="64">
        <v>2530</v>
      </c>
      <c r="P261" s="65">
        <f>Table2245789101123456789101112131415161718[[#This Row],[PEMBULATAN]]*O261</f>
        <v>86020</v>
      </c>
    </row>
    <row r="262" spans="1:16" ht="26.25" customHeight="1" x14ac:dyDescent="0.2">
      <c r="A262" s="14"/>
      <c r="B262" s="75"/>
      <c r="C262" s="73" t="s">
        <v>2791</v>
      </c>
      <c r="D262" s="78" t="s">
        <v>289</v>
      </c>
      <c r="E262" s="13">
        <v>44450</v>
      </c>
      <c r="F262" s="76" t="s">
        <v>1362</v>
      </c>
      <c r="G262" s="13">
        <v>44454</v>
      </c>
      <c r="H262" s="77" t="s">
        <v>2428</v>
      </c>
      <c r="I262" s="16">
        <v>98</v>
      </c>
      <c r="J262" s="16">
        <v>57</v>
      </c>
      <c r="K262" s="16">
        <v>28</v>
      </c>
      <c r="L262" s="16">
        <v>17</v>
      </c>
      <c r="M262" s="81">
        <v>39.101999999999997</v>
      </c>
      <c r="N262" s="72">
        <v>39</v>
      </c>
      <c r="O262" s="64">
        <v>2530</v>
      </c>
      <c r="P262" s="65">
        <f>Table2245789101123456789101112131415161718[[#This Row],[PEMBULATAN]]*O262</f>
        <v>98670</v>
      </c>
    </row>
    <row r="263" spans="1:16" ht="26.25" customHeight="1" x14ac:dyDescent="0.2">
      <c r="A263" s="14"/>
      <c r="B263" s="75"/>
      <c r="C263" s="73" t="s">
        <v>2792</v>
      </c>
      <c r="D263" s="78" t="s">
        <v>289</v>
      </c>
      <c r="E263" s="13">
        <v>44450</v>
      </c>
      <c r="F263" s="76" t="s">
        <v>1362</v>
      </c>
      <c r="G263" s="13">
        <v>44454</v>
      </c>
      <c r="H263" s="77" t="s">
        <v>2428</v>
      </c>
      <c r="I263" s="16">
        <v>40</v>
      </c>
      <c r="J263" s="16">
        <v>35</v>
      </c>
      <c r="K263" s="16">
        <v>18</v>
      </c>
      <c r="L263" s="16">
        <v>4</v>
      </c>
      <c r="M263" s="81">
        <v>6.3</v>
      </c>
      <c r="N263" s="72">
        <v>7</v>
      </c>
      <c r="O263" s="64">
        <v>2530</v>
      </c>
      <c r="P263" s="65">
        <f>Table2245789101123456789101112131415161718[[#This Row],[PEMBULATAN]]*O263</f>
        <v>17710</v>
      </c>
    </row>
    <row r="264" spans="1:16" ht="26.25" customHeight="1" x14ac:dyDescent="0.2">
      <c r="A264" s="14"/>
      <c r="B264" s="75"/>
      <c r="C264" s="73" t="s">
        <v>2793</v>
      </c>
      <c r="D264" s="78" t="s">
        <v>289</v>
      </c>
      <c r="E264" s="13">
        <v>44450</v>
      </c>
      <c r="F264" s="76" t="s">
        <v>1362</v>
      </c>
      <c r="G264" s="13">
        <v>44454</v>
      </c>
      <c r="H264" s="77" t="s">
        <v>2428</v>
      </c>
      <c r="I264" s="16">
        <v>95</v>
      </c>
      <c r="J264" s="16">
        <v>55</v>
      </c>
      <c r="K264" s="16">
        <v>25</v>
      </c>
      <c r="L264" s="16">
        <v>19</v>
      </c>
      <c r="M264" s="81">
        <v>32.65625</v>
      </c>
      <c r="N264" s="72">
        <v>33</v>
      </c>
      <c r="O264" s="64">
        <v>2530</v>
      </c>
      <c r="P264" s="65">
        <f>Table2245789101123456789101112131415161718[[#This Row],[PEMBULATAN]]*O264</f>
        <v>83490</v>
      </c>
    </row>
    <row r="265" spans="1:16" ht="26.25" customHeight="1" x14ac:dyDescent="0.2">
      <c r="A265" s="14"/>
      <c r="B265" s="75"/>
      <c r="C265" s="73" t="s">
        <v>2794</v>
      </c>
      <c r="D265" s="78" t="s">
        <v>289</v>
      </c>
      <c r="E265" s="13">
        <v>44450</v>
      </c>
      <c r="F265" s="76" t="s">
        <v>1362</v>
      </c>
      <c r="G265" s="13">
        <v>44454</v>
      </c>
      <c r="H265" s="77" t="s">
        <v>2428</v>
      </c>
      <c r="I265" s="16">
        <v>70</v>
      </c>
      <c r="J265" s="16">
        <v>58</v>
      </c>
      <c r="K265" s="16">
        <v>27</v>
      </c>
      <c r="L265" s="16">
        <v>12</v>
      </c>
      <c r="M265" s="81">
        <v>27.405000000000001</v>
      </c>
      <c r="N265" s="72">
        <v>28</v>
      </c>
      <c r="O265" s="64">
        <v>2530</v>
      </c>
      <c r="P265" s="65">
        <f>Table2245789101123456789101112131415161718[[#This Row],[PEMBULATAN]]*O265</f>
        <v>70840</v>
      </c>
    </row>
    <row r="266" spans="1:16" ht="26.25" customHeight="1" x14ac:dyDescent="0.2">
      <c r="A266" s="14"/>
      <c r="B266" s="75"/>
      <c r="C266" s="73" t="s">
        <v>2795</v>
      </c>
      <c r="D266" s="78" t="s">
        <v>289</v>
      </c>
      <c r="E266" s="13">
        <v>44450</v>
      </c>
      <c r="F266" s="76" t="s">
        <v>1362</v>
      </c>
      <c r="G266" s="13">
        <v>44454</v>
      </c>
      <c r="H266" s="77" t="s">
        <v>2428</v>
      </c>
      <c r="I266" s="16">
        <v>95</v>
      </c>
      <c r="J266" s="16">
        <v>46</v>
      </c>
      <c r="K266" s="16">
        <v>34</v>
      </c>
      <c r="L266" s="16">
        <v>12</v>
      </c>
      <c r="M266" s="81">
        <v>37.145000000000003</v>
      </c>
      <c r="N266" s="72">
        <v>37</v>
      </c>
      <c r="O266" s="64">
        <v>2530</v>
      </c>
      <c r="P266" s="65">
        <f>Table2245789101123456789101112131415161718[[#This Row],[PEMBULATAN]]*O266</f>
        <v>93610</v>
      </c>
    </row>
    <row r="267" spans="1:16" ht="26.25" customHeight="1" x14ac:dyDescent="0.2">
      <c r="A267" s="14"/>
      <c r="B267" s="75"/>
      <c r="C267" s="73" t="s">
        <v>2796</v>
      </c>
      <c r="D267" s="78" t="s">
        <v>289</v>
      </c>
      <c r="E267" s="13">
        <v>44450</v>
      </c>
      <c r="F267" s="76" t="s">
        <v>1362</v>
      </c>
      <c r="G267" s="13">
        <v>44454</v>
      </c>
      <c r="H267" s="77" t="s">
        <v>2428</v>
      </c>
      <c r="I267" s="16">
        <v>83</v>
      </c>
      <c r="J267" s="16">
        <v>50</v>
      </c>
      <c r="K267" s="16">
        <v>38</v>
      </c>
      <c r="L267" s="16">
        <v>26</v>
      </c>
      <c r="M267" s="81">
        <v>39.424999999999997</v>
      </c>
      <c r="N267" s="72">
        <v>40</v>
      </c>
      <c r="O267" s="64">
        <v>2530</v>
      </c>
      <c r="P267" s="65">
        <f>Table2245789101123456789101112131415161718[[#This Row],[PEMBULATAN]]*O267</f>
        <v>101200</v>
      </c>
    </row>
    <row r="268" spans="1:16" ht="26.25" customHeight="1" x14ac:dyDescent="0.2">
      <c r="A268" s="14"/>
      <c r="B268" s="75"/>
      <c r="C268" s="73" t="s">
        <v>2797</v>
      </c>
      <c r="D268" s="78" t="s">
        <v>289</v>
      </c>
      <c r="E268" s="13">
        <v>44450</v>
      </c>
      <c r="F268" s="76" t="s">
        <v>1362</v>
      </c>
      <c r="G268" s="13">
        <v>44454</v>
      </c>
      <c r="H268" s="77" t="s">
        <v>2428</v>
      </c>
      <c r="I268" s="16">
        <v>90</v>
      </c>
      <c r="J268" s="16">
        <v>58</v>
      </c>
      <c r="K268" s="16">
        <v>27</v>
      </c>
      <c r="L268" s="16">
        <v>19</v>
      </c>
      <c r="M268" s="81">
        <v>35.234999999999999</v>
      </c>
      <c r="N268" s="72">
        <v>35</v>
      </c>
      <c r="O268" s="64">
        <v>2530</v>
      </c>
      <c r="P268" s="65">
        <f>Table2245789101123456789101112131415161718[[#This Row],[PEMBULATAN]]*O268</f>
        <v>88550</v>
      </c>
    </row>
    <row r="269" spans="1:16" ht="26.25" customHeight="1" x14ac:dyDescent="0.2">
      <c r="A269" s="14"/>
      <c r="B269" s="75"/>
      <c r="C269" s="73" t="s">
        <v>2798</v>
      </c>
      <c r="D269" s="78" t="s">
        <v>289</v>
      </c>
      <c r="E269" s="13">
        <v>44450</v>
      </c>
      <c r="F269" s="76" t="s">
        <v>1362</v>
      </c>
      <c r="G269" s="13">
        <v>44454</v>
      </c>
      <c r="H269" s="77" t="s">
        <v>2428</v>
      </c>
      <c r="I269" s="16">
        <v>87</v>
      </c>
      <c r="J269" s="16">
        <v>58</v>
      </c>
      <c r="K269" s="16">
        <v>28</v>
      </c>
      <c r="L269" s="16">
        <v>16</v>
      </c>
      <c r="M269" s="81">
        <v>35.322000000000003</v>
      </c>
      <c r="N269" s="72">
        <v>36</v>
      </c>
      <c r="O269" s="64">
        <v>2530</v>
      </c>
      <c r="P269" s="65">
        <f>Table2245789101123456789101112131415161718[[#This Row],[PEMBULATAN]]*O269</f>
        <v>91080</v>
      </c>
    </row>
    <row r="270" spans="1:16" ht="26.25" customHeight="1" x14ac:dyDescent="0.2">
      <c r="A270" s="14"/>
      <c r="B270" s="75"/>
      <c r="C270" s="73" t="s">
        <v>2799</v>
      </c>
      <c r="D270" s="78" t="s">
        <v>289</v>
      </c>
      <c r="E270" s="13">
        <v>44450</v>
      </c>
      <c r="F270" s="76" t="s">
        <v>1362</v>
      </c>
      <c r="G270" s="13">
        <v>44454</v>
      </c>
      <c r="H270" s="77" t="s">
        <v>2428</v>
      </c>
      <c r="I270" s="16">
        <v>94</v>
      </c>
      <c r="J270" s="16">
        <v>45</v>
      </c>
      <c r="K270" s="16">
        <v>40</v>
      </c>
      <c r="L270" s="16">
        <v>9</v>
      </c>
      <c r="M270" s="81">
        <v>42.3</v>
      </c>
      <c r="N270" s="72">
        <v>43</v>
      </c>
      <c r="O270" s="64">
        <v>2530</v>
      </c>
      <c r="P270" s="65">
        <f>Table2245789101123456789101112131415161718[[#This Row],[PEMBULATAN]]*O270</f>
        <v>108790</v>
      </c>
    </row>
    <row r="271" spans="1:16" ht="26.25" customHeight="1" x14ac:dyDescent="0.2">
      <c r="A271" s="14"/>
      <c r="B271" s="75"/>
      <c r="C271" s="73" t="s">
        <v>2800</v>
      </c>
      <c r="D271" s="78" t="s">
        <v>289</v>
      </c>
      <c r="E271" s="13">
        <v>44450</v>
      </c>
      <c r="F271" s="76" t="s">
        <v>1362</v>
      </c>
      <c r="G271" s="13">
        <v>44454</v>
      </c>
      <c r="H271" s="77" t="s">
        <v>2428</v>
      </c>
      <c r="I271" s="16">
        <v>100</v>
      </c>
      <c r="J271" s="16">
        <v>60</v>
      </c>
      <c r="K271" s="16">
        <v>33</v>
      </c>
      <c r="L271" s="16">
        <v>10</v>
      </c>
      <c r="M271" s="81">
        <v>49.5</v>
      </c>
      <c r="N271" s="72">
        <v>50</v>
      </c>
      <c r="O271" s="64">
        <v>2530</v>
      </c>
      <c r="P271" s="65">
        <f>Table2245789101123456789101112131415161718[[#This Row],[PEMBULATAN]]*O271</f>
        <v>126500</v>
      </c>
    </row>
    <row r="272" spans="1:16" ht="26.25" customHeight="1" x14ac:dyDescent="0.2">
      <c r="A272" s="14"/>
      <c r="B272" s="75"/>
      <c r="C272" s="73" t="s">
        <v>2801</v>
      </c>
      <c r="D272" s="78" t="s">
        <v>289</v>
      </c>
      <c r="E272" s="13">
        <v>44450</v>
      </c>
      <c r="F272" s="76" t="s">
        <v>1362</v>
      </c>
      <c r="G272" s="13">
        <v>44454</v>
      </c>
      <c r="H272" s="77" t="s">
        <v>2428</v>
      </c>
      <c r="I272" s="16">
        <v>90</v>
      </c>
      <c r="J272" s="16">
        <v>60</v>
      </c>
      <c r="K272" s="16">
        <v>30</v>
      </c>
      <c r="L272" s="16">
        <v>15</v>
      </c>
      <c r="M272" s="81">
        <v>40.5</v>
      </c>
      <c r="N272" s="72">
        <v>41</v>
      </c>
      <c r="O272" s="64">
        <v>2530</v>
      </c>
      <c r="P272" s="65">
        <f>Table2245789101123456789101112131415161718[[#This Row],[PEMBULATAN]]*O272</f>
        <v>103730</v>
      </c>
    </row>
    <row r="273" spans="1:16" ht="26.25" customHeight="1" x14ac:dyDescent="0.2">
      <c r="A273" s="14"/>
      <c r="B273" s="75"/>
      <c r="C273" s="73" t="s">
        <v>2802</v>
      </c>
      <c r="D273" s="78" t="s">
        <v>289</v>
      </c>
      <c r="E273" s="13">
        <v>44450</v>
      </c>
      <c r="F273" s="76" t="s">
        <v>1362</v>
      </c>
      <c r="G273" s="13">
        <v>44454</v>
      </c>
      <c r="H273" s="77" t="s">
        <v>2428</v>
      </c>
      <c r="I273" s="16">
        <v>88</v>
      </c>
      <c r="J273" s="16">
        <v>60</v>
      </c>
      <c r="K273" s="16">
        <v>33</v>
      </c>
      <c r="L273" s="16">
        <v>6</v>
      </c>
      <c r="M273" s="81">
        <v>43.56</v>
      </c>
      <c r="N273" s="72">
        <v>44</v>
      </c>
      <c r="O273" s="64">
        <v>2530</v>
      </c>
      <c r="P273" s="65">
        <f>Table2245789101123456789101112131415161718[[#This Row],[PEMBULATAN]]*O273</f>
        <v>111320</v>
      </c>
    </row>
    <row r="274" spans="1:16" ht="26.25" customHeight="1" x14ac:dyDescent="0.2">
      <c r="A274" s="14"/>
      <c r="B274" s="75"/>
      <c r="C274" s="73" t="s">
        <v>2803</v>
      </c>
      <c r="D274" s="78" t="s">
        <v>289</v>
      </c>
      <c r="E274" s="13">
        <v>44450</v>
      </c>
      <c r="F274" s="76" t="s">
        <v>1362</v>
      </c>
      <c r="G274" s="13">
        <v>44454</v>
      </c>
      <c r="H274" s="77" t="s">
        <v>2428</v>
      </c>
      <c r="I274" s="16">
        <v>90</v>
      </c>
      <c r="J274" s="16">
        <v>48</v>
      </c>
      <c r="K274" s="16">
        <v>37</v>
      </c>
      <c r="L274" s="16">
        <v>18</v>
      </c>
      <c r="M274" s="81">
        <v>39.96</v>
      </c>
      <c r="N274" s="72">
        <v>40</v>
      </c>
      <c r="O274" s="64">
        <v>2530</v>
      </c>
      <c r="P274" s="65">
        <f>Table2245789101123456789101112131415161718[[#This Row],[PEMBULATAN]]*O274</f>
        <v>101200</v>
      </c>
    </row>
    <row r="275" spans="1:16" ht="26.25" customHeight="1" x14ac:dyDescent="0.2">
      <c r="A275" s="14"/>
      <c r="B275" s="75"/>
      <c r="C275" s="73" t="s">
        <v>2804</v>
      </c>
      <c r="D275" s="78" t="s">
        <v>289</v>
      </c>
      <c r="E275" s="13">
        <v>44450</v>
      </c>
      <c r="F275" s="76" t="s">
        <v>1362</v>
      </c>
      <c r="G275" s="13">
        <v>44454</v>
      </c>
      <c r="H275" s="77" t="s">
        <v>2428</v>
      </c>
      <c r="I275" s="16">
        <v>90</v>
      </c>
      <c r="J275" s="16">
        <v>55</v>
      </c>
      <c r="K275" s="16">
        <v>38</v>
      </c>
      <c r="L275" s="16">
        <v>15</v>
      </c>
      <c r="M275" s="81">
        <v>47.024999999999999</v>
      </c>
      <c r="N275" s="72">
        <v>47</v>
      </c>
      <c r="O275" s="64">
        <v>2530</v>
      </c>
      <c r="P275" s="65">
        <f>Table2245789101123456789101112131415161718[[#This Row],[PEMBULATAN]]*O275</f>
        <v>118910</v>
      </c>
    </row>
    <row r="276" spans="1:16" ht="26.25" customHeight="1" x14ac:dyDescent="0.2">
      <c r="A276" s="14"/>
      <c r="B276" s="75"/>
      <c r="C276" s="73" t="s">
        <v>2805</v>
      </c>
      <c r="D276" s="78" t="s">
        <v>289</v>
      </c>
      <c r="E276" s="13">
        <v>44450</v>
      </c>
      <c r="F276" s="76" t="s">
        <v>1362</v>
      </c>
      <c r="G276" s="13">
        <v>44454</v>
      </c>
      <c r="H276" s="77" t="s">
        <v>2428</v>
      </c>
      <c r="I276" s="16">
        <v>94</v>
      </c>
      <c r="J276" s="16">
        <v>53</v>
      </c>
      <c r="K276" s="16">
        <v>24</v>
      </c>
      <c r="L276" s="16">
        <v>9</v>
      </c>
      <c r="M276" s="81">
        <v>29.891999999999999</v>
      </c>
      <c r="N276" s="72">
        <v>30</v>
      </c>
      <c r="O276" s="64">
        <v>2530</v>
      </c>
      <c r="P276" s="65">
        <f>Table2245789101123456789101112131415161718[[#This Row],[PEMBULATAN]]*O276</f>
        <v>75900</v>
      </c>
    </row>
    <row r="277" spans="1:16" ht="26.25" customHeight="1" x14ac:dyDescent="0.2">
      <c r="A277" s="14"/>
      <c r="B277" s="75"/>
      <c r="C277" s="73" t="s">
        <v>2806</v>
      </c>
      <c r="D277" s="78" t="s">
        <v>289</v>
      </c>
      <c r="E277" s="13">
        <v>44450</v>
      </c>
      <c r="F277" s="76" t="s">
        <v>1362</v>
      </c>
      <c r="G277" s="13">
        <v>44454</v>
      </c>
      <c r="H277" s="77" t="s">
        <v>2428</v>
      </c>
      <c r="I277" s="16">
        <v>86</v>
      </c>
      <c r="J277" s="16">
        <v>52</v>
      </c>
      <c r="K277" s="16">
        <v>23</v>
      </c>
      <c r="L277" s="16">
        <v>12</v>
      </c>
      <c r="M277" s="81">
        <v>25.713999999999999</v>
      </c>
      <c r="N277" s="72">
        <v>26</v>
      </c>
      <c r="O277" s="64">
        <v>2530</v>
      </c>
      <c r="P277" s="65">
        <f>Table2245789101123456789101112131415161718[[#This Row],[PEMBULATAN]]*O277</f>
        <v>65780</v>
      </c>
    </row>
    <row r="278" spans="1:16" ht="26.25" customHeight="1" x14ac:dyDescent="0.2">
      <c r="A278" s="14"/>
      <c r="B278" s="75"/>
      <c r="C278" s="73" t="s">
        <v>2807</v>
      </c>
      <c r="D278" s="78" t="s">
        <v>289</v>
      </c>
      <c r="E278" s="13">
        <v>44450</v>
      </c>
      <c r="F278" s="76" t="s">
        <v>1362</v>
      </c>
      <c r="G278" s="13">
        <v>44454</v>
      </c>
      <c r="H278" s="77" t="s">
        <v>2428</v>
      </c>
      <c r="I278" s="16">
        <v>100</v>
      </c>
      <c r="J278" s="16">
        <v>60</v>
      </c>
      <c r="K278" s="16">
        <v>25</v>
      </c>
      <c r="L278" s="16">
        <v>10</v>
      </c>
      <c r="M278" s="81">
        <v>37.5</v>
      </c>
      <c r="N278" s="72">
        <v>38</v>
      </c>
      <c r="O278" s="64">
        <v>2530</v>
      </c>
      <c r="P278" s="65">
        <f>Table2245789101123456789101112131415161718[[#This Row],[PEMBULATAN]]*O278</f>
        <v>96140</v>
      </c>
    </row>
    <row r="279" spans="1:16" ht="26.25" customHeight="1" x14ac:dyDescent="0.2">
      <c r="A279" s="14"/>
      <c r="B279" s="75"/>
      <c r="C279" s="73" t="s">
        <v>2808</v>
      </c>
      <c r="D279" s="78" t="s">
        <v>289</v>
      </c>
      <c r="E279" s="13">
        <v>44450</v>
      </c>
      <c r="F279" s="76" t="s">
        <v>1362</v>
      </c>
      <c r="G279" s="13">
        <v>44454</v>
      </c>
      <c r="H279" s="77" t="s">
        <v>2428</v>
      </c>
      <c r="I279" s="16">
        <v>90</v>
      </c>
      <c r="J279" s="16">
        <v>65</v>
      </c>
      <c r="K279" s="16">
        <v>30</v>
      </c>
      <c r="L279" s="16">
        <v>13</v>
      </c>
      <c r="M279" s="81">
        <v>43.875</v>
      </c>
      <c r="N279" s="72">
        <v>44</v>
      </c>
      <c r="O279" s="64">
        <v>2530</v>
      </c>
      <c r="P279" s="65">
        <f>Table2245789101123456789101112131415161718[[#This Row],[PEMBULATAN]]*O279</f>
        <v>111320</v>
      </c>
    </row>
    <row r="280" spans="1:16" ht="26.25" customHeight="1" x14ac:dyDescent="0.2">
      <c r="A280" s="14"/>
      <c r="B280" s="75"/>
      <c r="C280" s="73" t="s">
        <v>2809</v>
      </c>
      <c r="D280" s="78" t="s">
        <v>289</v>
      </c>
      <c r="E280" s="13">
        <v>44450</v>
      </c>
      <c r="F280" s="76" t="s">
        <v>1362</v>
      </c>
      <c r="G280" s="13">
        <v>44454</v>
      </c>
      <c r="H280" s="77" t="s">
        <v>2428</v>
      </c>
      <c r="I280" s="16">
        <v>90</v>
      </c>
      <c r="J280" s="16">
        <v>58</v>
      </c>
      <c r="K280" s="16">
        <v>35</v>
      </c>
      <c r="L280" s="16">
        <v>12</v>
      </c>
      <c r="M280" s="81">
        <v>45.674999999999997</v>
      </c>
      <c r="N280" s="72">
        <v>46</v>
      </c>
      <c r="O280" s="64">
        <v>2530</v>
      </c>
      <c r="P280" s="65">
        <f>Table2245789101123456789101112131415161718[[#This Row],[PEMBULATAN]]*O280</f>
        <v>116380</v>
      </c>
    </row>
    <row r="281" spans="1:16" ht="26.25" customHeight="1" x14ac:dyDescent="0.2">
      <c r="A281" s="14"/>
      <c r="B281" s="75"/>
      <c r="C281" s="73" t="s">
        <v>2810</v>
      </c>
      <c r="D281" s="78" t="s">
        <v>289</v>
      </c>
      <c r="E281" s="13">
        <v>44450</v>
      </c>
      <c r="F281" s="76" t="s">
        <v>1362</v>
      </c>
      <c r="G281" s="13">
        <v>44454</v>
      </c>
      <c r="H281" s="77" t="s">
        <v>2428</v>
      </c>
      <c r="I281" s="16">
        <v>60</v>
      </c>
      <c r="J281" s="16">
        <v>60</v>
      </c>
      <c r="K281" s="16">
        <v>30</v>
      </c>
      <c r="L281" s="16">
        <v>9</v>
      </c>
      <c r="M281" s="81">
        <v>27</v>
      </c>
      <c r="N281" s="72">
        <v>27</v>
      </c>
      <c r="O281" s="64">
        <v>2530</v>
      </c>
      <c r="P281" s="65">
        <f>Table2245789101123456789101112131415161718[[#This Row],[PEMBULATAN]]*O281</f>
        <v>68310</v>
      </c>
    </row>
    <row r="282" spans="1:16" ht="26.25" customHeight="1" x14ac:dyDescent="0.2">
      <c r="A282" s="14"/>
      <c r="B282" s="75"/>
      <c r="C282" s="73" t="s">
        <v>2811</v>
      </c>
      <c r="D282" s="78" t="s">
        <v>289</v>
      </c>
      <c r="E282" s="13">
        <v>44450</v>
      </c>
      <c r="F282" s="76" t="s">
        <v>1362</v>
      </c>
      <c r="G282" s="13">
        <v>44454</v>
      </c>
      <c r="H282" s="77" t="s">
        <v>2428</v>
      </c>
      <c r="I282" s="16">
        <v>90</v>
      </c>
      <c r="J282" s="16">
        <v>50</v>
      </c>
      <c r="K282" s="16">
        <v>30</v>
      </c>
      <c r="L282" s="16">
        <v>3</v>
      </c>
      <c r="M282" s="81">
        <v>33.75</v>
      </c>
      <c r="N282" s="72">
        <v>34</v>
      </c>
      <c r="O282" s="64">
        <v>2530</v>
      </c>
      <c r="P282" s="65">
        <f>Table2245789101123456789101112131415161718[[#This Row],[PEMBULATAN]]*O282</f>
        <v>86020</v>
      </c>
    </row>
    <row r="283" spans="1:16" ht="26.25" customHeight="1" x14ac:dyDescent="0.2">
      <c r="A283" s="14"/>
      <c r="B283" s="75"/>
      <c r="C283" s="73" t="s">
        <v>2812</v>
      </c>
      <c r="D283" s="78" t="s">
        <v>289</v>
      </c>
      <c r="E283" s="13">
        <v>44450</v>
      </c>
      <c r="F283" s="76" t="s">
        <v>1362</v>
      </c>
      <c r="G283" s="13">
        <v>44454</v>
      </c>
      <c r="H283" s="77" t="s">
        <v>2428</v>
      </c>
      <c r="I283" s="16">
        <v>90</v>
      </c>
      <c r="J283" s="16">
        <v>55</v>
      </c>
      <c r="K283" s="16">
        <v>38</v>
      </c>
      <c r="L283" s="16">
        <v>14</v>
      </c>
      <c r="M283" s="81">
        <v>47.024999999999999</v>
      </c>
      <c r="N283" s="72">
        <v>47</v>
      </c>
      <c r="O283" s="64">
        <v>2530</v>
      </c>
      <c r="P283" s="65">
        <f>Table2245789101123456789101112131415161718[[#This Row],[PEMBULATAN]]*O283</f>
        <v>118910</v>
      </c>
    </row>
    <row r="284" spans="1:16" ht="26.25" customHeight="1" x14ac:dyDescent="0.2">
      <c r="A284" s="14"/>
      <c r="B284" s="75"/>
      <c r="C284" s="73" t="s">
        <v>2813</v>
      </c>
      <c r="D284" s="78" t="s">
        <v>289</v>
      </c>
      <c r="E284" s="13">
        <v>44450</v>
      </c>
      <c r="F284" s="76" t="s">
        <v>1362</v>
      </c>
      <c r="G284" s="13">
        <v>44454</v>
      </c>
      <c r="H284" s="77" t="s">
        <v>2428</v>
      </c>
      <c r="I284" s="16">
        <v>93</v>
      </c>
      <c r="J284" s="16">
        <v>60</v>
      </c>
      <c r="K284" s="16">
        <v>35</v>
      </c>
      <c r="L284" s="16">
        <v>15</v>
      </c>
      <c r="M284" s="81">
        <v>48.825000000000003</v>
      </c>
      <c r="N284" s="72">
        <v>49</v>
      </c>
      <c r="O284" s="64">
        <v>2530</v>
      </c>
      <c r="P284" s="65">
        <f>Table2245789101123456789101112131415161718[[#This Row],[PEMBULATAN]]*O284</f>
        <v>123970</v>
      </c>
    </row>
    <row r="285" spans="1:16" ht="26.25" customHeight="1" x14ac:dyDescent="0.2">
      <c r="A285" s="14"/>
      <c r="B285" s="75"/>
      <c r="C285" s="73" t="s">
        <v>2814</v>
      </c>
      <c r="D285" s="78" t="s">
        <v>289</v>
      </c>
      <c r="E285" s="13">
        <v>44450</v>
      </c>
      <c r="F285" s="76" t="s">
        <v>1362</v>
      </c>
      <c r="G285" s="13">
        <v>44454</v>
      </c>
      <c r="H285" s="77" t="s">
        <v>2428</v>
      </c>
      <c r="I285" s="16">
        <v>80</v>
      </c>
      <c r="J285" s="16">
        <v>22</v>
      </c>
      <c r="K285" s="16">
        <v>12</v>
      </c>
      <c r="L285" s="16">
        <v>16</v>
      </c>
      <c r="M285" s="81">
        <v>5.28</v>
      </c>
      <c r="N285" s="72">
        <v>16</v>
      </c>
      <c r="O285" s="64">
        <v>2530</v>
      </c>
      <c r="P285" s="65">
        <f>Table2245789101123456789101112131415161718[[#This Row],[PEMBULATAN]]*O285</f>
        <v>40480</v>
      </c>
    </row>
    <row r="286" spans="1:16" ht="26.25" customHeight="1" x14ac:dyDescent="0.2">
      <c r="A286" s="14"/>
      <c r="B286" s="75"/>
      <c r="C286" s="73" t="s">
        <v>2815</v>
      </c>
      <c r="D286" s="78" t="s">
        <v>289</v>
      </c>
      <c r="E286" s="13">
        <v>44450</v>
      </c>
      <c r="F286" s="76" t="s">
        <v>1362</v>
      </c>
      <c r="G286" s="13">
        <v>44454</v>
      </c>
      <c r="H286" s="77" t="s">
        <v>2428</v>
      </c>
      <c r="I286" s="16">
        <v>77</v>
      </c>
      <c r="J286" s="16">
        <v>27</v>
      </c>
      <c r="K286" s="16">
        <v>10</v>
      </c>
      <c r="L286" s="16">
        <v>19</v>
      </c>
      <c r="M286" s="81">
        <v>5.1974999999999998</v>
      </c>
      <c r="N286" s="72">
        <v>19</v>
      </c>
      <c r="O286" s="64">
        <v>2530</v>
      </c>
      <c r="P286" s="65">
        <f>Table2245789101123456789101112131415161718[[#This Row],[PEMBULATAN]]*O286</f>
        <v>48070</v>
      </c>
    </row>
    <row r="287" spans="1:16" ht="26.25" customHeight="1" x14ac:dyDescent="0.2">
      <c r="A287" s="14"/>
      <c r="B287" s="75"/>
      <c r="C287" s="73" t="s">
        <v>2816</v>
      </c>
      <c r="D287" s="78" t="s">
        <v>289</v>
      </c>
      <c r="E287" s="13">
        <v>44450</v>
      </c>
      <c r="F287" s="76" t="s">
        <v>1362</v>
      </c>
      <c r="G287" s="13">
        <v>44454</v>
      </c>
      <c r="H287" s="77" t="s">
        <v>2428</v>
      </c>
      <c r="I287" s="16">
        <v>83</v>
      </c>
      <c r="J287" s="16">
        <v>20</v>
      </c>
      <c r="K287" s="16">
        <v>10</v>
      </c>
      <c r="L287" s="16">
        <v>19</v>
      </c>
      <c r="M287" s="81">
        <v>4.1500000000000004</v>
      </c>
      <c r="N287" s="72">
        <v>19</v>
      </c>
      <c r="O287" s="64">
        <v>2530</v>
      </c>
      <c r="P287" s="65">
        <f>Table2245789101123456789101112131415161718[[#This Row],[PEMBULATAN]]*O287</f>
        <v>48070</v>
      </c>
    </row>
    <row r="288" spans="1:16" ht="26.25" customHeight="1" x14ac:dyDescent="0.2">
      <c r="A288" s="14"/>
      <c r="B288" s="75"/>
      <c r="C288" s="73" t="s">
        <v>2817</v>
      </c>
      <c r="D288" s="78" t="s">
        <v>289</v>
      </c>
      <c r="E288" s="13">
        <v>44450</v>
      </c>
      <c r="F288" s="76" t="s">
        <v>1362</v>
      </c>
      <c r="G288" s="13">
        <v>44454</v>
      </c>
      <c r="H288" s="77" t="s">
        <v>2428</v>
      </c>
      <c r="I288" s="16">
        <v>80</v>
      </c>
      <c r="J288" s="16">
        <v>60</v>
      </c>
      <c r="K288" s="16">
        <v>23</v>
      </c>
      <c r="L288" s="16">
        <v>4</v>
      </c>
      <c r="M288" s="81">
        <v>27.6</v>
      </c>
      <c r="N288" s="72">
        <v>28</v>
      </c>
      <c r="O288" s="64">
        <v>2530</v>
      </c>
      <c r="P288" s="65">
        <f>Table2245789101123456789101112131415161718[[#This Row],[PEMBULATAN]]*O288</f>
        <v>70840</v>
      </c>
    </row>
    <row r="289" spans="1:16" ht="26.25" customHeight="1" x14ac:dyDescent="0.2">
      <c r="A289" s="14"/>
      <c r="B289" s="75"/>
      <c r="C289" s="73" t="s">
        <v>2818</v>
      </c>
      <c r="D289" s="78" t="s">
        <v>289</v>
      </c>
      <c r="E289" s="13">
        <v>44450</v>
      </c>
      <c r="F289" s="76" t="s">
        <v>1362</v>
      </c>
      <c r="G289" s="13">
        <v>44454</v>
      </c>
      <c r="H289" s="77" t="s">
        <v>2428</v>
      </c>
      <c r="I289" s="16">
        <v>85</v>
      </c>
      <c r="J289" s="16">
        <v>50</v>
      </c>
      <c r="K289" s="16">
        <v>13</v>
      </c>
      <c r="L289" s="16">
        <v>15</v>
      </c>
      <c r="M289" s="81">
        <v>13.8125</v>
      </c>
      <c r="N289" s="72">
        <v>15</v>
      </c>
      <c r="O289" s="64">
        <v>2530</v>
      </c>
      <c r="P289" s="65">
        <f>Table2245789101123456789101112131415161718[[#This Row],[PEMBULATAN]]*O289</f>
        <v>37950</v>
      </c>
    </row>
    <row r="290" spans="1:16" ht="26.25" customHeight="1" x14ac:dyDescent="0.2">
      <c r="A290" s="14"/>
      <c r="B290" s="75"/>
      <c r="C290" s="73" t="s">
        <v>2819</v>
      </c>
      <c r="D290" s="78" t="s">
        <v>289</v>
      </c>
      <c r="E290" s="13">
        <v>44450</v>
      </c>
      <c r="F290" s="76" t="s">
        <v>1362</v>
      </c>
      <c r="G290" s="13">
        <v>44454</v>
      </c>
      <c r="H290" s="77" t="s">
        <v>2428</v>
      </c>
      <c r="I290" s="16">
        <v>75</v>
      </c>
      <c r="J290" s="16">
        <v>45</v>
      </c>
      <c r="K290" s="16">
        <v>20</v>
      </c>
      <c r="L290" s="16">
        <v>5</v>
      </c>
      <c r="M290" s="81">
        <v>16.875</v>
      </c>
      <c r="N290" s="72">
        <v>17</v>
      </c>
      <c r="O290" s="64">
        <v>2530</v>
      </c>
      <c r="P290" s="65">
        <f>Table2245789101123456789101112131415161718[[#This Row],[PEMBULATAN]]*O290</f>
        <v>43010</v>
      </c>
    </row>
    <row r="291" spans="1:16" ht="26.25" customHeight="1" x14ac:dyDescent="0.2">
      <c r="A291" s="14"/>
      <c r="B291" s="75"/>
      <c r="C291" s="73" t="s">
        <v>2820</v>
      </c>
      <c r="D291" s="78" t="s">
        <v>289</v>
      </c>
      <c r="E291" s="13">
        <v>44450</v>
      </c>
      <c r="F291" s="76" t="s">
        <v>1362</v>
      </c>
      <c r="G291" s="13">
        <v>44454</v>
      </c>
      <c r="H291" s="77" t="s">
        <v>2428</v>
      </c>
      <c r="I291" s="16">
        <v>60</v>
      </c>
      <c r="J291" s="16">
        <v>60</v>
      </c>
      <c r="K291" s="16">
        <v>30</v>
      </c>
      <c r="L291" s="16">
        <v>9</v>
      </c>
      <c r="M291" s="81">
        <v>27</v>
      </c>
      <c r="N291" s="72">
        <v>27</v>
      </c>
      <c r="O291" s="64">
        <v>2530</v>
      </c>
      <c r="P291" s="65">
        <f>Table2245789101123456789101112131415161718[[#This Row],[PEMBULATAN]]*O291</f>
        <v>68310</v>
      </c>
    </row>
    <row r="292" spans="1:16" ht="26.25" customHeight="1" x14ac:dyDescent="0.2">
      <c r="A292" s="14"/>
      <c r="B292" s="75"/>
      <c r="C292" s="73" t="s">
        <v>2821</v>
      </c>
      <c r="D292" s="78" t="s">
        <v>289</v>
      </c>
      <c r="E292" s="13">
        <v>44450</v>
      </c>
      <c r="F292" s="76" t="s">
        <v>1362</v>
      </c>
      <c r="G292" s="13">
        <v>44454</v>
      </c>
      <c r="H292" s="77" t="s">
        <v>2428</v>
      </c>
      <c r="I292" s="16">
        <v>75</v>
      </c>
      <c r="J292" s="16">
        <v>58</v>
      </c>
      <c r="K292" s="16">
        <v>25</v>
      </c>
      <c r="L292" s="16">
        <v>3</v>
      </c>
      <c r="M292" s="81">
        <v>27.1875</v>
      </c>
      <c r="N292" s="72">
        <v>27</v>
      </c>
      <c r="O292" s="64">
        <v>2530</v>
      </c>
      <c r="P292" s="65">
        <f>Table2245789101123456789101112131415161718[[#This Row],[PEMBULATAN]]*O292</f>
        <v>68310</v>
      </c>
    </row>
    <row r="293" spans="1:16" ht="22.5" customHeight="1" x14ac:dyDescent="0.2">
      <c r="A293" s="120" t="s">
        <v>30</v>
      </c>
      <c r="B293" s="121"/>
      <c r="C293" s="121"/>
      <c r="D293" s="121"/>
      <c r="E293" s="121"/>
      <c r="F293" s="121"/>
      <c r="G293" s="121"/>
      <c r="H293" s="121"/>
      <c r="I293" s="121"/>
      <c r="J293" s="121"/>
      <c r="K293" s="121"/>
      <c r="L293" s="122"/>
      <c r="M293" s="79">
        <f>SUBTOTAL(109,Table2245789101123456789101112131415161718[KG VOLUME])</f>
        <v>7724.1282499999979</v>
      </c>
      <c r="N293" s="68">
        <f>SUM(N3:N292)</f>
        <v>8195</v>
      </c>
      <c r="O293" s="123">
        <f>SUM(P3:P292)</f>
        <v>20733350</v>
      </c>
      <c r="P293" s="124"/>
    </row>
    <row r="294" spans="1:16" ht="18" customHeight="1" x14ac:dyDescent="0.2">
      <c r="A294" s="86"/>
      <c r="B294" s="56" t="s">
        <v>42</v>
      </c>
      <c r="C294" s="55"/>
      <c r="D294" s="57" t="s">
        <v>43</v>
      </c>
      <c r="E294" s="86"/>
      <c r="F294" s="86"/>
      <c r="G294" s="86"/>
      <c r="H294" s="86"/>
      <c r="I294" s="86"/>
      <c r="J294" s="86"/>
      <c r="K294" s="86"/>
      <c r="L294" s="86"/>
      <c r="M294" s="87"/>
      <c r="N294" s="88" t="s">
        <v>51</v>
      </c>
      <c r="O294" s="89"/>
      <c r="P294" s="89">
        <f>O293*10%</f>
        <v>2073335</v>
      </c>
    </row>
    <row r="295" spans="1:16" ht="18" customHeight="1" thickBot="1" x14ac:dyDescent="0.25">
      <c r="A295" s="86"/>
      <c r="B295" s="56"/>
      <c r="C295" s="55"/>
      <c r="D295" s="57"/>
      <c r="E295" s="86"/>
      <c r="F295" s="86"/>
      <c r="G295" s="86"/>
      <c r="H295" s="86"/>
      <c r="I295" s="86"/>
      <c r="J295" s="86"/>
      <c r="K295" s="86"/>
      <c r="L295" s="86"/>
      <c r="M295" s="87"/>
      <c r="N295" s="90" t="s">
        <v>52</v>
      </c>
      <c r="O295" s="91"/>
      <c r="P295" s="91">
        <f>O293-P294</f>
        <v>18660015</v>
      </c>
    </row>
    <row r="296" spans="1:16" ht="18" customHeight="1" x14ac:dyDescent="0.2">
      <c r="A296" s="11"/>
      <c r="H296" s="63"/>
      <c r="N296" s="62" t="s">
        <v>31</v>
      </c>
      <c r="P296" s="69">
        <f>P295*1%</f>
        <v>186600.15</v>
      </c>
    </row>
    <row r="297" spans="1:16" ht="18" customHeight="1" thickBot="1" x14ac:dyDescent="0.25">
      <c r="A297" s="11"/>
      <c r="H297" s="63"/>
      <c r="N297" s="62" t="s">
        <v>53</v>
      </c>
      <c r="P297" s="71">
        <f>P295*2%</f>
        <v>373200.3</v>
      </c>
    </row>
    <row r="298" spans="1:16" ht="18" customHeight="1" x14ac:dyDescent="0.2">
      <c r="A298" s="11"/>
      <c r="H298" s="63"/>
      <c r="N298" s="66" t="s">
        <v>32</v>
      </c>
      <c r="O298" s="67"/>
      <c r="P298" s="70">
        <f>P295+P296-P297</f>
        <v>18473414.849999998</v>
      </c>
    </row>
    <row r="300" spans="1:16" x14ac:dyDescent="0.2">
      <c r="A300" s="11"/>
      <c r="H300" s="63"/>
      <c r="P300" s="71"/>
    </row>
    <row r="301" spans="1:16" x14ac:dyDescent="0.2">
      <c r="A301" s="11"/>
      <c r="H301" s="63"/>
      <c r="O301" s="58"/>
      <c r="P301" s="71"/>
    </row>
    <row r="302" spans="1:16" s="3" customFormat="1" x14ac:dyDescent="0.25">
      <c r="A302" s="11"/>
      <c r="B302" s="2"/>
      <c r="C302" s="2"/>
      <c r="E302" s="12"/>
      <c r="H302" s="63"/>
      <c r="N302" s="15"/>
      <c r="O302" s="15"/>
      <c r="P302" s="15"/>
    </row>
    <row r="303" spans="1:16" s="3" customFormat="1" x14ac:dyDescent="0.25">
      <c r="A303" s="11"/>
      <c r="B303" s="2"/>
      <c r="C303" s="2"/>
      <c r="E303" s="12"/>
      <c r="H303" s="63"/>
      <c r="N303" s="15"/>
      <c r="O303" s="15"/>
      <c r="P303" s="15"/>
    </row>
    <row r="304" spans="1:16" s="3" customFormat="1" x14ac:dyDescent="0.25">
      <c r="A304" s="11"/>
      <c r="B304" s="2"/>
      <c r="C304" s="2"/>
      <c r="E304" s="12"/>
      <c r="H304" s="63"/>
      <c r="N304" s="15"/>
      <c r="O304" s="15"/>
      <c r="P304" s="15"/>
    </row>
    <row r="305" spans="1:16" s="3" customFormat="1" x14ac:dyDescent="0.25">
      <c r="A305" s="11"/>
      <c r="B305" s="2"/>
      <c r="C305" s="2"/>
      <c r="E305" s="12"/>
      <c r="H305" s="63"/>
      <c r="N305" s="15"/>
      <c r="O305" s="15"/>
      <c r="P305" s="15"/>
    </row>
    <row r="306" spans="1:16" s="3" customFormat="1" x14ac:dyDescent="0.25">
      <c r="A306" s="11"/>
      <c r="B306" s="2"/>
      <c r="C306" s="2"/>
      <c r="E306" s="12"/>
      <c r="H306" s="63"/>
      <c r="N306" s="15"/>
      <c r="O306" s="15"/>
      <c r="P306" s="15"/>
    </row>
    <row r="307" spans="1:16" s="3" customFormat="1" x14ac:dyDescent="0.25">
      <c r="A307" s="11"/>
      <c r="B307" s="2"/>
      <c r="C307" s="2"/>
      <c r="E307" s="12"/>
      <c r="H307" s="63"/>
      <c r="N307" s="15"/>
      <c r="O307" s="15"/>
      <c r="P307" s="15"/>
    </row>
    <row r="308" spans="1:16" s="3" customFormat="1" x14ac:dyDescent="0.25">
      <c r="A308" s="11"/>
      <c r="B308" s="2"/>
      <c r="C308" s="2"/>
      <c r="E308" s="12"/>
      <c r="H308" s="63"/>
      <c r="N308" s="15"/>
      <c r="O308" s="15"/>
      <c r="P308" s="15"/>
    </row>
    <row r="309" spans="1:16" s="3" customFormat="1" x14ac:dyDescent="0.25">
      <c r="A309" s="11"/>
      <c r="B309" s="2"/>
      <c r="C309" s="2"/>
      <c r="E309" s="12"/>
      <c r="H309" s="63"/>
      <c r="N309" s="15"/>
      <c r="O309" s="15"/>
      <c r="P309" s="15"/>
    </row>
    <row r="310" spans="1:16" s="3" customFormat="1" x14ac:dyDescent="0.25">
      <c r="A310" s="11"/>
      <c r="B310" s="2"/>
      <c r="C310" s="2"/>
      <c r="E310" s="12"/>
      <c r="H310" s="63"/>
      <c r="N310" s="15"/>
      <c r="O310" s="15"/>
      <c r="P310" s="15"/>
    </row>
    <row r="311" spans="1:16" s="3" customFormat="1" x14ac:dyDescent="0.25">
      <c r="A311" s="11"/>
      <c r="B311" s="2"/>
      <c r="C311" s="2"/>
      <c r="E311" s="12"/>
      <c r="H311" s="63"/>
      <c r="N311" s="15"/>
      <c r="O311" s="15"/>
      <c r="P311" s="15"/>
    </row>
    <row r="312" spans="1:16" s="3" customFormat="1" x14ac:dyDescent="0.25">
      <c r="A312" s="11"/>
      <c r="B312" s="2"/>
      <c r="C312" s="2"/>
      <c r="E312" s="12"/>
      <c r="H312" s="63"/>
      <c r="N312" s="15"/>
      <c r="O312" s="15"/>
      <c r="P312" s="15"/>
    </row>
    <row r="313" spans="1:16" s="3" customFormat="1" x14ac:dyDescent="0.25">
      <c r="A313" s="11"/>
      <c r="B313" s="2"/>
      <c r="C313" s="2"/>
      <c r="E313" s="12"/>
      <c r="H313" s="63"/>
      <c r="N313" s="15"/>
      <c r="O313" s="15"/>
      <c r="P313" s="15"/>
    </row>
  </sheetData>
  <mergeCells count="2">
    <mergeCell ref="A293:L293"/>
    <mergeCell ref="O293:P293"/>
  </mergeCells>
  <conditionalFormatting sqref="B3">
    <cfRule type="duplicateValues" dxfId="424" priority="2"/>
  </conditionalFormatting>
  <conditionalFormatting sqref="B4:B292">
    <cfRule type="duplicateValues" dxfId="423" priority="4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Q19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2" sqref="C2:N2"/>
    </sheetView>
  </sheetViews>
  <sheetFormatPr defaultRowHeight="15" x14ac:dyDescent="0.2"/>
  <cols>
    <col min="1" max="1" width="8" style="4" customWidth="1"/>
    <col min="2" max="2" width="20.42578125" style="2" customWidth="1"/>
    <col min="3" max="3" width="14.5703125" style="2" customWidth="1"/>
    <col min="4" max="4" width="11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3" t="s">
        <v>7136</v>
      </c>
      <c r="B3" s="74" t="s">
        <v>2822</v>
      </c>
      <c r="C3" s="9" t="s">
        <v>2823</v>
      </c>
      <c r="D3" s="76" t="s">
        <v>289</v>
      </c>
      <c r="E3" s="13">
        <v>44450</v>
      </c>
      <c r="F3" s="76" t="s">
        <v>1362</v>
      </c>
      <c r="G3" s="13">
        <v>44454</v>
      </c>
      <c r="H3" s="10" t="s">
        <v>2428</v>
      </c>
      <c r="I3" s="1">
        <v>87</v>
      </c>
      <c r="J3" s="1">
        <v>50</v>
      </c>
      <c r="K3" s="1">
        <v>24</v>
      </c>
      <c r="L3" s="1">
        <v>18</v>
      </c>
      <c r="M3" s="80">
        <v>26.1</v>
      </c>
      <c r="N3" s="8">
        <v>26</v>
      </c>
      <c r="O3" s="64">
        <v>2530</v>
      </c>
      <c r="P3" s="65">
        <f>Table224578910112345678910111213141516171819[[#This Row],[PEMBULATAN]]*O3</f>
        <v>65780</v>
      </c>
    </row>
    <row r="4" spans="1:16" ht="24" customHeight="1" x14ac:dyDescent="0.2">
      <c r="A4" s="14"/>
      <c r="B4" s="75"/>
      <c r="C4" s="9" t="s">
        <v>2824</v>
      </c>
      <c r="D4" s="76" t="s">
        <v>289</v>
      </c>
      <c r="E4" s="13">
        <v>44450</v>
      </c>
      <c r="F4" s="76" t="s">
        <v>1362</v>
      </c>
      <c r="G4" s="13">
        <v>44454</v>
      </c>
      <c r="H4" s="10" t="s">
        <v>2428</v>
      </c>
      <c r="I4" s="1">
        <v>93</v>
      </c>
      <c r="J4" s="1">
        <v>57</v>
      </c>
      <c r="K4" s="1">
        <v>30</v>
      </c>
      <c r="L4" s="1">
        <v>37</v>
      </c>
      <c r="M4" s="80">
        <v>39.7575</v>
      </c>
      <c r="N4" s="8">
        <v>40</v>
      </c>
      <c r="O4" s="64">
        <v>2530</v>
      </c>
      <c r="P4" s="65">
        <f>Table224578910112345678910111213141516171819[[#This Row],[PEMBULATAN]]*O4</f>
        <v>101200</v>
      </c>
    </row>
    <row r="5" spans="1:16" ht="24" customHeight="1" x14ac:dyDescent="0.2">
      <c r="A5" s="14"/>
      <c r="B5" s="75"/>
      <c r="C5" s="73" t="s">
        <v>2825</v>
      </c>
      <c r="D5" s="78" t="s">
        <v>289</v>
      </c>
      <c r="E5" s="13">
        <v>44450</v>
      </c>
      <c r="F5" s="76" t="s">
        <v>1362</v>
      </c>
      <c r="G5" s="13">
        <v>44454</v>
      </c>
      <c r="H5" s="77" t="s">
        <v>2428</v>
      </c>
      <c r="I5" s="16">
        <v>66</v>
      </c>
      <c r="J5" s="16">
        <v>55</v>
      </c>
      <c r="K5" s="16">
        <v>30</v>
      </c>
      <c r="L5" s="16">
        <v>9</v>
      </c>
      <c r="M5" s="81">
        <v>27.225000000000001</v>
      </c>
      <c r="N5" s="72">
        <v>27</v>
      </c>
      <c r="O5" s="64">
        <v>2530</v>
      </c>
      <c r="P5" s="65">
        <f>Table224578910112345678910111213141516171819[[#This Row],[PEMBULATAN]]*O5</f>
        <v>68310</v>
      </c>
    </row>
    <row r="6" spans="1:16" ht="24" customHeight="1" x14ac:dyDescent="0.2">
      <c r="A6" s="14"/>
      <c r="B6" s="75"/>
      <c r="C6" s="73" t="s">
        <v>2826</v>
      </c>
      <c r="D6" s="78" t="s">
        <v>289</v>
      </c>
      <c r="E6" s="13">
        <v>44450</v>
      </c>
      <c r="F6" s="76" t="s">
        <v>1362</v>
      </c>
      <c r="G6" s="13">
        <v>44454</v>
      </c>
      <c r="H6" s="77" t="s">
        <v>2428</v>
      </c>
      <c r="I6" s="16">
        <v>80</v>
      </c>
      <c r="J6" s="16">
        <v>60</v>
      </c>
      <c r="K6" s="16">
        <v>34</v>
      </c>
      <c r="L6" s="16">
        <v>14</v>
      </c>
      <c r="M6" s="81">
        <v>40.799999999999997</v>
      </c>
      <c r="N6" s="72">
        <v>41</v>
      </c>
      <c r="O6" s="64">
        <v>2530</v>
      </c>
      <c r="P6" s="65">
        <f>Table224578910112345678910111213141516171819[[#This Row],[PEMBULATAN]]*O6</f>
        <v>103730</v>
      </c>
    </row>
    <row r="7" spans="1:16" ht="24" customHeight="1" x14ac:dyDescent="0.2">
      <c r="A7" s="14"/>
      <c r="B7" s="75"/>
      <c r="C7" s="73" t="s">
        <v>2827</v>
      </c>
      <c r="D7" s="78" t="s">
        <v>289</v>
      </c>
      <c r="E7" s="13">
        <v>44450</v>
      </c>
      <c r="F7" s="76" t="s">
        <v>1362</v>
      </c>
      <c r="G7" s="13">
        <v>44454</v>
      </c>
      <c r="H7" s="77" t="s">
        <v>2428</v>
      </c>
      <c r="I7" s="16">
        <v>85</v>
      </c>
      <c r="J7" s="16">
        <v>64</v>
      </c>
      <c r="K7" s="16">
        <v>21</v>
      </c>
      <c r="L7" s="16">
        <v>27</v>
      </c>
      <c r="M7" s="81">
        <v>28.56</v>
      </c>
      <c r="N7" s="72">
        <v>29</v>
      </c>
      <c r="O7" s="64">
        <v>2530</v>
      </c>
      <c r="P7" s="65">
        <f>Table224578910112345678910111213141516171819[[#This Row],[PEMBULATAN]]*O7</f>
        <v>73370</v>
      </c>
    </row>
    <row r="8" spans="1:16" ht="24" customHeight="1" x14ac:dyDescent="0.2">
      <c r="A8" s="14"/>
      <c r="B8" s="75"/>
      <c r="C8" s="73" t="s">
        <v>2828</v>
      </c>
      <c r="D8" s="78" t="s">
        <v>289</v>
      </c>
      <c r="E8" s="13">
        <v>44450</v>
      </c>
      <c r="F8" s="76" t="s">
        <v>1362</v>
      </c>
      <c r="G8" s="13">
        <v>44454</v>
      </c>
      <c r="H8" s="77" t="s">
        <v>2428</v>
      </c>
      <c r="I8" s="16">
        <v>80</v>
      </c>
      <c r="J8" s="16">
        <v>55</v>
      </c>
      <c r="K8" s="16">
        <v>23</v>
      </c>
      <c r="L8" s="16">
        <v>12</v>
      </c>
      <c r="M8" s="81">
        <v>25.3</v>
      </c>
      <c r="N8" s="72">
        <v>26</v>
      </c>
      <c r="O8" s="64">
        <v>2530</v>
      </c>
      <c r="P8" s="65">
        <f>Table224578910112345678910111213141516171819[[#This Row],[PEMBULATAN]]*O8</f>
        <v>65780</v>
      </c>
    </row>
    <row r="9" spans="1:16" ht="24" customHeight="1" x14ac:dyDescent="0.2">
      <c r="A9" s="14"/>
      <c r="B9" s="75"/>
      <c r="C9" s="73" t="s">
        <v>2829</v>
      </c>
      <c r="D9" s="78" t="s">
        <v>289</v>
      </c>
      <c r="E9" s="13">
        <v>44450</v>
      </c>
      <c r="F9" s="76" t="s">
        <v>1362</v>
      </c>
      <c r="G9" s="13">
        <v>44454</v>
      </c>
      <c r="H9" s="77" t="s">
        <v>2428</v>
      </c>
      <c r="I9" s="16">
        <v>75</v>
      </c>
      <c r="J9" s="16">
        <v>55</v>
      </c>
      <c r="K9" s="16">
        <v>26</v>
      </c>
      <c r="L9" s="16">
        <v>11</v>
      </c>
      <c r="M9" s="81">
        <v>26.8125</v>
      </c>
      <c r="N9" s="72">
        <v>27</v>
      </c>
      <c r="O9" s="64">
        <v>2530</v>
      </c>
      <c r="P9" s="65">
        <f>Table224578910112345678910111213141516171819[[#This Row],[PEMBULATAN]]*O9</f>
        <v>68310</v>
      </c>
    </row>
    <row r="10" spans="1:16" ht="24" customHeight="1" x14ac:dyDescent="0.2">
      <c r="A10" s="14"/>
      <c r="B10" s="75"/>
      <c r="C10" s="73" t="s">
        <v>2830</v>
      </c>
      <c r="D10" s="78" t="s">
        <v>289</v>
      </c>
      <c r="E10" s="13">
        <v>44450</v>
      </c>
      <c r="F10" s="76" t="s">
        <v>1362</v>
      </c>
      <c r="G10" s="13">
        <v>44454</v>
      </c>
      <c r="H10" s="77" t="s">
        <v>2428</v>
      </c>
      <c r="I10" s="16">
        <v>86</v>
      </c>
      <c r="J10" s="16">
        <v>52</v>
      </c>
      <c r="K10" s="16">
        <v>23</v>
      </c>
      <c r="L10" s="16">
        <v>19</v>
      </c>
      <c r="M10" s="81">
        <v>25.713999999999999</v>
      </c>
      <c r="N10" s="72">
        <v>26</v>
      </c>
      <c r="O10" s="64">
        <v>2530</v>
      </c>
      <c r="P10" s="65">
        <f>Table224578910112345678910111213141516171819[[#This Row],[PEMBULATAN]]*O10</f>
        <v>65780</v>
      </c>
    </row>
    <row r="11" spans="1:16" ht="24" customHeight="1" x14ac:dyDescent="0.2">
      <c r="A11" s="14"/>
      <c r="B11" s="75"/>
      <c r="C11" s="73" t="s">
        <v>2831</v>
      </c>
      <c r="D11" s="78" t="s">
        <v>289</v>
      </c>
      <c r="E11" s="13">
        <v>44450</v>
      </c>
      <c r="F11" s="76" t="s">
        <v>1362</v>
      </c>
      <c r="G11" s="13">
        <v>44454</v>
      </c>
      <c r="H11" s="77" t="s">
        <v>2428</v>
      </c>
      <c r="I11" s="16">
        <v>87</v>
      </c>
      <c r="J11" s="16">
        <v>58</v>
      </c>
      <c r="K11" s="16">
        <v>25</v>
      </c>
      <c r="L11" s="16">
        <v>25</v>
      </c>
      <c r="M11" s="81">
        <v>31.537500000000001</v>
      </c>
      <c r="N11" s="72">
        <v>32</v>
      </c>
      <c r="O11" s="64">
        <v>2530</v>
      </c>
      <c r="P11" s="65">
        <f>Table224578910112345678910111213141516171819[[#This Row],[PEMBULATAN]]*O11</f>
        <v>80960</v>
      </c>
    </row>
    <row r="12" spans="1:16" ht="24" customHeight="1" x14ac:dyDescent="0.2">
      <c r="A12" s="14"/>
      <c r="B12" s="75"/>
      <c r="C12" s="73" t="s">
        <v>2832</v>
      </c>
      <c r="D12" s="78" t="s">
        <v>289</v>
      </c>
      <c r="E12" s="13">
        <v>44450</v>
      </c>
      <c r="F12" s="76" t="s">
        <v>1362</v>
      </c>
      <c r="G12" s="13">
        <v>44454</v>
      </c>
      <c r="H12" s="77" t="s">
        <v>2428</v>
      </c>
      <c r="I12" s="16">
        <v>100</v>
      </c>
      <c r="J12" s="16">
        <v>60</v>
      </c>
      <c r="K12" s="16">
        <v>30</v>
      </c>
      <c r="L12" s="16">
        <v>27</v>
      </c>
      <c r="M12" s="81">
        <v>45</v>
      </c>
      <c r="N12" s="72">
        <v>45</v>
      </c>
      <c r="O12" s="64">
        <v>2530</v>
      </c>
      <c r="P12" s="65">
        <f>Table224578910112345678910111213141516171819[[#This Row],[PEMBULATAN]]*O12</f>
        <v>113850</v>
      </c>
    </row>
    <row r="13" spans="1:16" ht="24" customHeight="1" x14ac:dyDescent="0.2">
      <c r="A13" s="14"/>
      <c r="B13" s="75"/>
      <c r="C13" s="73" t="s">
        <v>2833</v>
      </c>
      <c r="D13" s="78" t="s">
        <v>289</v>
      </c>
      <c r="E13" s="13">
        <v>44450</v>
      </c>
      <c r="F13" s="76" t="s">
        <v>1362</v>
      </c>
      <c r="G13" s="13">
        <v>44454</v>
      </c>
      <c r="H13" s="77" t="s">
        <v>2428</v>
      </c>
      <c r="I13" s="16">
        <v>100</v>
      </c>
      <c r="J13" s="16">
        <v>56</v>
      </c>
      <c r="K13" s="16">
        <v>32</v>
      </c>
      <c r="L13" s="16">
        <v>25</v>
      </c>
      <c r="M13" s="81">
        <v>44.8</v>
      </c>
      <c r="N13" s="72">
        <v>45</v>
      </c>
      <c r="O13" s="64">
        <v>2530</v>
      </c>
      <c r="P13" s="65">
        <f>Table224578910112345678910111213141516171819[[#This Row],[PEMBULATAN]]*O13</f>
        <v>113850</v>
      </c>
    </row>
    <row r="14" spans="1:16" ht="24" customHeight="1" x14ac:dyDescent="0.2">
      <c r="A14" s="14"/>
      <c r="B14" s="75"/>
      <c r="C14" s="73" t="s">
        <v>2834</v>
      </c>
      <c r="D14" s="78" t="s">
        <v>289</v>
      </c>
      <c r="E14" s="13">
        <v>44450</v>
      </c>
      <c r="F14" s="76" t="s">
        <v>1362</v>
      </c>
      <c r="G14" s="13">
        <v>44454</v>
      </c>
      <c r="H14" s="77" t="s">
        <v>2428</v>
      </c>
      <c r="I14" s="16">
        <v>95</v>
      </c>
      <c r="J14" s="16">
        <v>65</v>
      </c>
      <c r="K14" s="16">
        <v>29</v>
      </c>
      <c r="L14" s="16">
        <v>19</v>
      </c>
      <c r="M14" s="81">
        <v>44.768749999999997</v>
      </c>
      <c r="N14" s="72">
        <v>45</v>
      </c>
      <c r="O14" s="64">
        <v>2530</v>
      </c>
      <c r="P14" s="65">
        <f>Table224578910112345678910111213141516171819[[#This Row],[PEMBULATAN]]*O14</f>
        <v>113850</v>
      </c>
    </row>
    <row r="15" spans="1:16" ht="24" customHeight="1" x14ac:dyDescent="0.2">
      <c r="A15" s="14"/>
      <c r="B15" s="75"/>
      <c r="C15" s="73" t="s">
        <v>2835</v>
      </c>
      <c r="D15" s="78" t="s">
        <v>289</v>
      </c>
      <c r="E15" s="13">
        <v>44450</v>
      </c>
      <c r="F15" s="76" t="s">
        <v>1362</v>
      </c>
      <c r="G15" s="13">
        <v>44454</v>
      </c>
      <c r="H15" s="77" t="s">
        <v>2428</v>
      </c>
      <c r="I15" s="16">
        <v>105</v>
      </c>
      <c r="J15" s="16">
        <v>53</v>
      </c>
      <c r="K15" s="16">
        <v>37</v>
      </c>
      <c r="L15" s="16">
        <v>18</v>
      </c>
      <c r="M15" s="81">
        <v>51.47625</v>
      </c>
      <c r="N15" s="72">
        <v>52</v>
      </c>
      <c r="O15" s="64">
        <v>2530</v>
      </c>
      <c r="P15" s="65">
        <f>Table224578910112345678910111213141516171819[[#This Row],[PEMBULATAN]]*O15</f>
        <v>131560</v>
      </c>
    </row>
    <row r="16" spans="1:16" ht="24" customHeight="1" x14ac:dyDescent="0.2">
      <c r="A16" s="14"/>
      <c r="B16" s="75"/>
      <c r="C16" s="73" t="s">
        <v>2836</v>
      </c>
      <c r="D16" s="78" t="s">
        <v>289</v>
      </c>
      <c r="E16" s="13">
        <v>44450</v>
      </c>
      <c r="F16" s="76" t="s">
        <v>1362</v>
      </c>
      <c r="G16" s="13">
        <v>44454</v>
      </c>
      <c r="H16" s="77" t="s">
        <v>2428</v>
      </c>
      <c r="I16" s="16">
        <v>85</v>
      </c>
      <c r="J16" s="16">
        <v>60</v>
      </c>
      <c r="K16" s="16">
        <v>28</v>
      </c>
      <c r="L16" s="16">
        <v>23</v>
      </c>
      <c r="M16" s="81">
        <v>35.700000000000003</v>
      </c>
      <c r="N16" s="72">
        <v>36</v>
      </c>
      <c r="O16" s="64">
        <v>2530</v>
      </c>
      <c r="P16" s="65">
        <f>Table224578910112345678910111213141516171819[[#This Row],[PEMBULATAN]]*O16</f>
        <v>91080</v>
      </c>
    </row>
    <row r="17" spans="1:16" ht="24" customHeight="1" x14ac:dyDescent="0.2">
      <c r="A17" s="14"/>
      <c r="B17" s="75"/>
      <c r="C17" s="73" t="s">
        <v>2837</v>
      </c>
      <c r="D17" s="78" t="s">
        <v>289</v>
      </c>
      <c r="E17" s="13">
        <v>44450</v>
      </c>
      <c r="F17" s="76" t="s">
        <v>1362</v>
      </c>
      <c r="G17" s="13">
        <v>44454</v>
      </c>
      <c r="H17" s="77" t="s">
        <v>2428</v>
      </c>
      <c r="I17" s="16">
        <v>90</v>
      </c>
      <c r="J17" s="16">
        <v>54</v>
      </c>
      <c r="K17" s="16">
        <v>37</v>
      </c>
      <c r="L17" s="16">
        <v>21</v>
      </c>
      <c r="M17" s="81">
        <v>44.954999999999998</v>
      </c>
      <c r="N17" s="72">
        <v>45</v>
      </c>
      <c r="O17" s="64">
        <v>2530</v>
      </c>
      <c r="P17" s="65">
        <f>Table224578910112345678910111213141516171819[[#This Row],[PEMBULATAN]]*O17</f>
        <v>113850</v>
      </c>
    </row>
    <row r="18" spans="1:16" ht="24" customHeight="1" x14ac:dyDescent="0.2">
      <c r="A18" s="14"/>
      <c r="B18" s="75"/>
      <c r="C18" s="73" t="s">
        <v>2838</v>
      </c>
      <c r="D18" s="78" t="s">
        <v>289</v>
      </c>
      <c r="E18" s="13">
        <v>44450</v>
      </c>
      <c r="F18" s="76" t="s">
        <v>1362</v>
      </c>
      <c r="G18" s="13">
        <v>44454</v>
      </c>
      <c r="H18" s="77" t="s">
        <v>2428</v>
      </c>
      <c r="I18" s="16">
        <v>88</v>
      </c>
      <c r="J18" s="16">
        <v>57</v>
      </c>
      <c r="K18" s="16">
        <v>25</v>
      </c>
      <c r="L18" s="16">
        <v>20</v>
      </c>
      <c r="M18" s="81">
        <v>31.35</v>
      </c>
      <c r="N18" s="72">
        <v>32</v>
      </c>
      <c r="O18" s="64">
        <v>2530</v>
      </c>
      <c r="P18" s="65">
        <f>Table224578910112345678910111213141516171819[[#This Row],[PEMBULATAN]]*O18</f>
        <v>80960</v>
      </c>
    </row>
    <row r="19" spans="1:16" ht="24" customHeight="1" x14ac:dyDescent="0.2">
      <c r="A19" s="14"/>
      <c r="B19" s="75"/>
      <c r="C19" s="73" t="s">
        <v>2839</v>
      </c>
      <c r="D19" s="78" t="s">
        <v>289</v>
      </c>
      <c r="E19" s="13">
        <v>44450</v>
      </c>
      <c r="F19" s="76" t="s">
        <v>1362</v>
      </c>
      <c r="G19" s="13">
        <v>44454</v>
      </c>
      <c r="H19" s="77" t="s">
        <v>2428</v>
      </c>
      <c r="I19" s="16">
        <v>115</v>
      </c>
      <c r="J19" s="16">
        <v>52</v>
      </c>
      <c r="K19" s="16">
        <v>35</v>
      </c>
      <c r="L19" s="16">
        <v>11</v>
      </c>
      <c r="M19" s="81">
        <v>52.325000000000003</v>
      </c>
      <c r="N19" s="72">
        <v>53</v>
      </c>
      <c r="O19" s="64">
        <v>2530</v>
      </c>
      <c r="P19" s="65">
        <f>Table224578910112345678910111213141516171819[[#This Row],[PEMBULATAN]]*O19</f>
        <v>134090</v>
      </c>
    </row>
    <row r="20" spans="1:16" ht="24" customHeight="1" x14ac:dyDescent="0.2">
      <c r="A20" s="14"/>
      <c r="B20" s="75"/>
      <c r="C20" s="73" t="s">
        <v>2840</v>
      </c>
      <c r="D20" s="78" t="s">
        <v>289</v>
      </c>
      <c r="E20" s="13">
        <v>44450</v>
      </c>
      <c r="F20" s="76" t="s">
        <v>1362</v>
      </c>
      <c r="G20" s="13">
        <v>44454</v>
      </c>
      <c r="H20" s="77" t="s">
        <v>2428</v>
      </c>
      <c r="I20" s="16">
        <v>90</v>
      </c>
      <c r="J20" s="16">
        <v>63</v>
      </c>
      <c r="K20" s="16">
        <v>22</v>
      </c>
      <c r="L20" s="16">
        <v>19</v>
      </c>
      <c r="M20" s="81">
        <v>31.184999999999999</v>
      </c>
      <c r="N20" s="72">
        <v>31</v>
      </c>
      <c r="O20" s="64">
        <v>2530</v>
      </c>
      <c r="P20" s="65">
        <f>Table224578910112345678910111213141516171819[[#This Row],[PEMBULATAN]]*O20</f>
        <v>78430</v>
      </c>
    </row>
    <row r="21" spans="1:16" ht="24" customHeight="1" x14ac:dyDescent="0.2">
      <c r="A21" s="14"/>
      <c r="B21" s="75"/>
      <c r="C21" s="73" t="s">
        <v>2841</v>
      </c>
      <c r="D21" s="78" t="s">
        <v>289</v>
      </c>
      <c r="E21" s="13">
        <v>44450</v>
      </c>
      <c r="F21" s="76" t="s">
        <v>1362</v>
      </c>
      <c r="G21" s="13">
        <v>44454</v>
      </c>
      <c r="H21" s="77" t="s">
        <v>2428</v>
      </c>
      <c r="I21" s="16">
        <v>81</v>
      </c>
      <c r="J21" s="16">
        <v>65</v>
      </c>
      <c r="K21" s="16">
        <v>21</v>
      </c>
      <c r="L21" s="16">
        <v>17</v>
      </c>
      <c r="M21" s="81">
        <v>27.641249999999999</v>
      </c>
      <c r="N21" s="72">
        <v>28</v>
      </c>
      <c r="O21" s="64">
        <v>2530</v>
      </c>
      <c r="P21" s="65">
        <f>Table224578910112345678910111213141516171819[[#This Row],[PEMBULATAN]]*O21</f>
        <v>70840</v>
      </c>
    </row>
    <row r="22" spans="1:16" ht="24" customHeight="1" x14ac:dyDescent="0.2">
      <c r="A22" s="14"/>
      <c r="B22" s="75"/>
      <c r="C22" s="73" t="s">
        <v>2842</v>
      </c>
      <c r="D22" s="78" t="s">
        <v>289</v>
      </c>
      <c r="E22" s="13">
        <v>44450</v>
      </c>
      <c r="F22" s="76" t="s">
        <v>1362</v>
      </c>
      <c r="G22" s="13">
        <v>44454</v>
      </c>
      <c r="H22" s="77" t="s">
        <v>2428</v>
      </c>
      <c r="I22" s="16">
        <v>81</v>
      </c>
      <c r="J22" s="16">
        <v>62</v>
      </c>
      <c r="K22" s="16">
        <v>30</v>
      </c>
      <c r="L22" s="16">
        <v>26</v>
      </c>
      <c r="M22" s="81">
        <v>37.664999999999999</v>
      </c>
      <c r="N22" s="72">
        <v>38</v>
      </c>
      <c r="O22" s="64">
        <v>2530</v>
      </c>
      <c r="P22" s="65">
        <f>Table224578910112345678910111213141516171819[[#This Row],[PEMBULATAN]]*O22</f>
        <v>96140</v>
      </c>
    </row>
    <row r="23" spans="1:16" ht="24" customHeight="1" x14ac:dyDescent="0.2">
      <c r="A23" s="14"/>
      <c r="B23" s="75"/>
      <c r="C23" s="73" t="s">
        <v>2843</v>
      </c>
      <c r="D23" s="78" t="s">
        <v>289</v>
      </c>
      <c r="E23" s="13">
        <v>44450</v>
      </c>
      <c r="F23" s="76" t="s">
        <v>1362</v>
      </c>
      <c r="G23" s="13">
        <v>44454</v>
      </c>
      <c r="H23" s="77" t="s">
        <v>2428</v>
      </c>
      <c r="I23" s="16">
        <v>92</v>
      </c>
      <c r="J23" s="16">
        <v>67</v>
      </c>
      <c r="K23" s="16">
        <v>37</v>
      </c>
      <c r="L23" s="16">
        <v>30</v>
      </c>
      <c r="M23" s="81">
        <v>57.017000000000003</v>
      </c>
      <c r="N23" s="72">
        <v>57</v>
      </c>
      <c r="O23" s="64">
        <v>2530</v>
      </c>
      <c r="P23" s="65">
        <f>Table224578910112345678910111213141516171819[[#This Row],[PEMBULATAN]]*O23</f>
        <v>144210</v>
      </c>
    </row>
    <row r="24" spans="1:16" ht="24" customHeight="1" x14ac:dyDescent="0.2">
      <c r="A24" s="14"/>
      <c r="B24" s="75"/>
      <c r="C24" s="73" t="s">
        <v>2844</v>
      </c>
      <c r="D24" s="78" t="s">
        <v>289</v>
      </c>
      <c r="E24" s="13">
        <v>44450</v>
      </c>
      <c r="F24" s="76" t="s">
        <v>1362</v>
      </c>
      <c r="G24" s="13">
        <v>44454</v>
      </c>
      <c r="H24" s="77" t="s">
        <v>2428</v>
      </c>
      <c r="I24" s="16">
        <v>70</v>
      </c>
      <c r="J24" s="16">
        <v>58</v>
      </c>
      <c r="K24" s="16">
        <v>27</v>
      </c>
      <c r="L24" s="16">
        <v>14</v>
      </c>
      <c r="M24" s="81">
        <v>27.405000000000001</v>
      </c>
      <c r="N24" s="72">
        <v>28</v>
      </c>
      <c r="O24" s="64">
        <v>2530</v>
      </c>
      <c r="P24" s="65">
        <f>Table224578910112345678910111213141516171819[[#This Row],[PEMBULATAN]]*O24</f>
        <v>70840</v>
      </c>
    </row>
    <row r="25" spans="1:16" ht="24" customHeight="1" x14ac:dyDescent="0.2">
      <c r="A25" s="14"/>
      <c r="B25" s="75"/>
      <c r="C25" s="73" t="s">
        <v>2845</v>
      </c>
      <c r="D25" s="78" t="s">
        <v>289</v>
      </c>
      <c r="E25" s="13">
        <v>44450</v>
      </c>
      <c r="F25" s="76" t="s">
        <v>1362</v>
      </c>
      <c r="G25" s="13">
        <v>44454</v>
      </c>
      <c r="H25" s="77" t="s">
        <v>2428</v>
      </c>
      <c r="I25" s="16">
        <v>44</v>
      </c>
      <c r="J25" s="16">
        <v>28</v>
      </c>
      <c r="K25" s="16">
        <v>17</v>
      </c>
      <c r="L25" s="16">
        <v>7</v>
      </c>
      <c r="M25" s="81">
        <v>5.2359999999999998</v>
      </c>
      <c r="N25" s="72">
        <v>7</v>
      </c>
      <c r="O25" s="64">
        <v>2530</v>
      </c>
      <c r="P25" s="65">
        <f>Table224578910112345678910111213141516171819[[#This Row],[PEMBULATAN]]*O25</f>
        <v>17710</v>
      </c>
    </row>
    <row r="26" spans="1:16" ht="24" customHeight="1" x14ac:dyDescent="0.2">
      <c r="A26" s="14"/>
      <c r="B26" s="75"/>
      <c r="C26" s="73" t="s">
        <v>2846</v>
      </c>
      <c r="D26" s="78" t="s">
        <v>289</v>
      </c>
      <c r="E26" s="13">
        <v>44450</v>
      </c>
      <c r="F26" s="76" t="s">
        <v>1362</v>
      </c>
      <c r="G26" s="13">
        <v>44454</v>
      </c>
      <c r="H26" s="77" t="s">
        <v>2428</v>
      </c>
      <c r="I26" s="16">
        <v>35</v>
      </c>
      <c r="J26" s="16">
        <v>35</v>
      </c>
      <c r="K26" s="16">
        <v>17</v>
      </c>
      <c r="L26" s="16">
        <v>13</v>
      </c>
      <c r="M26" s="81">
        <v>5.2062499999999998</v>
      </c>
      <c r="N26" s="72">
        <v>13</v>
      </c>
      <c r="O26" s="64">
        <v>2530</v>
      </c>
      <c r="P26" s="65">
        <f>Table224578910112345678910111213141516171819[[#This Row],[PEMBULATAN]]*O26</f>
        <v>32890</v>
      </c>
    </row>
    <row r="27" spans="1:16" ht="24" customHeight="1" x14ac:dyDescent="0.2">
      <c r="A27" s="14"/>
      <c r="B27" s="75"/>
      <c r="C27" s="73" t="s">
        <v>2847</v>
      </c>
      <c r="D27" s="78" t="s">
        <v>289</v>
      </c>
      <c r="E27" s="13">
        <v>44450</v>
      </c>
      <c r="F27" s="76" t="s">
        <v>1362</v>
      </c>
      <c r="G27" s="13">
        <v>44454</v>
      </c>
      <c r="H27" s="77" t="s">
        <v>2428</v>
      </c>
      <c r="I27" s="16">
        <v>76</v>
      </c>
      <c r="J27" s="16">
        <v>43</v>
      </c>
      <c r="K27" s="16">
        <v>16</v>
      </c>
      <c r="L27" s="16">
        <v>7</v>
      </c>
      <c r="M27" s="81">
        <v>13.071999999999999</v>
      </c>
      <c r="N27" s="72">
        <v>13</v>
      </c>
      <c r="O27" s="64">
        <v>2530</v>
      </c>
      <c r="P27" s="65">
        <f>Table224578910112345678910111213141516171819[[#This Row],[PEMBULATAN]]*O27</f>
        <v>32890</v>
      </c>
    </row>
    <row r="28" spans="1:16" ht="24" customHeight="1" x14ac:dyDescent="0.2">
      <c r="A28" s="14"/>
      <c r="B28" s="75"/>
      <c r="C28" s="73" t="s">
        <v>2848</v>
      </c>
      <c r="D28" s="78" t="s">
        <v>289</v>
      </c>
      <c r="E28" s="13">
        <v>44450</v>
      </c>
      <c r="F28" s="76" t="s">
        <v>1362</v>
      </c>
      <c r="G28" s="13">
        <v>44454</v>
      </c>
      <c r="H28" s="77" t="s">
        <v>2428</v>
      </c>
      <c r="I28" s="16">
        <v>101</v>
      </c>
      <c r="J28" s="16">
        <v>12</v>
      </c>
      <c r="K28" s="16">
        <v>7</v>
      </c>
      <c r="L28" s="16">
        <v>4</v>
      </c>
      <c r="M28" s="81">
        <v>2.121</v>
      </c>
      <c r="N28" s="72">
        <v>4</v>
      </c>
      <c r="O28" s="64">
        <v>2530</v>
      </c>
      <c r="P28" s="65">
        <f>Table224578910112345678910111213141516171819[[#This Row],[PEMBULATAN]]*O28</f>
        <v>10120</v>
      </c>
    </row>
    <row r="29" spans="1:16" ht="24" customHeight="1" x14ac:dyDescent="0.2">
      <c r="A29" s="14"/>
      <c r="B29" s="75"/>
      <c r="C29" s="73" t="s">
        <v>2849</v>
      </c>
      <c r="D29" s="78" t="s">
        <v>289</v>
      </c>
      <c r="E29" s="13">
        <v>44450</v>
      </c>
      <c r="F29" s="76" t="s">
        <v>1362</v>
      </c>
      <c r="G29" s="13">
        <v>44454</v>
      </c>
      <c r="H29" s="77" t="s">
        <v>2428</v>
      </c>
      <c r="I29" s="16">
        <v>122</v>
      </c>
      <c r="J29" s="16">
        <v>7</v>
      </c>
      <c r="K29" s="16">
        <v>7</v>
      </c>
      <c r="L29" s="16">
        <v>1</v>
      </c>
      <c r="M29" s="81">
        <v>1.4944999999999999</v>
      </c>
      <c r="N29" s="72">
        <v>2</v>
      </c>
      <c r="O29" s="64">
        <v>2530</v>
      </c>
      <c r="P29" s="65">
        <f>Table224578910112345678910111213141516171819[[#This Row],[PEMBULATAN]]*O29</f>
        <v>5060</v>
      </c>
    </row>
    <row r="30" spans="1:16" ht="24" customHeight="1" x14ac:dyDescent="0.2">
      <c r="A30" s="14"/>
      <c r="B30" s="97"/>
      <c r="C30" s="73" t="s">
        <v>2850</v>
      </c>
      <c r="D30" s="78" t="s">
        <v>289</v>
      </c>
      <c r="E30" s="13">
        <v>44450</v>
      </c>
      <c r="F30" s="76" t="s">
        <v>1362</v>
      </c>
      <c r="G30" s="13">
        <v>44454</v>
      </c>
      <c r="H30" s="77" t="s">
        <v>2428</v>
      </c>
      <c r="I30" s="16">
        <v>151</v>
      </c>
      <c r="J30" s="16">
        <v>27</v>
      </c>
      <c r="K30" s="16">
        <v>27</v>
      </c>
      <c r="L30" s="16">
        <v>4</v>
      </c>
      <c r="M30" s="81">
        <v>27.519749999999998</v>
      </c>
      <c r="N30" s="72">
        <v>28</v>
      </c>
      <c r="O30" s="64">
        <v>2530</v>
      </c>
      <c r="P30" s="65">
        <f>Table224578910112345678910111213141516171819[[#This Row],[PEMBULATAN]]*O30</f>
        <v>70840</v>
      </c>
    </row>
    <row r="31" spans="1:16" ht="24" customHeight="1" x14ac:dyDescent="0.2">
      <c r="A31" s="14"/>
      <c r="B31" s="75" t="s">
        <v>2851</v>
      </c>
      <c r="C31" s="73" t="s">
        <v>2852</v>
      </c>
      <c r="D31" s="78" t="s">
        <v>289</v>
      </c>
      <c r="E31" s="13">
        <v>44450</v>
      </c>
      <c r="F31" s="76" t="s">
        <v>1362</v>
      </c>
      <c r="G31" s="13">
        <v>44454</v>
      </c>
      <c r="H31" s="77" t="s">
        <v>2428</v>
      </c>
      <c r="I31" s="16">
        <v>90</v>
      </c>
      <c r="J31" s="16">
        <v>53</v>
      </c>
      <c r="K31" s="16">
        <v>35</v>
      </c>
      <c r="L31" s="16">
        <v>13</v>
      </c>
      <c r="M31" s="81">
        <v>41.737499999999997</v>
      </c>
      <c r="N31" s="72">
        <v>42</v>
      </c>
      <c r="O31" s="64">
        <v>2530</v>
      </c>
      <c r="P31" s="65">
        <f>Table224578910112345678910111213141516171819[[#This Row],[PEMBULATAN]]*O31</f>
        <v>106260</v>
      </c>
    </row>
    <row r="32" spans="1:16" ht="24" customHeight="1" x14ac:dyDescent="0.2">
      <c r="A32" s="14"/>
      <c r="B32" s="75"/>
      <c r="C32" s="73" t="s">
        <v>2853</v>
      </c>
      <c r="D32" s="78" t="s">
        <v>289</v>
      </c>
      <c r="E32" s="13">
        <v>44450</v>
      </c>
      <c r="F32" s="76" t="s">
        <v>1362</v>
      </c>
      <c r="G32" s="13">
        <v>44454</v>
      </c>
      <c r="H32" s="77" t="s">
        <v>2428</v>
      </c>
      <c r="I32" s="16">
        <v>92</v>
      </c>
      <c r="J32" s="16">
        <v>65</v>
      </c>
      <c r="K32" s="16">
        <v>30</v>
      </c>
      <c r="L32" s="16">
        <v>28</v>
      </c>
      <c r="M32" s="81">
        <v>44.85</v>
      </c>
      <c r="N32" s="72">
        <v>45</v>
      </c>
      <c r="O32" s="64">
        <v>2530</v>
      </c>
      <c r="P32" s="65">
        <f>Table224578910112345678910111213141516171819[[#This Row],[PEMBULATAN]]*O32</f>
        <v>113850</v>
      </c>
    </row>
    <row r="33" spans="1:16" ht="24" customHeight="1" x14ac:dyDescent="0.2">
      <c r="A33" s="14"/>
      <c r="B33" s="75"/>
      <c r="C33" s="73" t="s">
        <v>2854</v>
      </c>
      <c r="D33" s="78" t="s">
        <v>289</v>
      </c>
      <c r="E33" s="13">
        <v>44450</v>
      </c>
      <c r="F33" s="76" t="s">
        <v>1362</v>
      </c>
      <c r="G33" s="13">
        <v>44454</v>
      </c>
      <c r="H33" s="77" t="s">
        <v>2428</v>
      </c>
      <c r="I33" s="16">
        <v>76</v>
      </c>
      <c r="J33" s="16">
        <v>48</v>
      </c>
      <c r="K33" s="16">
        <v>20</v>
      </c>
      <c r="L33" s="16">
        <v>8</v>
      </c>
      <c r="M33" s="81">
        <v>18.239999999999998</v>
      </c>
      <c r="N33" s="72">
        <v>18</v>
      </c>
      <c r="O33" s="64">
        <v>2530</v>
      </c>
      <c r="P33" s="65">
        <f>Table224578910112345678910111213141516171819[[#This Row],[PEMBULATAN]]*O33</f>
        <v>45540</v>
      </c>
    </row>
    <row r="34" spans="1:16" ht="24" customHeight="1" x14ac:dyDescent="0.2">
      <c r="A34" s="14"/>
      <c r="B34" s="75"/>
      <c r="C34" s="73" t="s">
        <v>2855</v>
      </c>
      <c r="D34" s="78" t="s">
        <v>289</v>
      </c>
      <c r="E34" s="13">
        <v>44450</v>
      </c>
      <c r="F34" s="76" t="s">
        <v>1362</v>
      </c>
      <c r="G34" s="13">
        <v>44454</v>
      </c>
      <c r="H34" s="77" t="s">
        <v>2428</v>
      </c>
      <c r="I34" s="16">
        <v>65</v>
      </c>
      <c r="J34" s="16">
        <v>50</v>
      </c>
      <c r="K34" s="16">
        <v>20</v>
      </c>
      <c r="L34" s="16">
        <v>10</v>
      </c>
      <c r="M34" s="81">
        <v>16.25</v>
      </c>
      <c r="N34" s="72">
        <v>16</v>
      </c>
      <c r="O34" s="64">
        <v>2530</v>
      </c>
      <c r="P34" s="65">
        <f>Table224578910112345678910111213141516171819[[#This Row],[PEMBULATAN]]*O34</f>
        <v>40480</v>
      </c>
    </row>
    <row r="35" spans="1:16" ht="24" customHeight="1" x14ac:dyDescent="0.2">
      <c r="A35" s="14"/>
      <c r="B35" s="75"/>
      <c r="C35" s="73" t="s">
        <v>2856</v>
      </c>
      <c r="D35" s="78" t="s">
        <v>289</v>
      </c>
      <c r="E35" s="13">
        <v>44450</v>
      </c>
      <c r="F35" s="76" t="s">
        <v>1362</v>
      </c>
      <c r="G35" s="13">
        <v>44454</v>
      </c>
      <c r="H35" s="77" t="s">
        <v>2428</v>
      </c>
      <c r="I35" s="16">
        <v>80</v>
      </c>
      <c r="J35" s="16">
        <v>57</v>
      </c>
      <c r="K35" s="16">
        <v>20</v>
      </c>
      <c r="L35" s="16">
        <v>12</v>
      </c>
      <c r="M35" s="81">
        <v>22.8</v>
      </c>
      <c r="N35" s="72">
        <v>23</v>
      </c>
      <c r="O35" s="64">
        <v>2530</v>
      </c>
      <c r="P35" s="65">
        <f>Table224578910112345678910111213141516171819[[#This Row],[PEMBULATAN]]*O35</f>
        <v>58190</v>
      </c>
    </row>
    <row r="36" spans="1:16" ht="24" customHeight="1" x14ac:dyDescent="0.2">
      <c r="A36" s="14"/>
      <c r="B36" s="97"/>
      <c r="C36" s="73" t="s">
        <v>2857</v>
      </c>
      <c r="D36" s="78" t="s">
        <v>289</v>
      </c>
      <c r="E36" s="13">
        <v>44450</v>
      </c>
      <c r="F36" s="76" t="s">
        <v>1362</v>
      </c>
      <c r="G36" s="13">
        <v>44454</v>
      </c>
      <c r="H36" s="77" t="s">
        <v>2428</v>
      </c>
      <c r="I36" s="16">
        <v>82</v>
      </c>
      <c r="J36" s="16">
        <v>50</v>
      </c>
      <c r="K36" s="16">
        <v>25</v>
      </c>
      <c r="L36" s="16">
        <v>16</v>
      </c>
      <c r="M36" s="81">
        <v>25.625</v>
      </c>
      <c r="N36" s="72">
        <v>26</v>
      </c>
      <c r="O36" s="64">
        <v>2530</v>
      </c>
      <c r="P36" s="65">
        <f>Table224578910112345678910111213141516171819[[#This Row],[PEMBULATAN]]*O36</f>
        <v>65780</v>
      </c>
    </row>
    <row r="37" spans="1:16" ht="24" customHeight="1" x14ac:dyDescent="0.2">
      <c r="A37" s="14"/>
      <c r="B37" s="75" t="s">
        <v>2858</v>
      </c>
      <c r="C37" s="73" t="s">
        <v>2859</v>
      </c>
      <c r="D37" s="78" t="s">
        <v>289</v>
      </c>
      <c r="E37" s="13">
        <v>44450</v>
      </c>
      <c r="F37" s="76" t="s">
        <v>1362</v>
      </c>
      <c r="G37" s="13">
        <v>44454</v>
      </c>
      <c r="H37" s="77" t="s">
        <v>2428</v>
      </c>
      <c r="I37" s="16">
        <v>103</v>
      </c>
      <c r="J37" s="16">
        <v>60</v>
      </c>
      <c r="K37" s="16">
        <v>35</v>
      </c>
      <c r="L37" s="16">
        <v>17</v>
      </c>
      <c r="M37" s="81">
        <v>54.075000000000003</v>
      </c>
      <c r="N37" s="72">
        <v>54</v>
      </c>
      <c r="O37" s="64">
        <v>2530</v>
      </c>
      <c r="P37" s="65">
        <f>Table224578910112345678910111213141516171819[[#This Row],[PEMBULATAN]]*O37</f>
        <v>136620</v>
      </c>
    </row>
    <row r="38" spans="1:16" ht="24" customHeight="1" x14ac:dyDescent="0.2">
      <c r="A38" s="14"/>
      <c r="B38" s="75"/>
      <c r="C38" s="73" t="s">
        <v>2860</v>
      </c>
      <c r="D38" s="78" t="s">
        <v>289</v>
      </c>
      <c r="E38" s="13">
        <v>44450</v>
      </c>
      <c r="F38" s="76" t="s">
        <v>1362</v>
      </c>
      <c r="G38" s="13">
        <v>44454</v>
      </c>
      <c r="H38" s="77" t="s">
        <v>2428</v>
      </c>
      <c r="I38" s="16">
        <v>80</v>
      </c>
      <c r="J38" s="16">
        <v>45</v>
      </c>
      <c r="K38" s="16">
        <v>29</v>
      </c>
      <c r="L38" s="16">
        <v>13</v>
      </c>
      <c r="M38" s="81">
        <v>26.1</v>
      </c>
      <c r="N38" s="72">
        <v>26</v>
      </c>
      <c r="O38" s="64">
        <v>2530</v>
      </c>
      <c r="P38" s="65">
        <f>Table224578910112345678910111213141516171819[[#This Row],[PEMBULATAN]]*O38</f>
        <v>65780</v>
      </c>
    </row>
    <row r="39" spans="1:16" ht="24" customHeight="1" x14ac:dyDescent="0.2">
      <c r="A39" s="14"/>
      <c r="B39" s="75"/>
      <c r="C39" s="73" t="s">
        <v>2861</v>
      </c>
      <c r="D39" s="78" t="s">
        <v>289</v>
      </c>
      <c r="E39" s="13">
        <v>44450</v>
      </c>
      <c r="F39" s="76" t="s">
        <v>1362</v>
      </c>
      <c r="G39" s="13">
        <v>44454</v>
      </c>
      <c r="H39" s="77" t="s">
        <v>2428</v>
      </c>
      <c r="I39" s="16">
        <v>60</v>
      </c>
      <c r="J39" s="16">
        <v>45</v>
      </c>
      <c r="K39" s="16">
        <v>30</v>
      </c>
      <c r="L39" s="16">
        <v>8</v>
      </c>
      <c r="M39" s="81">
        <v>20.25</v>
      </c>
      <c r="N39" s="72">
        <v>20</v>
      </c>
      <c r="O39" s="64">
        <v>2530</v>
      </c>
      <c r="P39" s="65">
        <f>Table224578910112345678910111213141516171819[[#This Row],[PEMBULATAN]]*O39</f>
        <v>50600</v>
      </c>
    </row>
    <row r="40" spans="1:16" ht="24" customHeight="1" x14ac:dyDescent="0.2">
      <c r="A40" s="14"/>
      <c r="B40" s="75"/>
      <c r="C40" s="73" t="s">
        <v>2862</v>
      </c>
      <c r="D40" s="78" t="s">
        <v>289</v>
      </c>
      <c r="E40" s="13">
        <v>44450</v>
      </c>
      <c r="F40" s="76" t="s">
        <v>1362</v>
      </c>
      <c r="G40" s="13">
        <v>44454</v>
      </c>
      <c r="H40" s="77" t="s">
        <v>2428</v>
      </c>
      <c r="I40" s="16">
        <v>85</v>
      </c>
      <c r="J40" s="16">
        <v>55</v>
      </c>
      <c r="K40" s="16">
        <v>35</v>
      </c>
      <c r="L40" s="16">
        <v>21</v>
      </c>
      <c r="M40" s="81">
        <v>40.90625</v>
      </c>
      <c r="N40" s="72">
        <v>41</v>
      </c>
      <c r="O40" s="64">
        <v>2530</v>
      </c>
      <c r="P40" s="65">
        <f>Table224578910112345678910111213141516171819[[#This Row],[PEMBULATAN]]*O40</f>
        <v>103730</v>
      </c>
    </row>
    <row r="41" spans="1:16" ht="24" customHeight="1" x14ac:dyDescent="0.2">
      <c r="A41" s="14"/>
      <c r="B41" s="75"/>
      <c r="C41" s="73" t="s">
        <v>2863</v>
      </c>
      <c r="D41" s="78" t="s">
        <v>289</v>
      </c>
      <c r="E41" s="13">
        <v>44450</v>
      </c>
      <c r="F41" s="76" t="s">
        <v>1362</v>
      </c>
      <c r="G41" s="13">
        <v>44454</v>
      </c>
      <c r="H41" s="77" t="s">
        <v>2428</v>
      </c>
      <c r="I41" s="16">
        <v>55</v>
      </c>
      <c r="J41" s="16">
        <v>60</v>
      </c>
      <c r="K41" s="16">
        <v>20</v>
      </c>
      <c r="L41" s="16">
        <v>9</v>
      </c>
      <c r="M41" s="81">
        <v>16.5</v>
      </c>
      <c r="N41" s="72">
        <v>17</v>
      </c>
      <c r="O41" s="64">
        <v>2530</v>
      </c>
      <c r="P41" s="65">
        <f>Table224578910112345678910111213141516171819[[#This Row],[PEMBULATAN]]*O41</f>
        <v>43010</v>
      </c>
    </row>
    <row r="42" spans="1:16" ht="24" customHeight="1" x14ac:dyDescent="0.2">
      <c r="A42" s="14"/>
      <c r="B42" s="75"/>
      <c r="C42" s="73" t="s">
        <v>2864</v>
      </c>
      <c r="D42" s="78" t="s">
        <v>289</v>
      </c>
      <c r="E42" s="13">
        <v>44450</v>
      </c>
      <c r="F42" s="76" t="s">
        <v>1362</v>
      </c>
      <c r="G42" s="13">
        <v>44454</v>
      </c>
      <c r="H42" s="77" t="s">
        <v>2428</v>
      </c>
      <c r="I42" s="16">
        <v>92</v>
      </c>
      <c r="J42" s="16">
        <v>52</v>
      </c>
      <c r="K42" s="16">
        <v>30</v>
      </c>
      <c r="L42" s="16">
        <v>24</v>
      </c>
      <c r="M42" s="81">
        <v>35.880000000000003</v>
      </c>
      <c r="N42" s="72">
        <v>36</v>
      </c>
      <c r="O42" s="64">
        <v>2530</v>
      </c>
      <c r="P42" s="65">
        <f>Table224578910112345678910111213141516171819[[#This Row],[PEMBULATAN]]*O42</f>
        <v>91080</v>
      </c>
    </row>
    <row r="43" spans="1:16" ht="24" customHeight="1" x14ac:dyDescent="0.2">
      <c r="A43" s="14"/>
      <c r="B43" s="75"/>
      <c r="C43" s="73" t="s">
        <v>2865</v>
      </c>
      <c r="D43" s="78" t="s">
        <v>289</v>
      </c>
      <c r="E43" s="13">
        <v>44450</v>
      </c>
      <c r="F43" s="76" t="s">
        <v>1362</v>
      </c>
      <c r="G43" s="13">
        <v>44454</v>
      </c>
      <c r="H43" s="77" t="s">
        <v>2428</v>
      </c>
      <c r="I43" s="16">
        <v>90</v>
      </c>
      <c r="J43" s="16">
        <v>46</v>
      </c>
      <c r="K43" s="16">
        <v>25</v>
      </c>
      <c r="L43" s="16">
        <v>13</v>
      </c>
      <c r="M43" s="81">
        <v>25.875</v>
      </c>
      <c r="N43" s="72">
        <v>26</v>
      </c>
      <c r="O43" s="64">
        <v>2530</v>
      </c>
      <c r="P43" s="65">
        <f>Table224578910112345678910111213141516171819[[#This Row],[PEMBULATAN]]*O43</f>
        <v>65780</v>
      </c>
    </row>
    <row r="44" spans="1:16" ht="24" customHeight="1" x14ac:dyDescent="0.2">
      <c r="A44" s="14"/>
      <c r="B44" s="75"/>
      <c r="C44" s="73" t="s">
        <v>2866</v>
      </c>
      <c r="D44" s="78" t="s">
        <v>289</v>
      </c>
      <c r="E44" s="13">
        <v>44450</v>
      </c>
      <c r="F44" s="76" t="s">
        <v>1362</v>
      </c>
      <c r="G44" s="13">
        <v>44454</v>
      </c>
      <c r="H44" s="77" t="s">
        <v>2428</v>
      </c>
      <c r="I44" s="16">
        <v>80</v>
      </c>
      <c r="J44" s="16">
        <v>60</v>
      </c>
      <c r="K44" s="16">
        <v>30</v>
      </c>
      <c r="L44" s="16">
        <v>17</v>
      </c>
      <c r="M44" s="81">
        <v>36</v>
      </c>
      <c r="N44" s="72">
        <v>36</v>
      </c>
      <c r="O44" s="64">
        <v>2530</v>
      </c>
      <c r="P44" s="65">
        <f>Table224578910112345678910111213141516171819[[#This Row],[PEMBULATAN]]*O44</f>
        <v>91080</v>
      </c>
    </row>
    <row r="45" spans="1:16" ht="24" customHeight="1" x14ac:dyDescent="0.2">
      <c r="A45" s="14"/>
      <c r="B45" s="75"/>
      <c r="C45" s="73" t="s">
        <v>2867</v>
      </c>
      <c r="D45" s="78" t="s">
        <v>289</v>
      </c>
      <c r="E45" s="13">
        <v>44450</v>
      </c>
      <c r="F45" s="76" t="s">
        <v>1362</v>
      </c>
      <c r="G45" s="13">
        <v>44454</v>
      </c>
      <c r="H45" s="77" t="s">
        <v>2428</v>
      </c>
      <c r="I45" s="16">
        <v>55</v>
      </c>
      <c r="J45" s="16">
        <v>40</v>
      </c>
      <c r="K45" s="16">
        <v>12</v>
      </c>
      <c r="L45" s="16">
        <v>3</v>
      </c>
      <c r="M45" s="81">
        <v>6.6</v>
      </c>
      <c r="N45" s="72">
        <v>7</v>
      </c>
      <c r="O45" s="64">
        <v>2530</v>
      </c>
      <c r="P45" s="65">
        <f>Table224578910112345678910111213141516171819[[#This Row],[PEMBULATAN]]*O45</f>
        <v>17710</v>
      </c>
    </row>
    <row r="46" spans="1:16" ht="24" customHeight="1" x14ac:dyDescent="0.2">
      <c r="A46" s="14"/>
      <c r="B46" s="75"/>
      <c r="C46" s="73" t="s">
        <v>2868</v>
      </c>
      <c r="D46" s="78" t="s">
        <v>289</v>
      </c>
      <c r="E46" s="13">
        <v>44450</v>
      </c>
      <c r="F46" s="76" t="s">
        <v>1362</v>
      </c>
      <c r="G46" s="13">
        <v>44454</v>
      </c>
      <c r="H46" s="77" t="s">
        <v>2428</v>
      </c>
      <c r="I46" s="16">
        <v>100</v>
      </c>
      <c r="J46" s="16">
        <v>58</v>
      </c>
      <c r="K46" s="16">
        <v>27</v>
      </c>
      <c r="L46" s="16">
        <v>25</v>
      </c>
      <c r="M46" s="81">
        <v>39.15</v>
      </c>
      <c r="N46" s="72">
        <v>39</v>
      </c>
      <c r="O46" s="64">
        <v>2530</v>
      </c>
      <c r="P46" s="65">
        <f>Table224578910112345678910111213141516171819[[#This Row],[PEMBULATAN]]*O46</f>
        <v>98670</v>
      </c>
    </row>
    <row r="47" spans="1:16" ht="24" customHeight="1" x14ac:dyDescent="0.2">
      <c r="A47" s="14"/>
      <c r="B47" s="75"/>
      <c r="C47" s="73" t="s">
        <v>2869</v>
      </c>
      <c r="D47" s="78" t="s">
        <v>289</v>
      </c>
      <c r="E47" s="13">
        <v>44450</v>
      </c>
      <c r="F47" s="76" t="s">
        <v>1362</v>
      </c>
      <c r="G47" s="13">
        <v>44454</v>
      </c>
      <c r="H47" s="77" t="s">
        <v>2428</v>
      </c>
      <c r="I47" s="16">
        <v>66</v>
      </c>
      <c r="J47" s="16">
        <v>60</v>
      </c>
      <c r="K47" s="16">
        <v>25</v>
      </c>
      <c r="L47" s="16">
        <v>12</v>
      </c>
      <c r="M47" s="81">
        <v>24.75</v>
      </c>
      <c r="N47" s="72">
        <v>25</v>
      </c>
      <c r="O47" s="64">
        <v>2530</v>
      </c>
      <c r="P47" s="65">
        <f>Table224578910112345678910111213141516171819[[#This Row],[PEMBULATAN]]*O47</f>
        <v>63250</v>
      </c>
    </row>
    <row r="48" spans="1:16" ht="24" customHeight="1" x14ac:dyDescent="0.2">
      <c r="A48" s="14"/>
      <c r="B48" s="75"/>
      <c r="C48" s="73" t="s">
        <v>2870</v>
      </c>
      <c r="D48" s="78" t="s">
        <v>289</v>
      </c>
      <c r="E48" s="13">
        <v>44450</v>
      </c>
      <c r="F48" s="76" t="s">
        <v>1362</v>
      </c>
      <c r="G48" s="13">
        <v>44454</v>
      </c>
      <c r="H48" s="77" t="s">
        <v>2428</v>
      </c>
      <c r="I48" s="16">
        <v>94</v>
      </c>
      <c r="J48" s="16">
        <v>60</v>
      </c>
      <c r="K48" s="16">
        <v>15</v>
      </c>
      <c r="L48" s="16">
        <v>10</v>
      </c>
      <c r="M48" s="81">
        <v>21.15</v>
      </c>
      <c r="N48" s="72">
        <v>21</v>
      </c>
      <c r="O48" s="64">
        <v>2530</v>
      </c>
      <c r="P48" s="65">
        <f>Table224578910112345678910111213141516171819[[#This Row],[PEMBULATAN]]*O48</f>
        <v>53130</v>
      </c>
    </row>
    <row r="49" spans="1:16" ht="24" customHeight="1" x14ac:dyDescent="0.2">
      <c r="A49" s="14"/>
      <c r="B49" s="75"/>
      <c r="C49" s="73" t="s">
        <v>2871</v>
      </c>
      <c r="D49" s="78" t="s">
        <v>289</v>
      </c>
      <c r="E49" s="13">
        <v>44450</v>
      </c>
      <c r="F49" s="76" t="s">
        <v>1362</v>
      </c>
      <c r="G49" s="13">
        <v>44454</v>
      </c>
      <c r="H49" s="77" t="s">
        <v>2428</v>
      </c>
      <c r="I49" s="16">
        <v>70</v>
      </c>
      <c r="J49" s="16">
        <v>57</v>
      </c>
      <c r="K49" s="16">
        <v>20</v>
      </c>
      <c r="L49" s="16">
        <v>16</v>
      </c>
      <c r="M49" s="81">
        <v>19.95</v>
      </c>
      <c r="N49" s="72">
        <v>20</v>
      </c>
      <c r="O49" s="64">
        <v>2530</v>
      </c>
      <c r="P49" s="65">
        <f>Table224578910112345678910111213141516171819[[#This Row],[PEMBULATAN]]*O49</f>
        <v>50600</v>
      </c>
    </row>
    <row r="50" spans="1:16" ht="24" customHeight="1" x14ac:dyDescent="0.2">
      <c r="A50" s="14"/>
      <c r="B50" s="75"/>
      <c r="C50" s="73" t="s">
        <v>2872</v>
      </c>
      <c r="D50" s="78" t="s">
        <v>289</v>
      </c>
      <c r="E50" s="13">
        <v>44450</v>
      </c>
      <c r="F50" s="76" t="s">
        <v>1362</v>
      </c>
      <c r="G50" s="13">
        <v>44454</v>
      </c>
      <c r="H50" s="77" t="s">
        <v>2428</v>
      </c>
      <c r="I50" s="16">
        <v>33</v>
      </c>
      <c r="J50" s="16">
        <v>30</v>
      </c>
      <c r="K50" s="16">
        <v>10</v>
      </c>
      <c r="L50" s="16">
        <v>1</v>
      </c>
      <c r="M50" s="81">
        <v>2.4750000000000001</v>
      </c>
      <c r="N50" s="72">
        <v>3</v>
      </c>
      <c r="O50" s="64">
        <v>2530</v>
      </c>
      <c r="P50" s="65">
        <f>Table224578910112345678910111213141516171819[[#This Row],[PEMBULATAN]]*O50</f>
        <v>7590</v>
      </c>
    </row>
    <row r="51" spans="1:16" ht="24" customHeight="1" x14ac:dyDescent="0.2">
      <c r="A51" s="14"/>
      <c r="B51" s="75"/>
      <c r="C51" s="73" t="s">
        <v>2873</v>
      </c>
      <c r="D51" s="78" t="s">
        <v>289</v>
      </c>
      <c r="E51" s="13">
        <v>44450</v>
      </c>
      <c r="F51" s="76" t="s">
        <v>1362</v>
      </c>
      <c r="G51" s="13">
        <v>44454</v>
      </c>
      <c r="H51" s="77" t="s">
        <v>2428</v>
      </c>
      <c r="I51" s="16">
        <v>44</v>
      </c>
      <c r="J51" s="16">
        <v>40</v>
      </c>
      <c r="K51" s="16">
        <v>14</v>
      </c>
      <c r="L51" s="16">
        <v>5</v>
      </c>
      <c r="M51" s="81">
        <v>6.16</v>
      </c>
      <c r="N51" s="72">
        <v>6</v>
      </c>
      <c r="O51" s="64">
        <v>2530</v>
      </c>
      <c r="P51" s="65">
        <f>Table224578910112345678910111213141516171819[[#This Row],[PEMBULATAN]]*O51</f>
        <v>15180</v>
      </c>
    </row>
    <row r="52" spans="1:16" ht="24" customHeight="1" x14ac:dyDescent="0.2">
      <c r="A52" s="14"/>
      <c r="B52" s="75"/>
      <c r="C52" s="73" t="s">
        <v>2874</v>
      </c>
      <c r="D52" s="78" t="s">
        <v>289</v>
      </c>
      <c r="E52" s="13">
        <v>44450</v>
      </c>
      <c r="F52" s="76" t="s">
        <v>1362</v>
      </c>
      <c r="G52" s="13">
        <v>44454</v>
      </c>
      <c r="H52" s="77" t="s">
        <v>2428</v>
      </c>
      <c r="I52" s="16">
        <v>76</v>
      </c>
      <c r="J52" s="16">
        <v>60</v>
      </c>
      <c r="K52" s="16">
        <v>25</v>
      </c>
      <c r="L52" s="16">
        <v>17</v>
      </c>
      <c r="M52" s="81">
        <v>28.5</v>
      </c>
      <c r="N52" s="72">
        <v>29</v>
      </c>
      <c r="O52" s="64">
        <v>2530</v>
      </c>
      <c r="P52" s="65">
        <f>Table224578910112345678910111213141516171819[[#This Row],[PEMBULATAN]]*O52</f>
        <v>73370</v>
      </c>
    </row>
    <row r="53" spans="1:16" ht="24" customHeight="1" x14ac:dyDescent="0.2">
      <c r="A53" s="14"/>
      <c r="B53" s="75"/>
      <c r="C53" s="73" t="s">
        <v>2875</v>
      </c>
      <c r="D53" s="78" t="s">
        <v>289</v>
      </c>
      <c r="E53" s="13">
        <v>44450</v>
      </c>
      <c r="F53" s="76" t="s">
        <v>1362</v>
      </c>
      <c r="G53" s="13">
        <v>44454</v>
      </c>
      <c r="H53" s="77" t="s">
        <v>2428</v>
      </c>
      <c r="I53" s="16">
        <v>79</v>
      </c>
      <c r="J53" s="16">
        <v>63</v>
      </c>
      <c r="K53" s="16">
        <v>30</v>
      </c>
      <c r="L53" s="16">
        <v>11</v>
      </c>
      <c r="M53" s="81">
        <v>37.327500000000001</v>
      </c>
      <c r="N53" s="72">
        <v>38</v>
      </c>
      <c r="O53" s="64">
        <v>2530</v>
      </c>
      <c r="P53" s="65">
        <f>Table224578910112345678910111213141516171819[[#This Row],[PEMBULATAN]]*O53</f>
        <v>96140</v>
      </c>
    </row>
    <row r="54" spans="1:16" ht="24" customHeight="1" x14ac:dyDescent="0.2">
      <c r="A54" s="14"/>
      <c r="B54" s="75"/>
      <c r="C54" s="73" t="s">
        <v>2876</v>
      </c>
      <c r="D54" s="78" t="s">
        <v>289</v>
      </c>
      <c r="E54" s="13">
        <v>44450</v>
      </c>
      <c r="F54" s="76" t="s">
        <v>1362</v>
      </c>
      <c r="G54" s="13">
        <v>44454</v>
      </c>
      <c r="H54" s="77" t="s">
        <v>2428</v>
      </c>
      <c r="I54" s="16">
        <v>84</v>
      </c>
      <c r="J54" s="16">
        <v>55</v>
      </c>
      <c r="K54" s="16">
        <v>15</v>
      </c>
      <c r="L54" s="16">
        <v>15</v>
      </c>
      <c r="M54" s="81">
        <v>17.324999999999999</v>
      </c>
      <c r="N54" s="72">
        <v>18</v>
      </c>
      <c r="O54" s="64">
        <v>2530</v>
      </c>
      <c r="P54" s="65">
        <f>Table224578910112345678910111213141516171819[[#This Row],[PEMBULATAN]]*O54</f>
        <v>45540</v>
      </c>
    </row>
    <row r="55" spans="1:16" ht="24" customHeight="1" x14ac:dyDescent="0.2">
      <c r="A55" s="14"/>
      <c r="B55" s="75"/>
      <c r="C55" s="73" t="s">
        <v>2877</v>
      </c>
      <c r="D55" s="78" t="s">
        <v>289</v>
      </c>
      <c r="E55" s="13">
        <v>44450</v>
      </c>
      <c r="F55" s="76" t="s">
        <v>1362</v>
      </c>
      <c r="G55" s="13">
        <v>44454</v>
      </c>
      <c r="H55" s="77" t="s">
        <v>2428</v>
      </c>
      <c r="I55" s="16">
        <v>90</v>
      </c>
      <c r="J55" s="16">
        <v>55</v>
      </c>
      <c r="K55" s="16">
        <v>20</v>
      </c>
      <c r="L55" s="16">
        <v>10</v>
      </c>
      <c r="M55" s="81">
        <v>24.75</v>
      </c>
      <c r="N55" s="72">
        <v>25</v>
      </c>
      <c r="O55" s="64">
        <v>2530</v>
      </c>
      <c r="P55" s="65">
        <f>Table224578910112345678910111213141516171819[[#This Row],[PEMBULATAN]]*O55</f>
        <v>63250</v>
      </c>
    </row>
    <row r="56" spans="1:16" ht="24" customHeight="1" x14ac:dyDescent="0.2">
      <c r="A56" s="14"/>
      <c r="B56" s="75"/>
      <c r="C56" s="73" t="s">
        <v>2878</v>
      </c>
      <c r="D56" s="78" t="s">
        <v>289</v>
      </c>
      <c r="E56" s="13">
        <v>44450</v>
      </c>
      <c r="F56" s="76" t="s">
        <v>1362</v>
      </c>
      <c r="G56" s="13">
        <v>44454</v>
      </c>
      <c r="H56" s="77" t="s">
        <v>2428</v>
      </c>
      <c r="I56" s="16">
        <v>70</v>
      </c>
      <c r="J56" s="16">
        <v>60</v>
      </c>
      <c r="K56" s="16">
        <v>20</v>
      </c>
      <c r="L56" s="16">
        <v>14</v>
      </c>
      <c r="M56" s="81">
        <v>21</v>
      </c>
      <c r="N56" s="72">
        <v>21</v>
      </c>
      <c r="O56" s="64">
        <v>2530</v>
      </c>
      <c r="P56" s="65">
        <f>Table224578910112345678910111213141516171819[[#This Row],[PEMBULATAN]]*O56</f>
        <v>53130</v>
      </c>
    </row>
    <row r="57" spans="1:16" ht="24" customHeight="1" x14ac:dyDescent="0.2">
      <c r="A57" s="14"/>
      <c r="B57" s="75"/>
      <c r="C57" s="73" t="s">
        <v>2879</v>
      </c>
      <c r="D57" s="78" t="s">
        <v>289</v>
      </c>
      <c r="E57" s="13">
        <v>44450</v>
      </c>
      <c r="F57" s="76" t="s">
        <v>1362</v>
      </c>
      <c r="G57" s="13">
        <v>44454</v>
      </c>
      <c r="H57" s="77" t="s">
        <v>2428</v>
      </c>
      <c r="I57" s="16">
        <v>82</v>
      </c>
      <c r="J57" s="16">
        <v>57</v>
      </c>
      <c r="K57" s="16">
        <v>31</v>
      </c>
      <c r="L57" s="16">
        <v>20</v>
      </c>
      <c r="M57" s="81">
        <v>36.223500000000001</v>
      </c>
      <c r="N57" s="72">
        <v>36</v>
      </c>
      <c r="O57" s="64">
        <v>2530</v>
      </c>
      <c r="P57" s="65">
        <f>Table224578910112345678910111213141516171819[[#This Row],[PEMBULATAN]]*O57</f>
        <v>91080</v>
      </c>
    </row>
    <row r="58" spans="1:16" ht="24" customHeight="1" x14ac:dyDescent="0.2">
      <c r="A58" s="14"/>
      <c r="B58" s="75"/>
      <c r="C58" s="73" t="s">
        <v>2880</v>
      </c>
      <c r="D58" s="78" t="s">
        <v>289</v>
      </c>
      <c r="E58" s="13">
        <v>44450</v>
      </c>
      <c r="F58" s="76" t="s">
        <v>1362</v>
      </c>
      <c r="G58" s="13">
        <v>44454</v>
      </c>
      <c r="H58" s="77" t="s">
        <v>2428</v>
      </c>
      <c r="I58" s="16">
        <v>80</v>
      </c>
      <c r="J58" s="16">
        <v>66</v>
      </c>
      <c r="K58" s="16">
        <v>15</v>
      </c>
      <c r="L58" s="16">
        <v>5</v>
      </c>
      <c r="M58" s="81">
        <v>19.8</v>
      </c>
      <c r="N58" s="72">
        <v>20</v>
      </c>
      <c r="O58" s="64">
        <v>2530</v>
      </c>
      <c r="P58" s="65">
        <f>Table224578910112345678910111213141516171819[[#This Row],[PEMBULATAN]]*O58</f>
        <v>50600</v>
      </c>
    </row>
    <row r="59" spans="1:16" ht="24" customHeight="1" x14ac:dyDescent="0.2">
      <c r="A59" s="14"/>
      <c r="B59" s="75"/>
      <c r="C59" s="73" t="s">
        <v>2881</v>
      </c>
      <c r="D59" s="78" t="s">
        <v>289</v>
      </c>
      <c r="E59" s="13">
        <v>44450</v>
      </c>
      <c r="F59" s="76" t="s">
        <v>1362</v>
      </c>
      <c r="G59" s="13">
        <v>44454</v>
      </c>
      <c r="H59" s="77" t="s">
        <v>2428</v>
      </c>
      <c r="I59" s="16">
        <v>85</v>
      </c>
      <c r="J59" s="16">
        <v>45</v>
      </c>
      <c r="K59" s="16">
        <v>10</v>
      </c>
      <c r="L59" s="16">
        <v>10</v>
      </c>
      <c r="M59" s="81">
        <v>9.5625</v>
      </c>
      <c r="N59" s="72">
        <v>10</v>
      </c>
      <c r="O59" s="64">
        <v>2530</v>
      </c>
      <c r="P59" s="65">
        <f>Table224578910112345678910111213141516171819[[#This Row],[PEMBULATAN]]*O59</f>
        <v>25300</v>
      </c>
    </row>
    <row r="60" spans="1:16" ht="24" customHeight="1" x14ac:dyDescent="0.2">
      <c r="A60" s="14"/>
      <c r="B60" s="75"/>
      <c r="C60" s="73" t="s">
        <v>2882</v>
      </c>
      <c r="D60" s="78" t="s">
        <v>289</v>
      </c>
      <c r="E60" s="13">
        <v>44450</v>
      </c>
      <c r="F60" s="76" t="s">
        <v>1362</v>
      </c>
      <c r="G60" s="13">
        <v>44454</v>
      </c>
      <c r="H60" s="77" t="s">
        <v>2428</v>
      </c>
      <c r="I60" s="16">
        <v>55</v>
      </c>
      <c r="J60" s="16">
        <v>34</v>
      </c>
      <c r="K60" s="16">
        <v>20</v>
      </c>
      <c r="L60" s="16">
        <v>6</v>
      </c>
      <c r="M60" s="81">
        <v>9.35</v>
      </c>
      <c r="N60" s="72">
        <v>10</v>
      </c>
      <c r="O60" s="64">
        <v>2530</v>
      </c>
      <c r="P60" s="65">
        <f>Table224578910112345678910111213141516171819[[#This Row],[PEMBULATAN]]*O60</f>
        <v>25300</v>
      </c>
    </row>
    <row r="61" spans="1:16" ht="24" customHeight="1" x14ac:dyDescent="0.2">
      <c r="A61" s="14"/>
      <c r="B61" s="75"/>
      <c r="C61" s="73" t="s">
        <v>2883</v>
      </c>
      <c r="D61" s="78" t="s">
        <v>289</v>
      </c>
      <c r="E61" s="13">
        <v>44450</v>
      </c>
      <c r="F61" s="76" t="s">
        <v>1362</v>
      </c>
      <c r="G61" s="13">
        <v>44454</v>
      </c>
      <c r="H61" s="77" t="s">
        <v>2428</v>
      </c>
      <c r="I61" s="16">
        <v>86</v>
      </c>
      <c r="J61" s="16">
        <v>54</v>
      </c>
      <c r="K61" s="16">
        <v>26</v>
      </c>
      <c r="L61" s="16">
        <v>11</v>
      </c>
      <c r="M61" s="81">
        <v>30.186</v>
      </c>
      <c r="N61" s="72">
        <v>30</v>
      </c>
      <c r="O61" s="64">
        <v>2530</v>
      </c>
      <c r="P61" s="65">
        <f>Table224578910112345678910111213141516171819[[#This Row],[PEMBULATAN]]*O61</f>
        <v>75900</v>
      </c>
    </row>
    <row r="62" spans="1:16" ht="24" customHeight="1" x14ac:dyDescent="0.2">
      <c r="A62" s="14"/>
      <c r="B62" s="75"/>
      <c r="C62" s="73" t="s">
        <v>2884</v>
      </c>
      <c r="D62" s="78" t="s">
        <v>289</v>
      </c>
      <c r="E62" s="13">
        <v>44450</v>
      </c>
      <c r="F62" s="76" t="s">
        <v>1362</v>
      </c>
      <c r="G62" s="13">
        <v>44454</v>
      </c>
      <c r="H62" s="77" t="s">
        <v>2428</v>
      </c>
      <c r="I62" s="16">
        <v>88</v>
      </c>
      <c r="J62" s="16">
        <v>56</v>
      </c>
      <c r="K62" s="16">
        <v>25</v>
      </c>
      <c r="L62" s="16">
        <v>20</v>
      </c>
      <c r="M62" s="81">
        <v>30.8</v>
      </c>
      <c r="N62" s="72">
        <v>31</v>
      </c>
      <c r="O62" s="64">
        <v>2530</v>
      </c>
      <c r="P62" s="65">
        <f>Table224578910112345678910111213141516171819[[#This Row],[PEMBULATAN]]*O62</f>
        <v>78430</v>
      </c>
    </row>
    <row r="63" spans="1:16" ht="24" customHeight="1" x14ac:dyDescent="0.2">
      <c r="A63" s="14"/>
      <c r="B63" s="75"/>
      <c r="C63" s="73" t="s">
        <v>2885</v>
      </c>
      <c r="D63" s="78" t="s">
        <v>289</v>
      </c>
      <c r="E63" s="13">
        <v>44450</v>
      </c>
      <c r="F63" s="76" t="s">
        <v>1362</v>
      </c>
      <c r="G63" s="13">
        <v>44454</v>
      </c>
      <c r="H63" s="77" t="s">
        <v>2428</v>
      </c>
      <c r="I63" s="16">
        <v>47</v>
      </c>
      <c r="J63" s="16">
        <v>35</v>
      </c>
      <c r="K63" s="16">
        <v>10</v>
      </c>
      <c r="L63" s="16">
        <v>5</v>
      </c>
      <c r="M63" s="81">
        <v>4.1124999999999998</v>
      </c>
      <c r="N63" s="72">
        <v>5</v>
      </c>
      <c r="O63" s="64">
        <v>2530</v>
      </c>
      <c r="P63" s="65">
        <f>Table224578910112345678910111213141516171819[[#This Row],[PEMBULATAN]]*O63</f>
        <v>12650</v>
      </c>
    </row>
    <row r="64" spans="1:16" ht="24" customHeight="1" x14ac:dyDescent="0.2">
      <c r="A64" s="14"/>
      <c r="B64" s="75"/>
      <c r="C64" s="73" t="s">
        <v>2886</v>
      </c>
      <c r="D64" s="78" t="s">
        <v>289</v>
      </c>
      <c r="E64" s="13">
        <v>44450</v>
      </c>
      <c r="F64" s="76" t="s">
        <v>1362</v>
      </c>
      <c r="G64" s="13">
        <v>44454</v>
      </c>
      <c r="H64" s="77" t="s">
        <v>2428</v>
      </c>
      <c r="I64" s="16">
        <v>85</v>
      </c>
      <c r="J64" s="16">
        <v>50</v>
      </c>
      <c r="K64" s="16">
        <v>20</v>
      </c>
      <c r="L64" s="16">
        <v>19</v>
      </c>
      <c r="M64" s="81">
        <v>21.25</v>
      </c>
      <c r="N64" s="72">
        <v>21</v>
      </c>
      <c r="O64" s="64">
        <v>2530</v>
      </c>
      <c r="P64" s="65">
        <f>Table224578910112345678910111213141516171819[[#This Row],[PEMBULATAN]]*O64</f>
        <v>53130</v>
      </c>
    </row>
    <row r="65" spans="1:16" ht="24" customHeight="1" x14ac:dyDescent="0.2">
      <c r="A65" s="14"/>
      <c r="B65" s="75"/>
      <c r="C65" s="73" t="s">
        <v>2887</v>
      </c>
      <c r="D65" s="78" t="s">
        <v>289</v>
      </c>
      <c r="E65" s="13">
        <v>44450</v>
      </c>
      <c r="F65" s="76" t="s">
        <v>1362</v>
      </c>
      <c r="G65" s="13">
        <v>44454</v>
      </c>
      <c r="H65" s="77" t="s">
        <v>2428</v>
      </c>
      <c r="I65" s="16">
        <v>85</v>
      </c>
      <c r="J65" s="16">
        <v>52</v>
      </c>
      <c r="K65" s="16">
        <v>30</v>
      </c>
      <c r="L65" s="16">
        <v>15</v>
      </c>
      <c r="M65" s="81">
        <v>33.15</v>
      </c>
      <c r="N65" s="72">
        <v>33</v>
      </c>
      <c r="O65" s="64">
        <v>2530</v>
      </c>
      <c r="P65" s="65">
        <f>Table224578910112345678910111213141516171819[[#This Row],[PEMBULATAN]]*O65</f>
        <v>83490</v>
      </c>
    </row>
    <row r="66" spans="1:16" ht="24" customHeight="1" x14ac:dyDescent="0.2">
      <c r="A66" s="14"/>
      <c r="B66" s="75"/>
      <c r="C66" s="73" t="s">
        <v>2888</v>
      </c>
      <c r="D66" s="78" t="s">
        <v>289</v>
      </c>
      <c r="E66" s="13">
        <v>44450</v>
      </c>
      <c r="F66" s="76" t="s">
        <v>1362</v>
      </c>
      <c r="G66" s="13">
        <v>44454</v>
      </c>
      <c r="H66" s="77" t="s">
        <v>2428</v>
      </c>
      <c r="I66" s="16">
        <v>100</v>
      </c>
      <c r="J66" s="16">
        <v>66</v>
      </c>
      <c r="K66" s="16">
        <v>25</v>
      </c>
      <c r="L66" s="16">
        <v>29</v>
      </c>
      <c r="M66" s="81">
        <v>41.25</v>
      </c>
      <c r="N66" s="72">
        <v>41</v>
      </c>
      <c r="O66" s="64">
        <v>2530</v>
      </c>
      <c r="P66" s="65">
        <f>Table224578910112345678910111213141516171819[[#This Row],[PEMBULATAN]]*O66</f>
        <v>103730</v>
      </c>
    </row>
    <row r="67" spans="1:16" ht="24" customHeight="1" x14ac:dyDescent="0.2">
      <c r="A67" s="14"/>
      <c r="B67" s="75"/>
      <c r="C67" s="73" t="s">
        <v>2889</v>
      </c>
      <c r="D67" s="78" t="s">
        <v>289</v>
      </c>
      <c r="E67" s="13">
        <v>44450</v>
      </c>
      <c r="F67" s="76" t="s">
        <v>1362</v>
      </c>
      <c r="G67" s="13">
        <v>44454</v>
      </c>
      <c r="H67" s="77" t="s">
        <v>2428</v>
      </c>
      <c r="I67" s="16">
        <v>85</v>
      </c>
      <c r="J67" s="16">
        <v>57</v>
      </c>
      <c r="K67" s="16">
        <v>20</v>
      </c>
      <c r="L67" s="16">
        <v>14</v>
      </c>
      <c r="M67" s="81">
        <v>24.225000000000001</v>
      </c>
      <c r="N67" s="72">
        <v>24</v>
      </c>
      <c r="O67" s="64">
        <v>2530</v>
      </c>
      <c r="P67" s="65">
        <f>Table224578910112345678910111213141516171819[[#This Row],[PEMBULATAN]]*O67</f>
        <v>60720</v>
      </c>
    </row>
    <row r="68" spans="1:16" ht="24" customHeight="1" x14ac:dyDescent="0.2">
      <c r="A68" s="14"/>
      <c r="B68" s="75"/>
      <c r="C68" s="73" t="s">
        <v>2890</v>
      </c>
      <c r="D68" s="78" t="s">
        <v>289</v>
      </c>
      <c r="E68" s="13">
        <v>44450</v>
      </c>
      <c r="F68" s="76" t="s">
        <v>1362</v>
      </c>
      <c r="G68" s="13">
        <v>44454</v>
      </c>
      <c r="H68" s="77" t="s">
        <v>2428</v>
      </c>
      <c r="I68" s="16">
        <v>95</v>
      </c>
      <c r="J68" s="16">
        <v>60</v>
      </c>
      <c r="K68" s="16">
        <v>30</v>
      </c>
      <c r="L68" s="16">
        <v>18</v>
      </c>
      <c r="M68" s="81">
        <v>42.75</v>
      </c>
      <c r="N68" s="72">
        <v>43</v>
      </c>
      <c r="O68" s="64">
        <v>2530</v>
      </c>
      <c r="P68" s="65">
        <f>Table224578910112345678910111213141516171819[[#This Row],[PEMBULATAN]]*O68</f>
        <v>108790</v>
      </c>
    </row>
    <row r="69" spans="1:16" ht="24" customHeight="1" x14ac:dyDescent="0.2">
      <c r="A69" s="14"/>
      <c r="B69" s="75"/>
      <c r="C69" s="73" t="s">
        <v>2891</v>
      </c>
      <c r="D69" s="78" t="s">
        <v>289</v>
      </c>
      <c r="E69" s="13">
        <v>44450</v>
      </c>
      <c r="F69" s="76" t="s">
        <v>1362</v>
      </c>
      <c r="G69" s="13">
        <v>44454</v>
      </c>
      <c r="H69" s="77" t="s">
        <v>2428</v>
      </c>
      <c r="I69" s="16">
        <v>92</v>
      </c>
      <c r="J69" s="16">
        <v>60</v>
      </c>
      <c r="K69" s="16">
        <v>17</v>
      </c>
      <c r="L69" s="16">
        <v>11</v>
      </c>
      <c r="M69" s="81">
        <v>23.46</v>
      </c>
      <c r="N69" s="72">
        <v>24</v>
      </c>
      <c r="O69" s="64">
        <v>2530</v>
      </c>
      <c r="P69" s="65">
        <f>Table224578910112345678910111213141516171819[[#This Row],[PEMBULATAN]]*O69</f>
        <v>60720</v>
      </c>
    </row>
    <row r="70" spans="1:16" ht="24" customHeight="1" x14ac:dyDescent="0.2">
      <c r="A70" s="14"/>
      <c r="B70" s="75"/>
      <c r="C70" s="73" t="s">
        <v>2892</v>
      </c>
      <c r="D70" s="78" t="s">
        <v>289</v>
      </c>
      <c r="E70" s="13">
        <v>44450</v>
      </c>
      <c r="F70" s="76" t="s">
        <v>1362</v>
      </c>
      <c r="G70" s="13">
        <v>44454</v>
      </c>
      <c r="H70" s="77" t="s">
        <v>2428</v>
      </c>
      <c r="I70" s="16">
        <v>90</v>
      </c>
      <c r="J70" s="16">
        <v>61</v>
      </c>
      <c r="K70" s="16">
        <v>20</v>
      </c>
      <c r="L70" s="16">
        <v>15</v>
      </c>
      <c r="M70" s="81">
        <v>27.45</v>
      </c>
      <c r="N70" s="72">
        <v>28</v>
      </c>
      <c r="O70" s="64">
        <v>2530</v>
      </c>
      <c r="P70" s="65">
        <f>Table224578910112345678910111213141516171819[[#This Row],[PEMBULATAN]]*O70</f>
        <v>70840</v>
      </c>
    </row>
    <row r="71" spans="1:16" ht="24" customHeight="1" x14ac:dyDescent="0.2">
      <c r="A71" s="14"/>
      <c r="B71" s="75"/>
      <c r="C71" s="73" t="s">
        <v>2893</v>
      </c>
      <c r="D71" s="78" t="s">
        <v>289</v>
      </c>
      <c r="E71" s="13">
        <v>44450</v>
      </c>
      <c r="F71" s="76" t="s">
        <v>1362</v>
      </c>
      <c r="G71" s="13">
        <v>44454</v>
      </c>
      <c r="H71" s="77" t="s">
        <v>2428</v>
      </c>
      <c r="I71" s="16">
        <v>86</v>
      </c>
      <c r="J71" s="16">
        <v>59</v>
      </c>
      <c r="K71" s="16">
        <v>30</v>
      </c>
      <c r="L71" s="16">
        <v>23</v>
      </c>
      <c r="M71" s="81">
        <v>38.055</v>
      </c>
      <c r="N71" s="72">
        <v>38</v>
      </c>
      <c r="O71" s="64">
        <v>2530</v>
      </c>
      <c r="P71" s="65">
        <f>Table224578910112345678910111213141516171819[[#This Row],[PEMBULATAN]]*O71</f>
        <v>96140</v>
      </c>
    </row>
    <row r="72" spans="1:16" ht="24" customHeight="1" x14ac:dyDescent="0.2">
      <c r="A72" s="14"/>
      <c r="B72" s="75"/>
      <c r="C72" s="73" t="s">
        <v>2894</v>
      </c>
      <c r="D72" s="78" t="s">
        <v>289</v>
      </c>
      <c r="E72" s="13">
        <v>44450</v>
      </c>
      <c r="F72" s="76" t="s">
        <v>1362</v>
      </c>
      <c r="G72" s="13">
        <v>44454</v>
      </c>
      <c r="H72" s="77" t="s">
        <v>2428</v>
      </c>
      <c r="I72" s="16">
        <v>90</v>
      </c>
      <c r="J72" s="16">
        <v>60</v>
      </c>
      <c r="K72" s="16">
        <v>20</v>
      </c>
      <c r="L72" s="16">
        <v>16</v>
      </c>
      <c r="M72" s="81">
        <v>27</v>
      </c>
      <c r="N72" s="72">
        <v>27</v>
      </c>
      <c r="O72" s="64">
        <v>2530</v>
      </c>
      <c r="P72" s="65">
        <f>Table224578910112345678910111213141516171819[[#This Row],[PEMBULATAN]]*O72</f>
        <v>68310</v>
      </c>
    </row>
    <row r="73" spans="1:16" ht="24" customHeight="1" x14ac:dyDescent="0.2">
      <c r="A73" s="14"/>
      <c r="B73" s="75"/>
      <c r="C73" s="73" t="s">
        <v>2895</v>
      </c>
      <c r="D73" s="78" t="s">
        <v>289</v>
      </c>
      <c r="E73" s="13">
        <v>44450</v>
      </c>
      <c r="F73" s="76" t="s">
        <v>1362</v>
      </c>
      <c r="G73" s="13">
        <v>44454</v>
      </c>
      <c r="H73" s="77" t="s">
        <v>2428</v>
      </c>
      <c r="I73" s="16">
        <v>102</v>
      </c>
      <c r="J73" s="16">
        <v>68</v>
      </c>
      <c r="K73" s="16">
        <v>25</v>
      </c>
      <c r="L73" s="16">
        <v>24</v>
      </c>
      <c r="M73" s="81">
        <v>43.35</v>
      </c>
      <c r="N73" s="72">
        <v>44</v>
      </c>
      <c r="O73" s="64">
        <v>2530</v>
      </c>
      <c r="P73" s="65">
        <f>Table224578910112345678910111213141516171819[[#This Row],[PEMBULATAN]]*O73</f>
        <v>111320</v>
      </c>
    </row>
    <row r="74" spans="1:16" ht="24" customHeight="1" x14ac:dyDescent="0.2">
      <c r="A74" s="14"/>
      <c r="B74" s="75"/>
      <c r="C74" s="73" t="s">
        <v>2896</v>
      </c>
      <c r="D74" s="78" t="s">
        <v>289</v>
      </c>
      <c r="E74" s="13">
        <v>44450</v>
      </c>
      <c r="F74" s="76" t="s">
        <v>1362</v>
      </c>
      <c r="G74" s="13">
        <v>44454</v>
      </c>
      <c r="H74" s="77" t="s">
        <v>2428</v>
      </c>
      <c r="I74" s="16">
        <v>95</v>
      </c>
      <c r="J74" s="16">
        <v>60</v>
      </c>
      <c r="K74" s="16">
        <v>27</v>
      </c>
      <c r="L74" s="16">
        <v>24</v>
      </c>
      <c r="M74" s="81">
        <v>38.475000000000001</v>
      </c>
      <c r="N74" s="72">
        <v>39</v>
      </c>
      <c r="O74" s="64">
        <v>2530</v>
      </c>
      <c r="P74" s="65">
        <f>Table224578910112345678910111213141516171819[[#This Row],[PEMBULATAN]]*O74</f>
        <v>98670</v>
      </c>
    </row>
    <row r="75" spans="1:16" ht="24" customHeight="1" x14ac:dyDescent="0.2">
      <c r="A75" s="14"/>
      <c r="B75" s="75"/>
      <c r="C75" s="73" t="s">
        <v>2897</v>
      </c>
      <c r="D75" s="78" t="s">
        <v>289</v>
      </c>
      <c r="E75" s="13">
        <v>44450</v>
      </c>
      <c r="F75" s="76" t="s">
        <v>1362</v>
      </c>
      <c r="G75" s="13">
        <v>44454</v>
      </c>
      <c r="H75" s="77" t="s">
        <v>2428</v>
      </c>
      <c r="I75" s="16">
        <v>90</v>
      </c>
      <c r="J75" s="16">
        <v>60</v>
      </c>
      <c r="K75" s="16">
        <v>30</v>
      </c>
      <c r="L75" s="16">
        <v>25</v>
      </c>
      <c r="M75" s="81">
        <v>40.5</v>
      </c>
      <c r="N75" s="72">
        <v>41</v>
      </c>
      <c r="O75" s="64">
        <v>2530</v>
      </c>
      <c r="P75" s="65">
        <f>Table224578910112345678910111213141516171819[[#This Row],[PEMBULATAN]]*O75</f>
        <v>103730</v>
      </c>
    </row>
    <row r="76" spans="1:16" ht="24" customHeight="1" x14ac:dyDescent="0.2">
      <c r="A76" s="14"/>
      <c r="B76" s="75"/>
      <c r="C76" s="73" t="s">
        <v>2898</v>
      </c>
      <c r="D76" s="78" t="s">
        <v>289</v>
      </c>
      <c r="E76" s="13">
        <v>44450</v>
      </c>
      <c r="F76" s="76" t="s">
        <v>1362</v>
      </c>
      <c r="G76" s="13">
        <v>44454</v>
      </c>
      <c r="H76" s="77" t="s">
        <v>2428</v>
      </c>
      <c r="I76" s="16">
        <v>95</v>
      </c>
      <c r="J76" s="16">
        <v>60</v>
      </c>
      <c r="K76" s="16">
        <v>18</v>
      </c>
      <c r="L76" s="16">
        <v>15</v>
      </c>
      <c r="M76" s="81">
        <v>25.65</v>
      </c>
      <c r="N76" s="72">
        <v>26</v>
      </c>
      <c r="O76" s="64">
        <v>2530</v>
      </c>
      <c r="P76" s="65">
        <f>Table224578910112345678910111213141516171819[[#This Row],[PEMBULATAN]]*O76</f>
        <v>65780</v>
      </c>
    </row>
    <row r="77" spans="1:16" ht="24" customHeight="1" x14ac:dyDescent="0.2">
      <c r="A77" s="14"/>
      <c r="B77" s="75"/>
      <c r="C77" s="73" t="s">
        <v>2899</v>
      </c>
      <c r="D77" s="78" t="s">
        <v>289</v>
      </c>
      <c r="E77" s="13">
        <v>44450</v>
      </c>
      <c r="F77" s="76" t="s">
        <v>1362</v>
      </c>
      <c r="G77" s="13">
        <v>44454</v>
      </c>
      <c r="H77" s="77" t="s">
        <v>2428</v>
      </c>
      <c r="I77" s="16">
        <v>80</v>
      </c>
      <c r="J77" s="16">
        <v>62</v>
      </c>
      <c r="K77" s="16">
        <v>20</v>
      </c>
      <c r="L77" s="16">
        <v>17</v>
      </c>
      <c r="M77" s="81">
        <v>24.8</v>
      </c>
      <c r="N77" s="72">
        <v>25</v>
      </c>
      <c r="O77" s="64">
        <v>2530</v>
      </c>
      <c r="P77" s="65">
        <f>Table224578910112345678910111213141516171819[[#This Row],[PEMBULATAN]]*O77</f>
        <v>63250</v>
      </c>
    </row>
    <row r="78" spans="1:16" ht="24" customHeight="1" x14ac:dyDescent="0.2">
      <c r="A78" s="14"/>
      <c r="B78" s="75"/>
      <c r="C78" s="73" t="s">
        <v>2900</v>
      </c>
      <c r="D78" s="78" t="s">
        <v>289</v>
      </c>
      <c r="E78" s="13">
        <v>44450</v>
      </c>
      <c r="F78" s="76" t="s">
        <v>1362</v>
      </c>
      <c r="G78" s="13">
        <v>44454</v>
      </c>
      <c r="H78" s="77" t="s">
        <v>2428</v>
      </c>
      <c r="I78" s="16">
        <v>68</v>
      </c>
      <c r="J78" s="16">
        <v>51</v>
      </c>
      <c r="K78" s="16">
        <v>15</v>
      </c>
      <c r="L78" s="16">
        <v>6</v>
      </c>
      <c r="M78" s="81">
        <v>13.005000000000001</v>
      </c>
      <c r="N78" s="72">
        <v>13</v>
      </c>
      <c r="O78" s="64">
        <v>2530</v>
      </c>
      <c r="P78" s="65">
        <f>Table224578910112345678910111213141516171819[[#This Row],[PEMBULATAN]]*O78</f>
        <v>32890</v>
      </c>
    </row>
    <row r="79" spans="1:16" ht="24" customHeight="1" x14ac:dyDescent="0.2">
      <c r="A79" s="14"/>
      <c r="B79" s="75"/>
      <c r="C79" s="73" t="s">
        <v>2901</v>
      </c>
      <c r="D79" s="78" t="s">
        <v>289</v>
      </c>
      <c r="E79" s="13">
        <v>44450</v>
      </c>
      <c r="F79" s="76" t="s">
        <v>1362</v>
      </c>
      <c r="G79" s="13">
        <v>44454</v>
      </c>
      <c r="H79" s="77" t="s">
        <v>2428</v>
      </c>
      <c r="I79" s="16">
        <v>55</v>
      </c>
      <c r="J79" s="16">
        <v>60</v>
      </c>
      <c r="K79" s="16">
        <v>12</v>
      </c>
      <c r="L79" s="16">
        <v>8</v>
      </c>
      <c r="M79" s="81">
        <v>9.9</v>
      </c>
      <c r="N79" s="72">
        <v>10</v>
      </c>
      <c r="O79" s="64">
        <v>2530</v>
      </c>
      <c r="P79" s="65">
        <f>Table224578910112345678910111213141516171819[[#This Row],[PEMBULATAN]]*O79</f>
        <v>25300</v>
      </c>
    </row>
    <row r="80" spans="1:16" ht="24" customHeight="1" x14ac:dyDescent="0.2">
      <c r="A80" s="14"/>
      <c r="B80" s="75"/>
      <c r="C80" s="73" t="s">
        <v>2902</v>
      </c>
      <c r="D80" s="78" t="s">
        <v>289</v>
      </c>
      <c r="E80" s="13">
        <v>44450</v>
      </c>
      <c r="F80" s="76" t="s">
        <v>1362</v>
      </c>
      <c r="G80" s="13">
        <v>44454</v>
      </c>
      <c r="H80" s="77" t="s">
        <v>2428</v>
      </c>
      <c r="I80" s="16">
        <v>83</v>
      </c>
      <c r="J80" s="16">
        <v>62</v>
      </c>
      <c r="K80" s="16">
        <v>25</v>
      </c>
      <c r="L80" s="16">
        <v>24</v>
      </c>
      <c r="M80" s="81">
        <v>32.162500000000001</v>
      </c>
      <c r="N80" s="72">
        <v>32</v>
      </c>
      <c r="O80" s="64">
        <v>2530</v>
      </c>
      <c r="P80" s="65">
        <f>Table224578910112345678910111213141516171819[[#This Row],[PEMBULATAN]]*O80</f>
        <v>80960</v>
      </c>
    </row>
    <row r="81" spans="1:16" ht="24" customHeight="1" x14ac:dyDescent="0.2">
      <c r="A81" s="14"/>
      <c r="B81" s="75"/>
      <c r="C81" s="73" t="s">
        <v>2903</v>
      </c>
      <c r="D81" s="78" t="s">
        <v>289</v>
      </c>
      <c r="E81" s="13">
        <v>44450</v>
      </c>
      <c r="F81" s="76" t="s">
        <v>1362</v>
      </c>
      <c r="G81" s="13">
        <v>44454</v>
      </c>
      <c r="H81" s="77" t="s">
        <v>2428</v>
      </c>
      <c r="I81" s="16">
        <v>75</v>
      </c>
      <c r="J81" s="16">
        <v>55</v>
      </c>
      <c r="K81" s="16">
        <v>20</v>
      </c>
      <c r="L81" s="16">
        <v>8</v>
      </c>
      <c r="M81" s="81">
        <v>20.625</v>
      </c>
      <c r="N81" s="72">
        <v>21</v>
      </c>
      <c r="O81" s="64">
        <v>2530</v>
      </c>
      <c r="P81" s="65">
        <f>Table224578910112345678910111213141516171819[[#This Row],[PEMBULATAN]]*O81</f>
        <v>53130</v>
      </c>
    </row>
    <row r="82" spans="1:16" ht="24" customHeight="1" x14ac:dyDescent="0.2">
      <c r="A82" s="14"/>
      <c r="B82" s="75"/>
      <c r="C82" s="73" t="s">
        <v>2904</v>
      </c>
      <c r="D82" s="78" t="s">
        <v>289</v>
      </c>
      <c r="E82" s="13">
        <v>44450</v>
      </c>
      <c r="F82" s="76" t="s">
        <v>1362</v>
      </c>
      <c r="G82" s="13">
        <v>44454</v>
      </c>
      <c r="H82" s="77" t="s">
        <v>2428</v>
      </c>
      <c r="I82" s="16">
        <v>82</v>
      </c>
      <c r="J82" s="16">
        <v>62</v>
      </c>
      <c r="K82" s="16">
        <v>22</v>
      </c>
      <c r="L82" s="16">
        <v>13</v>
      </c>
      <c r="M82" s="81">
        <v>27.962</v>
      </c>
      <c r="N82" s="72">
        <v>28</v>
      </c>
      <c r="O82" s="64">
        <v>2530</v>
      </c>
      <c r="P82" s="65">
        <f>Table224578910112345678910111213141516171819[[#This Row],[PEMBULATAN]]*O82</f>
        <v>70840</v>
      </c>
    </row>
    <row r="83" spans="1:16" ht="24" customHeight="1" x14ac:dyDescent="0.2">
      <c r="A83" s="14"/>
      <c r="B83" s="75"/>
      <c r="C83" s="73" t="s">
        <v>2905</v>
      </c>
      <c r="D83" s="78" t="s">
        <v>289</v>
      </c>
      <c r="E83" s="13">
        <v>44450</v>
      </c>
      <c r="F83" s="76" t="s">
        <v>1362</v>
      </c>
      <c r="G83" s="13">
        <v>44454</v>
      </c>
      <c r="H83" s="77" t="s">
        <v>2428</v>
      </c>
      <c r="I83" s="16">
        <v>70</v>
      </c>
      <c r="J83" s="16">
        <v>45</v>
      </c>
      <c r="K83" s="16">
        <v>20</v>
      </c>
      <c r="L83" s="16">
        <v>6</v>
      </c>
      <c r="M83" s="81">
        <v>15.75</v>
      </c>
      <c r="N83" s="72">
        <v>16</v>
      </c>
      <c r="O83" s="64">
        <v>2530</v>
      </c>
      <c r="P83" s="65">
        <f>Table224578910112345678910111213141516171819[[#This Row],[PEMBULATAN]]*O83</f>
        <v>40480</v>
      </c>
    </row>
    <row r="84" spans="1:16" ht="24" customHeight="1" x14ac:dyDescent="0.2">
      <c r="A84" s="14"/>
      <c r="B84" s="75"/>
      <c r="C84" s="73" t="s">
        <v>2906</v>
      </c>
      <c r="D84" s="78" t="s">
        <v>289</v>
      </c>
      <c r="E84" s="13">
        <v>44450</v>
      </c>
      <c r="F84" s="76" t="s">
        <v>1362</v>
      </c>
      <c r="G84" s="13">
        <v>44454</v>
      </c>
      <c r="H84" s="77" t="s">
        <v>2428</v>
      </c>
      <c r="I84" s="16">
        <v>56</v>
      </c>
      <c r="J84" s="16">
        <v>40</v>
      </c>
      <c r="K84" s="16">
        <v>16</v>
      </c>
      <c r="L84" s="16">
        <v>4</v>
      </c>
      <c r="M84" s="81">
        <v>8.9600000000000009</v>
      </c>
      <c r="N84" s="72">
        <v>9</v>
      </c>
      <c r="O84" s="64">
        <v>2530</v>
      </c>
      <c r="P84" s="65">
        <f>Table224578910112345678910111213141516171819[[#This Row],[PEMBULATAN]]*O84</f>
        <v>22770</v>
      </c>
    </row>
    <row r="85" spans="1:16" ht="24" customHeight="1" x14ac:dyDescent="0.2">
      <c r="A85" s="14"/>
      <c r="B85" s="75"/>
      <c r="C85" s="73" t="s">
        <v>2907</v>
      </c>
      <c r="D85" s="78" t="s">
        <v>289</v>
      </c>
      <c r="E85" s="13">
        <v>44450</v>
      </c>
      <c r="F85" s="76" t="s">
        <v>1362</v>
      </c>
      <c r="G85" s="13">
        <v>44454</v>
      </c>
      <c r="H85" s="77" t="s">
        <v>2428</v>
      </c>
      <c r="I85" s="16">
        <v>82</v>
      </c>
      <c r="J85" s="16">
        <v>63</v>
      </c>
      <c r="K85" s="16">
        <v>25</v>
      </c>
      <c r="L85" s="16">
        <v>4</v>
      </c>
      <c r="M85" s="81">
        <v>32.287500000000001</v>
      </c>
      <c r="N85" s="72">
        <v>32</v>
      </c>
      <c r="O85" s="64">
        <v>2530</v>
      </c>
      <c r="P85" s="65">
        <f>Table224578910112345678910111213141516171819[[#This Row],[PEMBULATAN]]*O85</f>
        <v>80960</v>
      </c>
    </row>
    <row r="86" spans="1:16" ht="24" customHeight="1" x14ac:dyDescent="0.2">
      <c r="A86" s="14"/>
      <c r="B86" s="75"/>
      <c r="C86" s="73" t="s">
        <v>2908</v>
      </c>
      <c r="D86" s="78" t="s">
        <v>289</v>
      </c>
      <c r="E86" s="13">
        <v>44450</v>
      </c>
      <c r="F86" s="76" t="s">
        <v>1362</v>
      </c>
      <c r="G86" s="13">
        <v>44454</v>
      </c>
      <c r="H86" s="77" t="s">
        <v>2428</v>
      </c>
      <c r="I86" s="16">
        <v>80</v>
      </c>
      <c r="J86" s="16">
        <v>60</v>
      </c>
      <c r="K86" s="16">
        <v>20</v>
      </c>
      <c r="L86" s="16">
        <v>13</v>
      </c>
      <c r="M86" s="81">
        <v>24</v>
      </c>
      <c r="N86" s="72">
        <v>24</v>
      </c>
      <c r="O86" s="64">
        <v>2530</v>
      </c>
      <c r="P86" s="65">
        <f>Table224578910112345678910111213141516171819[[#This Row],[PEMBULATAN]]*O86</f>
        <v>60720</v>
      </c>
    </row>
    <row r="87" spans="1:16" ht="24" customHeight="1" x14ac:dyDescent="0.2">
      <c r="A87" s="14"/>
      <c r="B87" s="75"/>
      <c r="C87" s="73" t="s">
        <v>2909</v>
      </c>
      <c r="D87" s="78" t="s">
        <v>289</v>
      </c>
      <c r="E87" s="13">
        <v>44450</v>
      </c>
      <c r="F87" s="76" t="s">
        <v>1362</v>
      </c>
      <c r="G87" s="13">
        <v>44454</v>
      </c>
      <c r="H87" s="77" t="s">
        <v>2428</v>
      </c>
      <c r="I87" s="16">
        <v>40</v>
      </c>
      <c r="J87" s="16">
        <v>40</v>
      </c>
      <c r="K87" s="16">
        <v>20</v>
      </c>
      <c r="L87" s="16">
        <v>7</v>
      </c>
      <c r="M87" s="81">
        <v>8</v>
      </c>
      <c r="N87" s="72">
        <v>8</v>
      </c>
      <c r="O87" s="64">
        <v>2530</v>
      </c>
      <c r="P87" s="65">
        <f>Table224578910112345678910111213141516171819[[#This Row],[PEMBULATAN]]*O87</f>
        <v>20240</v>
      </c>
    </row>
    <row r="88" spans="1:16" ht="24" customHeight="1" x14ac:dyDescent="0.2">
      <c r="A88" s="14"/>
      <c r="B88" s="75"/>
      <c r="C88" s="73" t="s">
        <v>2910</v>
      </c>
      <c r="D88" s="78" t="s">
        <v>289</v>
      </c>
      <c r="E88" s="13">
        <v>44450</v>
      </c>
      <c r="F88" s="76" t="s">
        <v>1362</v>
      </c>
      <c r="G88" s="13">
        <v>44454</v>
      </c>
      <c r="H88" s="77" t="s">
        <v>2428</v>
      </c>
      <c r="I88" s="16">
        <v>94</v>
      </c>
      <c r="J88" s="16">
        <v>56</v>
      </c>
      <c r="K88" s="16">
        <v>34</v>
      </c>
      <c r="L88" s="16">
        <v>14</v>
      </c>
      <c r="M88" s="81">
        <v>44.744</v>
      </c>
      <c r="N88" s="72">
        <v>45</v>
      </c>
      <c r="O88" s="64">
        <v>2530</v>
      </c>
      <c r="P88" s="65">
        <f>Table224578910112345678910111213141516171819[[#This Row],[PEMBULATAN]]*O88</f>
        <v>113850</v>
      </c>
    </row>
    <row r="89" spans="1:16" ht="24" customHeight="1" x14ac:dyDescent="0.2">
      <c r="A89" s="14"/>
      <c r="B89" s="75"/>
      <c r="C89" s="73" t="s">
        <v>2911</v>
      </c>
      <c r="D89" s="78" t="s">
        <v>289</v>
      </c>
      <c r="E89" s="13">
        <v>44450</v>
      </c>
      <c r="F89" s="76" t="s">
        <v>1362</v>
      </c>
      <c r="G89" s="13">
        <v>44454</v>
      </c>
      <c r="H89" s="77" t="s">
        <v>2428</v>
      </c>
      <c r="I89" s="16">
        <v>71</v>
      </c>
      <c r="J89" s="16">
        <v>60</v>
      </c>
      <c r="K89" s="16">
        <v>12</v>
      </c>
      <c r="L89" s="16">
        <v>9</v>
      </c>
      <c r="M89" s="81">
        <v>12.78</v>
      </c>
      <c r="N89" s="72">
        <v>13</v>
      </c>
      <c r="O89" s="64">
        <v>2530</v>
      </c>
      <c r="P89" s="65">
        <f>Table224578910112345678910111213141516171819[[#This Row],[PEMBULATAN]]*O89</f>
        <v>32890</v>
      </c>
    </row>
    <row r="90" spans="1:16" ht="24" customHeight="1" x14ac:dyDescent="0.2">
      <c r="A90" s="14"/>
      <c r="B90" s="75"/>
      <c r="C90" s="73" t="s">
        <v>2912</v>
      </c>
      <c r="D90" s="78" t="s">
        <v>289</v>
      </c>
      <c r="E90" s="13">
        <v>44450</v>
      </c>
      <c r="F90" s="76" t="s">
        <v>1362</v>
      </c>
      <c r="G90" s="13">
        <v>44454</v>
      </c>
      <c r="H90" s="77" t="s">
        <v>2428</v>
      </c>
      <c r="I90" s="16">
        <v>50</v>
      </c>
      <c r="J90" s="16">
        <v>36</v>
      </c>
      <c r="K90" s="16">
        <v>10</v>
      </c>
      <c r="L90" s="16">
        <v>2</v>
      </c>
      <c r="M90" s="81">
        <v>4.5</v>
      </c>
      <c r="N90" s="72">
        <v>5</v>
      </c>
      <c r="O90" s="64">
        <v>2530</v>
      </c>
      <c r="P90" s="65">
        <f>Table224578910112345678910111213141516171819[[#This Row],[PEMBULATAN]]*O90</f>
        <v>12650</v>
      </c>
    </row>
    <row r="91" spans="1:16" ht="24" customHeight="1" x14ac:dyDescent="0.2">
      <c r="A91" s="14"/>
      <c r="B91" s="75"/>
      <c r="C91" s="73" t="s">
        <v>2913</v>
      </c>
      <c r="D91" s="78" t="s">
        <v>289</v>
      </c>
      <c r="E91" s="13">
        <v>44450</v>
      </c>
      <c r="F91" s="76" t="s">
        <v>1362</v>
      </c>
      <c r="G91" s="13">
        <v>44454</v>
      </c>
      <c r="H91" s="77" t="s">
        <v>2428</v>
      </c>
      <c r="I91" s="16">
        <v>60</v>
      </c>
      <c r="J91" s="16">
        <v>40</v>
      </c>
      <c r="K91" s="16">
        <v>15</v>
      </c>
      <c r="L91" s="16">
        <v>8</v>
      </c>
      <c r="M91" s="81">
        <v>9</v>
      </c>
      <c r="N91" s="72">
        <v>9</v>
      </c>
      <c r="O91" s="64">
        <v>2530</v>
      </c>
      <c r="P91" s="65">
        <f>Table224578910112345678910111213141516171819[[#This Row],[PEMBULATAN]]*O91</f>
        <v>22770</v>
      </c>
    </row>
    <row r="92" spans="1:16" ht="24" customHeight="1" x14ac:dyDescent="0.2">
      <c r="A92" s="14"/>
      <c r="B92" s="75"/>
      <c r="C92" s="73" t="s">
        <v>2914</v>
      </c>
      <c r="D92" s="78" t="s">
        <v>289</v>
      </c>
      <c r="E92" s="13">
        <v>44450</v>
      </c>
      <c r="F92" s="76" t="s">
        <v>1362</v>
      </c>
      <c r="G92" s="13">
        <v>44454</v>
      </c>
      <c r="H92" s="77" t="s">
        <v>2428</v>
      </c>
      <c r="I92" s="16">
        <v>90</v>
      </c>
      <c r="J92" s="16">
        <v>50</v>
      </c>
      <c r="K92" s="16">
        <v>20</v>
      </c>
      <c r="L92" s="16">
        <v>9</v>
      </c>
      <c r="M92" s="81">
        <v>22.5</v>
      </c>
      <c r="N92" s="72">
        <v>23</v>
      </c>
      <c r="O92" s="64">
        <v>2530</v>
      </c>
      <c r="P92" s="65">
        <f>Table224578910112345678910111213141516171819[[#This Row],[PEMBULATAN]]*O92</f>
        <v>58190</v>
      </c>
    </row>
    <row r="93" spans="1:16" ht="24" customHeight="1" x14ac:dyDescent="0.2">
      <c r="A93" s="14"/>
      <c r="B93" s="75"/>
      <c r="C93" s="73" t="s">
        <v>2915</v>
      </c>
      <c r="D93" s="78" t="s">
        <v>289</v>
      </c>
      <c r="E93" s="13">
        <v>44450</v>
      </c>
      <c r="F93" s="76" t="s">
        <v>1362</v>
      </c>
      <c r="G93" s="13">
        <v>44454</v>
      </c>
      <c r="H93" s="77" t="s">
        <v>2428</v>
      </c>
      <c r="I93" s="16">
        <v>68</v>
      </c>
      <c r="J93" s="16">
        <v>40</v>
      </c>
      <c r="K93" s="16">
        <v>15</v>
      </c>
      <c r="L93" s="16">
        <v>6</v>
      </c>
      <c r="M93" s="81">
        <v>10.199999999999999</v>
      </c>
      <c r="N93" s="72">
        <v>10</v>
      </c>
      <c r="O93" s="64">
        <v>2530</v>
      </c>
      <c r="P93" s="65">
        <f>Table224578910112345678910111213141516171819[[#This Row],[PEMBULATAN]]*O93</f>
        <v>25300</v>
      </c>
    </row>
    <row r="94" spans="1:16" ht="24" customHeight="1" x14ac:dyDescent="0.2">
      <c r="A94" s="14"/>
      <c r="B94" s="75"/>
      <c r="C94" s="73" t="s">
        <v>2916</v>
      </c>
      <c r="D94" s="78" t="s">
        <v>289</v>
      </c>
      <c r="E94" s="13">
        <v>44450</v>
      </c>
      <c r="F94" s="76" t="s">
        <v>1362</v>
      </c>
      <c r="G94" s="13">
        <v>44454</v>
      </c>
      <c r="H94" s="77" t="s">
        <v>2428</v>
      </c>
      <c r="I94" s="16">
        <v>43</v>
      </c>
      <c r="J94" s="16">
        <v>30</v>
      </c>
      <c r="K94" s="16">
        <v>15</v>
      </c>
      <c r="L94" s="16">
        <v>4</v>
      </c>
      <c r="M94" s="81">
        <v>4.8375000000000004</v>
      </c>
      <c r="N94" s="72">
        <v>5</v>
      </c>
      <c r="O94" s="64">
        <v>2530</v>
      </c>
      <c r="P94" s="65">
        <f>Table224578910112345678910111213141516171819[[#This Row],[PEMBULATAN]]*O94</f>
        <v>12650</v>
      </c>
    </row>
    <row r="95" spans="1:16" ht="24" customHeight="1" x14ac:dyDescent="0.2">
      <c r="A95" s="14"/>
      <c r="B95" s="75"/>
      <c r="C95" s="73" t="s">
        <v>2917</v>
      </c>
      <c r="D95" s="78" t="s">
        <v>289</v>
      </c>
      <c r="E95" s="13">
        <v>44450</v>
      </c>
      <c r="F95" s="76" t="s">
        <v>1362</v>
      </c>
      <c r="G95" s="13">
        <v>44454</v>
      </c>
      <c r="H95" s="77" t="s">
        <v>2428</v>
      </c>
      <c r="I95" s="16">
        <v>85</v>
      </c>
      <c r="J95" s="16">
        <v>63</v>
      </c>
      <c r="K95" s="16">
        <v>25</v>
      </c>
      <c r="L95" s="16">
        <v>18</v>
      </c>
      <c r="M95" s="81">
        <v>33.46875</v>
      </c>
      <c r="N95" s="72">
        <v>34</v>
      </c>
      <c r="O95" s="64">
        <v>2530</v>
      </c>
      <c r="P95" s="65">
        <f>Table224578910112345678910111213141516171819[[#This Row],[PEMBULATAN]]*O95</f>
        <v>86020</v>
      </c>
    </row>
    <row r="96" spans="1:16" ht="24" customHeight="1" x14ac:dyDescent="0.2">
      <c r="A96" s="14"/>
      <c r="B96" s="75"/>
      <c r="C96" s="73" t="s">
        <v>2918</v>
      </c>
      <c r="D96" s="78" t="s">
        <v>289</v>
      </c>
      <c r="E96" s="13">
        <v>44450</v>
      </c>
      <c r="F96" s="76" t="s">
        <v>1362</v>
      </c>
      <c r="G96" s="13">
        <v>44454</v>
      </c>
      <c r="H96" s="77" t="s">
        <v>2428</v>
      </c>
      <c r="I96" s="16">
        <v>70</v>
      </c>
      <c r="J96" s="16">
        <v>58</v>
      </c>
      <c r="K96" s="16">
        <v>20</v>
      </c>
      <c r="L96" s="16">
        <v>13</v>
      </c>
      <c r="M96" s="81">
        <v>20.3</v>
      </c>
      <c r="N96" s="72">
        <v>21</v>
      </c>
      <c r="O96" s="64">
        <v>2530</v>
      </c>
      <c r="P96" s="65">
        <f>Table224578910112345678910111213141516171819[[#This Row],[PEMBULATAN]]*O96</f>
        <v>53130</v>
      </c>
    </row>
    <row r="97" spans="1:16" ht="24" customHeight="1" x14ac:dyDescent="0.2">
      <c r="A97" s="14"/>
      <c r="B97" s="75"/>
      <c r="C97" s="73" t="s">
        <v>2919</v>
      </c>
      <c r="D97" s="78" t="s">
        <v>289</v>
      </c>
      <c r="E97" s="13">
        <v>44450</v>
      </c>
      <c r="F97" s="76" t="s">
        <v>1362</v>
      </c>
      <c r="G97" s="13">
        <v>44454</v>
      </c>
      <c r="H97" s="77" t="s">
        <v>2428</v>
      </c>
      <c r="I97" s="16">
        <v>80</v>
      </c>
      <c r="J97" s="16">
        <v>60</v>
      </c>
      <c r="K97" s="16">
        <v>28</v>
      </c>
      <c r="L97" s="16">
        <v>13</v>
      </c>
      <c r="M97" s="81">
        <v>33.6</v>
      </c>
      <c r="N97" s="72">
        <v>34</v>
      </c>
      <c r="O97" s="64">
        <v>2530</v>
      </c>
      <c r="P97" s="65">
        <f>Table224578910112345678910111213141516171819[[#This Row],[PEMBULATAN]]*O97</f>
        <v>86020</v>
      </c>
    </row>
    <row r="98" spans="1:16" ht="24" customHeight="1" x14ac:dyDescent="0.2">
      <c r="A98" s="14"/>
      <c r="B98" s="75"/>
      <c r="C98" s="73" t="s">
        <v>2920</v>
      </c>
      <c r="D98" s="78" t="s">
        <v>289</v>
      </c>
      <c r="E98" s="13">
        <v>44450</v>
      </c>
      <c r="F98" s="76" t="s">
        <v>1362</v>
      </c>
      <c r="G98" s="13">
        <v>44454</v>
      </c>
      <c r="H98" s="77" t="s">
        <v>2428</v>
      </c>
      <c r="I98" s="16">
        <v>30</v>
      </c>
      <c r="J98" s="16">
        <v>30</v>
      </c>
      <c r="K98" s="16">
        <v>27</v>
      </c>
      <c r="L98" s="16">
        <v>1</v>
      </c>
      <c r="M98" s="81">
        <v>6.0750000000000002</v>
      </c>
      <c r="N98" s="72">
        <v>6</v>
      </c>
      <c r="O98" s="64">
        <v>2530</v>
      </c>
      <c r="P98" s="65">
        <f>Table224578910112345678910111213141516171819[[#This Row],[PEMBULATAN]]*O98</f>
        <v>15180</v>
      </c>
    </row>
    <row r="99" spans="1:16" ht="24" customHeight="1" x14ac:dyDescent="0.2">
      <c r="A99" s="14"/>
      <c r="B99" s="75"/>
      <c r="C99" s="73" t="s">
        <v>2921</v>
      </c>
      <c r="D99" s="78" t="s">
        <v>289</v>
      </c>
      <c r="E99" s="13">
        <v>44450</v>
      </c>
      <c r="F99" s="76" t="s">
        <v>1362</v>
      </c>
      <c r="G99" s="13">
        <v>44454</v>
      </c>
      <c r="H99" s="77" t="s">
        <v>2428</v>
      </c>
      <c r="I99" s="16">
        <v>82</v>
      </c>
      <c r="J99" s="16">
        <v>68</v>
      </c>
      <c r="K99" s="16">
        <v>15</v>
      </c>
      <c r="L99" s="16">
        <v>17</v>
      </c>
      <c r="M99" s="81">
        <v>20.91</v>
      </c>
      <c r="N99" s="72">
        <v>21</v>
      </c>
      <c r="O99" s="64">
        <v>2530</v>
      </c>
      <c r="P99" s="65">
        <f>Table224578910112345678910111213141516171819[[#This Row],[PEMBULATAN]]*O99</f>
        <v>53130</v>
      </c>
    </row>
    <row r="100" spans="1:16" ht="24" customHeight="1" x14ac:dyDescent="0.2">
      <c r="A100" s="14"/>
      <c r="B100" s="75"/>
      <c r="C100" s="73" t="s">
        <v>2922</v>
      </c>
      <c r="D100" s="78" t="s">
        <v>289</v>
      </c>
      <c r="E100" s="13">
        <v>44450</v>
      </c>
      <c r="F100" s="76" t="s">
        <v>1362</v>
      </c>
      <c r="G100" s="13">
        <v>44454</v>
      </c>
      <c r="H100" s="77" t="s">
        <v>2428</v>
      </c>
      <c r="I100" s="16">
        <v>45</v>
      </c>
      <c r="J100" s="16">
        <v>33</v>
      </c>
      <c r="K100" s="16">
        <v>10</v>
      </c>
      <c r="L100" s="16">
        <v>3</v>
      </c>
      <c r="M100" s="81">
        <v>3.7124999999999999</v>
      </c>
      <c r="N100" s="72">
        <v>4</v>
      </c>
      <c r="O100" s="64">
        <v>2530</v>
      </c>
      <c r="P100" s="65">
        <f>Table224578910112345678910111213141516171819[[#This Row],[PEMBULATAN]]*O100</f>
        <v>10120</v>
      </c>
    </row>
    <row r="101" spans="1:16" ht="24" customHeight="1" x14ac:dyDescent="0.2">
      <c r="A101" s="14"/>
      <c r="B101" s="75"/>
      <c r="C101" s="73" t="s">
        <v>2923</v>
      </c>
      <c r="D101" s="78" t="s">
        <v>289</v>
      </c>
      <c r="E101" s="13">
        <v>44450</v>
      </c>
      <c r="F101" s="76" t="s">
        <v>1362</v>
      </c>
      <c r="G101" s="13">
        <v>44454</v>
      </c>
      <c r="H101" s="77" t="s">
        <v>2428</v>
      </c>
      <c r="I101" s="16">
        <v>50</v>
      </c>
      <c r="J101" s="16">
        <v>33</v>
      </c>
      <c r="K101" s="16">
        <v>15</v>
      </c>
      <c r="L101" s="16">
        <v>6</v>
      </c>
      <c r="M101" s="81">
        <v>6.1875</v>
      </c>
      <c r="N101" s="72">
        <v>6</v>
      </c>
      <c r="O101" s="64">
        <v>2530</v>
      </c>
      <c r="P101" s="65">
        <f>Table224578910112345678910111213141516171819[[#This Row],[PEMBULATAN]]*O101</f>
        <v>15180</v>
      </c>
    </row>
    <row r="102" spans="1:16" ht="24" customHeight="1" x14ac:dyDescent="0.2">
      <c r="A102" s="14"/>
      <c r="B102" s="75"/>
      <c r="C102" s="73" t="s">
        <v>2924</v>
      </c>
      <c r="D102" s="78" t="s">
        <v>289</v>
      </c>
      <c r="E102" s="13">
        <v>44450</v>
      </c>
      <c r="F102" s="76" t="s">
        <v>1362</v>
      </c>
      <c r="G102" s="13">
        <v>44454</v>
      </c>
      <c r="H102" s="77" t="s">
        <v>2428</v>
      </c>
      <c r="I102" s="16">
        <v>87</v>
      </c>
      <c r="J102" s="16">
        <v>66</v>
      </c>
      <c r="K102" s="16">
        <v>20</v>
      </c>
      <c r="L102" s="16">
        <v>13</v>
      </c>
      <c r="M102" s="81">
        <v>28.71</v>
      </c>
      <c r="N102" s="72">
        <v>29</v>
      </c>
      <c r="O102" s="64">
        <v>2530</v>
      </c>
      <c r="P102" s="65">
        <f>Table224578910112345678910111213141516171819[[#This Row],[PEMBULATAN]]*O102</f>
        <v>73370</v>
      </c>
    </row>
    <row r="103" spans="1:16" ht="24" customHeight="1" x14ac:dyDescent="0.2">
      <c r="A103" s="14"/>
      <c r="B103" s="75"/>
      <c r="C103" s="73" t="s">
        <v>2925</v>
      </c>
      <c r="D103" s="78" t="s">
        <v>289</v>
      </c>
      <c r="E103" s="13">
        <v>44450</v>
      </c>
      <c r="F103" s="76" t="s">
        <v>1362</v>
      </c>
      <c r="G103" s="13">
        <v>44454</v>
      </c>
      <c r="H103" s="77" t="s">
        <v>2428</v>
      </c>
      <c r="I103" s="16">
        <v>80</v>
      </c>
      <c r="J103" s="16">
        <v>60</v>
      </c>
      <c r="K103" s="16">
        <v>20</v>
      </c>
      <c r="L103" s="16">
        <v>21</v>
      </c>
      <c r="M103" s="81">
        <v>24</v>
      </c>
      <c r="N103" s="72">
        <v>24</v>
      </c>
      <c r="O103" s="64">
        <v>2530</v>
      </c>
      <c r="P103" s="65">
        <f>Table224578910112345678910111213141516171819[[#This Row],[PEMBULATAN]]*O103</f>
        <v>60720</v>
      </c>
    </row>
    <row r="104" spans="1:16" ht="24" customHeight="1" x14ac:dyDescent="0.2">
      <c r="A104" s="14"/>
      <c r="B104" s="75"/>
      <c r="C104" s="73" t="s">
        <v>2926</v>
      </c>
      <c r="D104" s="78" t="s">
        <v>289</v>
      </c>
      <c r="E104" s="13">
        <v>44450</v>
      </c>
      <c r="F104" s="76" t="s">
        <v>1362</v>
      </c>
      <c r="G104" s="13">
        <v>44454</v>
      </c>
      <c r="H104" s="77" t="s">
        <v>2428</v>
      </c>
      <c r="I104" s="16">
        <v>54</v>
      </c>
      <c r="J104" s="16">
        <v>36</v>
      </c>
      <c r="K104" s="16">
        <v>8</v>
      </c>
      <c r="L104" s="16">
        <v>4</v>
      </c>
      <c r="M104" s="81">
        <v>3.8879999999999999</v>
      </c>
      <c r="N104" s="72">
        <v>4</v>
      </c>
      <c r="O104" s="64">
        <v>2530</v>
      </c>
      <c r="P104" s="65">
        <f>Table224578910112345678910111213141516171819[[#This Row],[PEMBULATAN]]*O104</f>
        <v>10120</v>
      </c>
    </row>
    <row r="105" spans="1:16" ht="24" customHeight="1" x14ac:dyDescent="0.2">
      <c r="A105" s="14"/>
      <c r="B105" s="75"/>
      <c r="C105" s="73" t="s">
        <v>2927</v>
      </c>
      <c r="D105" s="78" t="s">
        <v>289</v>
      </c>
      <c r="E105" s="13">
        <v>44450</v>
      </c>
      <c r="F105" s="76" t="s">
        <v>1362</v>
      </c>
      <c r="G105" s="13">
        <v>44454</v>
      </c>
      <c r="H105" s="77" t="s">
        <v>2428</v>
      </c>
      <c r="I105" s="16">
        <v>105</v>
      </c>
      <c r="J105" s="16">
        <v>57</v>
      </c>
      <c r="K105" s="16">
        <v>25</v>
      </c>
      <c r="L105" s="16">
        <v>16</v>
      </c>
      <c r="M105" s="81">
        <v>37.40625</v>
      </c>
      <c r="N105" s="72">
        <v>38</v>
      </c>
      <c r="O105" s="64">
        <v>2530</v>
      </c>
      <c r="P105" s="65">
        <f>Table224578910112345678910111213141516171819[[#This Row],[PEMBULATAN]]*O105</f>
        <v>96140</v>
      </c>
    </row>
    <row r="106" spans="1:16" ht="24" customHeight="1" x14ac:dyDescent="0.2">
      <c r="A106" s="14"/>
      <c r="B106" s="75"/>
      <c r="C106" s="73" t="s">
        <v>2928</v>
      </c>
      <c r="D106" s="78" t="s">
        <v>289</v>
      </c>
      <c r="E106" s="13">
        <v>44450</v>
      </c>
      <c r="F106" s="76" t="s">
        <v>1362</v>
      </c>
      <c r="G106" s="13">
        <v>44454</v>
      </c>
      <c r="H106" s="77" t="s">
        <v>2428</v>
      </c>
      <c r="I106" s="16">
        <v>40</v>
      </c>
      <c r="J106" s="16">
        <v>50</v>
      </c>
      <c r="K106" s="16">
        <v>20</v>
      </c>
      <c r="L106" s="16">
        <v>4</v>
      </c>
      <c r="M106" s="81">
        <v>10</v>
      </c>
      <c r="N106" s="72">
        <v>10</v>
      </c>
      <c r="O106" s="64">
        <v>2530</v>
      </c>
      <c r="P106" s="65">
        <f>Table224578910112345678910111213141516171819[[#This Row],[PEMBULATAN]]*O106</f>
        <v>25300</v>
      </c>
    </row>
    <row r="107" spans="1:16" ht="24" customHeight="1" x14ac:dyDescent="0.2">
      <c r="A107" s="14"/>
      <c r="B107" s="75"/>
      <c r="C107" s="73" t="s">
        <v>2929</v>
      </c>
      <c r="D107" s="78" t="s">
        <v>289</v>
      </c>
      <c r="E107" s="13">
        <v>44450</v>
      </c>
      <c r="F107" s="76" t="s">
        <v>1362</v>
      </c>
      <c r="G107" s="13">
        <v>44454</v>
      </c>
      <c r="H107" s="77" t="s">
        <v>2428</v>
      </c>
      <c r="I107" s="16">
        <v>70</v>
      </c>
      <c r="J107" s="16">
        <v>53</v>
      </c>
      <c r="K107" s="16">
        <v>30</v>
      </c>
      <c r="L107" s="16">
        <v>10</v>
      </c>
      <c r="M107" s="81">
        <v>27.824999999999999</v>
      </c>
      <c r="N107" s="72">
        <v>28</v>
      </c>
      <c r="O107" s="64">
        <v>2530</v>
      </c>
      <c r="P107" s="65">
        <f>Table224578910112345678910111213141516171819[[#This Row],[PEMBULATAN]]*O107</f>
        <v>70840</v>
      </c>
    </row>
    <row r="108" spans="1:16" ht="24" customHeight="1" x14ac:dyDescent="0.2">
      <c r="A108" s="14"/>
      <c r="B108" s="75"/>
      <c r="C108" s="73" t="s">
        <v>2930</v>
      </c>
      <c r="D108" s="78" t="s">
        <v>289</v>
      </c>
      <c r="E108" s="13">
        <v>44450</v>
      </c>
      <c r="F108" s="76" t="s">
        <v>1362</v>
      </c>
      <c r="G108" s="13">
        <v>44454</v>
      </c>
      <c r="H108" s="77" t="s">
        <v>2428</v>
      </c>
      <c r="I108" s="16">
        <v>83</v>
      </c>
      <c r="J108" s="16">
        <v>47</v>
      </c>
      <c r="K108" s="16">
        <v>21</v>
      </c>
      <c r="L108" s="16">
        <v>9</v>
      </c>
      <c r="M108" s="81">
        <v>20.480250000000002</v>
      </c>
      <c r="N108" s="72">
        <v>21</v>
      </c>
      <c r="O108" s="64">
        <v>2530</v>
      </c>
      <c r="P108" s="65">
        <f>Table224578910112345678910111213141516171819[[#This Row],[PEMBULATAN]]*O108</f>
        <v>53130</v>
      </c>
    </row>
    <row r="109" spans="1:16" ht="24" customHeight="1" x14ac:dyDescent="0.2">
      <c r="A109" s="14"/>
      <c r="B109" s="75"/>
      <c r="C109" s="73" t="s">
        <v>2931</v>
      </c>
      <c r="D109" s="78" t="s">
        <v>289</v>
      </c>
      <c r="E109" s="13">
        <v>44450</v>
      </c>
      <c r="F109" s="76" t="s">
        <v>1362</v>
      </c>
      <c r="G109" s="13">
        <v>44454</v>
      </c>
      <c r="H109" s="77" t="s">
        <v>2428</v>
      </c>
      <c r="I109" s="16">
        <v>90</v>
      </c>
      <c r="J109" s="16">
        <v>61</v>
      </c>
      <c r="K109" s="16">
        <v>32</v>
      </c>
      <c r="L109" s="16">
        <v>11</v>
      </c>
      <c r="M109" s="81">
        <v>43.92</v>
      </c>
      <c r="N109" s="72">
        <v>44</v>
      </c>
      <c r="O109" s="64">
        <v>2530</v>
      </c>
      <c r="P109" s="65">
        <f>Table224578910112345678910111213141516171819[[#This Row],[PEMBULATAN]]*O109</f>
        <v>111320</v>
      </c>
    </row>
    <row r="110" spans="1:16" ht="24" customHeight="1" x14ac:dyDescent="0.2">
      <c r="A110" s="14"/>
      <c r="B110" s="75"/>
      <c r="C110" s="73" t="s">
        <v>2932</v>
      </c>
      <c r="D110" s="78" t="s">
        <v>289</v>
      </c>
      <c r="E110" s="13">
        <v>44450</v>
      </c>
      <c r="F110" s="76" t="s">
        <v>1362</v>
      </c>
      <c r="G110" s="13">
        <v>44454</v>
      </c>
      <c r="H110" s="77" t="s">
        <v>2428</v>
      </c>
      <c r="I110" s="16">
        <v>87</v>
      </c>
      <c r="J110" s="16">
        <v>63</v>
      </c>
      <c r="K110" s="16">
        <v>22</v>
      </c>
      <c r="L110" s="16">
        <v>18</v>
      </c>
      <c r="M110" s="81">
        <v>30.145499999999998</v>
      </c>
      <c r="N110" s="72">
        <v>30</v>
      </c>
      <c r="O110" s="64">
        <v>2530</v>
      </c>
      <c r="P110" s="65">
        <f>Table224578910112345678910111213141516171819[[#This Row],[PEMBULATAN]]*O110</f>
        <v>75900</v>
      </c>
    </row>
    <row r="111" spans="1:16" ht="24" customHeight="1" x14ac:dyDescent="0.2">
      <c r="A111" s="14"/>
      <c r="B111" s="75"/>
      <c r="C111" s="73" t="s">
        <v>2933</v>
      </c>
      <c r="D111" s="78" t="s">
        <v>289</v>
      </c>
      <c r="E111" s="13">
        <v>44450</v>
      </c>
      <c r="F111" s="76" t="s">
        <v>1362</v>
      </c>
      <c r="G111" s="13">
        <v>44454</v>
      </c>
      <c r="H111" s="77" t="s">
        <v>2428</v>
      </c>
      <c r="I111" s="16">
        <v>62</v>
      </c>
      <c r="J111" s="16">
        <v>60</v>
      </c>
      <c r="K111" s="16">
        <v>15</v>
      </c>
      <c r="L111" s="16">
        <v>5</v>
      </c>
      <c r="M111" s="81">
        <v>13.95</v>
      </c>
      <c r="N111" s="72">
        <v>14</v>
      </c>
      <c r="O111" s="64">
        <v>2530</v>
      </c>
      <c r="P111" s="65">
        <f>Table224578910112345678910111213141516171819[[#This Row],[PEMBULATAN]]*O111</f>
        <v>35420</v>
      </c>
    </row>
    <row r="112" spans="1:16" ht="24" customHeight="1" x14ac:dyDescent="0.2">
      <c r="A112" s="14"/>
      <c r="B112" s="75"/>
      <c r="C112" s="73" t="s">
        <v>2934</v>
      </c>
      <c r="D112" s="78" t="s">
        <v>289</v>
      </c>
      <c r="E112" s="13">
        <v>44450</v>
      </c>
      <c r="F112" s="76" t="s">
        <v>1362</v>
      </c>
      <c r="G112" s="13">
        <v>44454</v>
      </c>
      <c r="H112" s="77" t="s">
        <v>2428</v>
      </c>
      <c r="I112" s="16">
        <v>83</v>
      </c>
      <c r="J112" s="16">
        <v>62</v>
      </c>
      <c r="K112" s="16">
        <v>31</v>
      </c>
      <c r="L112" s="16">
        <v>14</v>
      </c>
      <c r="M112" s="81">
        <v>39.881500000000003</v>
      </c>
      <c r="N112" s="72">
        <v>40</v>
      </c>
      <c r="O112" s="64">
        <v>2530</v>
      </c>
      <c r="P112" s="65">
        <f>Table224578910112345678910111213141516171819[[#This Row],[PEMBULATAN]]*O112</f>
        <v>101200</v>
      </c>
    </row>
    <row r="113" spans="1:16" ht="24" customHeight="1" x14ac:dyDescent="0.2">
      <c r="A113" s="14"/>
      <c r="B113" s="75"/>
      <c r="C113" s="73" t="s">
        <v>2935</v>
      </c>
      <c r="D113" s="78" t="s">
        <v>289</v>
      </c>
      <c r="E113" s="13">
        <v>44450</v>
      </c>
      <c r="F113" s="76" t="s">
        <v>1362</v>
      </c>
      <c r="G113" s="13">
        <v>44454</v>
      </c>
      <c r="H113" s="77" t="s">
        <v>2428</v>
      </c>
      <c r="I113" s="16">
        <v>83</v>
      </c>
      <c r="J113" s="16">
        <v>63</v>
      </c>
      <c r="K113" s="16">
        <v>23</v>
      </c>
      <c r="L113" s="16">
        <v>10</v>
      </c>
      <c r="M113" s="81">
        <v>30.066749999999999</v>
      </c>
      <c r="N113" s="72">
        <v>30</v>
      </c>
      <c r="O113" s="64">
        <v>2530</v>
      </c>
      <c r="P113" s="65">
        <f>Table224578910112345678910111213141516171819[[#This Row],[PEMBULATAN]]*O113</f>
        <v>75900</v>
      </c>
    </row>
    <row r="114" spans="1:16" ht="24" customHeight="1" x14ac:dyDescent="0.2">
      <c r="A114" s="14"/>
      <c r="B114" s="75"/>
      <c r="C114" s="73" t="s">
        <v>2936</v>
      </c>
      <c r="D114" s="78" t="s">
        <v>289</v>
      </c>
      <c r="E114" s="13">
        <v>44450</v>
      </c>
      <c r="F114" s="76" t="s">
        <v>1362</v>
      </c>
      <c r="G114" s="13">
        <v>44454</v>
      </c>
      <c r="H114" s="77" t="s">
        <v>2428</v>
      </c>
      <c r="I114" s="16">
        <v>70</v>
      </c>
      <c r="J114" s="16">
        <v>58</v>
      </c>
      <c r="K114" s="16">
        <v>24</v>
      </c>
      <c r="L114" s="16">
        <v>8</v>
      </c>
      <c r="M114" s="81">
        <v>24.36</v>
      </c>
      <c r="N114" s="72">
        <v>25</v>
      </c>
      <c r="O114" s="64">
        <v>2530</v>
      </c>
      <c r="P114" s="65">
        <f>Table224578910112345678910111213141516171819[[#This Row],[PEMBULATAN]]*O114</f>
        <v>63250</v>
      </c>
    </row>
    <row r="115" spans="1:16" ht="24" customHeight="1" x14ac:dyDescent="0.2">
      <c r="A115" s="14"/>
      <c r="B115" s="75"/>
      <c r="C115" s="73" t="s">
        <v>2937</v>
      </c>
      <c r="D115" s="78" t="s">
        <v>289</v>
      </c>
      <c r="E115" s="13">
        <v>44450</v>
      </c>
      <c r="F115" s="76" t="s">
        <v>1362</v>
      </c>
      <c r="G115" s="13">
        <v>44454</v>
      </c>
      <c r="H115" s="77" t="s">
        <v>2428</v>
      </c>
      <c r="I115" s="16">
        <v>50</v>
      </c>
      <c r="J115" s="16">
        <v>42</v>
      </c>
      <c r="K115" s="16">
        <v>20</v>
      </c>
      <c r="L115" s="16">
        <v>5</v>
      </c>
      <c r="M115" s="81">
        <v>10.5</v>
      </c>
      <c r="N115" s="72">
        <v>11</v>
      </c>
      <c r="O115" s="64">
        <v>2530</v>
      </c>
      <c r="P115" s="65">
        <f>Table224578910112345678910111213141516171819[[#This Row],[PEMBULATAN]]*O115</f>
        <v>27830</v>
      </c>
    </row>
    <row r="116" spans="1:16" ht="24" customHeight="1" x14ac:dyDescent="0.2">
      <c r="A116" s="14"/>
      <c r="B116" s="75"/>
      <c r="C116" s="73" t="s">
        <v>2938</v>
      </c>
      <c r="D116" s="78" t="s">
        <v>289</v>
      </c>
      <c r="E116" s="13">
        <v>44450</v>
      </c>
      <c r="F116" s="76" t="s">
        <v>1362</v>
      </c>
      <c r="G116" s="13">
        <v>44454</v>
      </c>
      <c r="H116" s="77" t="s">
        <v>2428</v>
      </c>
      <c r="I116" s="16">
        <v>80</v>
      </c>
      <c r="J116" s="16">
        <v>53</v>
      </c>
      <c r="K116" s="16">
        <v>30</v>
      </c>
      <c r="L116" s="16">
        <v>19</v>
      </c>
      <c r="M116" s="81">
        <v>31.8</v>
      </c>
      <c r="N116" s="72">
        <v>32</v>
      </c>
      <c r="O116" s="64">
        <v>2530</v>
      </c>
      <c r="P116" s="65">
        <f>Table224578910112345678910111213141516171819[[#This Row],[PEMBULATAN]]*O116</f>
        <v>80960</v>
      </c>
    </row>
    <row r="117" spans="1:16" ht="24" customHeight="1" x14ac:dyDescent="0.2">
      <c r="A117" s="14"/>
      <c r="B117" s="75"/>
      <c r="C117" s="73" t="s">
        <v>2939</v>
      </c>
      <c r="D117" s="78" t="s">
        <v>289</v>
      </c>
      <c r="E117" s="13">
        <v>44450</v>
      </c>
      <c r="F117" s="76" t="s">
        <v>1362</v>
      </c>
      <c r="G117" s="13">
        <v>44454</v>
      </c>
      <c r="H117" s="77" t="s">
        <v>2428</v>
      </c>
      <c r="I117" s="16">
        <v>80</v>
      </c>
      <c r="J117" s="16">
        <v>71</v>
      </c>
      <c r="K117" s="16">
        <v>25</v>
      </c>
      <c r="L117" s="16">
        <v>14</v>
      </c>
      <c r="M117" s="81">
        <v>35.5</v>
      </c>
      <c r="N117" s="72">
        <v>36</v>
      </c>
      <c r="O117" s="64">
        <v>2530</v>
      </c>
      <c r="P117" s="65">
        <f>Table224578910112345678910111213141516171819[[#This Row],[PEMBULATAN]]*O117</f>
        <v>91080</v>
      </c>
    </row>
    <row r="118" spans="1:16" ht="24" customHeight="1" x14ac:dyDescent="0.2">
      <c r="A118" s="14"/>
      <c r="B118" s="75"/>
      <c r="C118" s="73" t="s">
        <v>2940</v>
      </c>
      <c r="D118" s="78" t="s">
        <v>289</v>
      </c>
      <c r="E118" s="13">
        <v>44450</v>
      </c>
      <c r="F118" s="76" t="s">
        <v>1362</v>
      </c>
      <c r="G118" s="13">
        <v>44454</v>
      </c>
      <c r="H118" s="77" t="s">
        <v>2428</v>
      </c>
      <c r="I118" s="16">
        <v>62</v>
      </c>
      <c r="J118" s="16">
        <v>66</v>
      </c>
      <c r="K118" s="16">
        <v>20</v>
      </c>
      <c r="L118" s="16">
        <v>6</v>
      </c>
      <c r="M118" s="81">
        <v>20.46</v>
      </c>
      <c r="N118" s="72">
        <v>21</v>
      </c>
      <c r="O118" s="64">
        <v>2530</v>
      </c>
      <c r="P118" s="65">
        <f>Table224578910112345678910111213141516171819[[#This Row],[PEMBULATAN]]*O118</f>
        <v>53130</v>
      </c>
    </row>
    <row r="119" spans="1:16" ht="24" customHeight="1" x14ac:dyDescent="0.2">
      <c r="A119" s="14"/>
      <c r="B119" s="75"/>
      <c r="C119" s="73" t="s">
        <v>2941</v>
      </c>
      <c r="D119" s="78" t="s">
        <v>289</v>
      </c>
      <c r="E119" s="13">
        <v>44450</v>
      </c>
      <c r="F119" s="76" t="s">
        <v>1362</v>
      </c>
      <c r="G119" s="13">
        <v>44454</v>
      </c>
      <c r="H119" s="77" t="s">
        <v>2428</v>
      </c>
      <c r="I119" s="16">
        <v>72</v>
      </c>
      <c r="J119" s="16">
        <v>63</v>
      </c>
      <c r="K119" s="16">
        <v>22</v>
      </c>
      <c r="L119" s="16">
        <v>15</v>
      </c>
      <c r="M119" s="81">
        <v>24.948</v>
      </c>
      <c r="N119" s="72">
        <v>25</v>
      </c>
      <c r="O119" s="64">
        <v>2530</v>
      </c>
      <c r="P119" s="65">
        <f>Table224578910112345678910111213141516171819[[#This Row],[PEMBULATAN]]*O119</f>
        <v>63250</v>
      </c>
    </row>
    <row r="120" spans="1:16" ht="24" customHeight="1" x14ac:dyDescent="0.2">
      <c r="A120" s="14"/>
      <c r="B120" s="75"/>
      <c r="C120" s="73" t="s">
        <v>2942</v>
      </c>
      <c r="D120" s="78" t="s">
        <v>289</v>
      </c>
      <c r="E120" s="13">
        <v>44450</v>
      </c>
      <c r="F120" s="76" t="s">
        <v>1362</v>
      </c>
      <c r="G120" s="13">
        <v>44454</v>
      </c>
      <c r="H120" s="77" t="s">
        <v>2428</v>
      </c>
      <c r="I120" s="16">
        <v>76</v>
      </c>
      <c r="J120" s="16">
        <v>70</v>
      </c>
      <c r="K120" s="16">
        <v>23</v>
      </c>
      <c r="L120" s="16">
        <v>16</v>
      </c>
      <c r="M120" s="81">
        <v>30.59</v>
      </c>
      <c r="N120" s="72">
        <v>31</v>
      </c>
      <c r="O120" s="64">
        <v>2530</v>
      </c>
      <c r="P120" s="65">
        <f>Table224578910112345678910111213141516171819[[#This Row],[PEMBULATAN]]*O120</f>
        <v>78430</v>
      </c>
    </row>
    <row r="121" spans="1:16" ht="24" customHeight="1" x14ac:dyDescent="0.2">
      <c r="A121" s="14"/>
      <c r="B121" s="75"/>
      <c r="C121" s="73" t="s">
        <v>2943</v>
      </c>
      <c r="D121" s="78" t="s">
        <v>289</v>
      </c>
      <c r="E121" s="13">
        <v>44450</v>
      </c>
      <c r="F121" s="76" t="s">
        <v>1362</v>
      </c>
      <c r="G121" s="13">
        <v>44454</v>
      </c>
      <c r="H121" s="77" t="s">
        <v>2428</v>
      </c>
      <c r="I121" s="16">
        <v>71</v>
      </c>
      <c r="J121" s="16">
        <v>70</v>
      </c>
      <c r="K121" s="16">
        <v>15</v>
      </c>
      <c r="L121" s="16">
        <v>13</v>
      </c>
      <c r="M121" s="81">
        <v>18.637499999999999</v>
      </c>
      <c r="N121" s="72">
        <v>19</v>
      </c>
      <c r="O121" s="64">
        <v>2530</v>
      </c>
      <c r="P121" s="65">
        <f>Table224578910112345678910111213141516171819[[#This Row],[PEMBULATAN]]*O121</f>
        <v>48070</v>
      </c>
    </row>
    <row r="122" spans="1:16" ht="24" customHeight="1" x14ac:dyDescent="0.2">
      <c r="A122" s="14"/>
      <c r="B122" s="75"/>
      <c r="C122" s="73" t="s">
        <v>2944</v>
      </c>
      <c r="D122" s="78" t="s">
        <v>289</v>
      </c>
      <c r="E122" s="13">
        <v>44450</v>
      </c>
      <c r="F122" s="76" t="s">
        <v>1362</v>
      </c>
      <c r="G122" s="13">
        <v>44454</v>
      </c>
      <c r="H122" s="77" t="s">
        <v>2428</v>
      </c>
      <c r="I122" s="16">
        <v>80</v>
      </c>
      <c r="J122" s="16">
        <v>45</v>
      </c>
      <c r="K122" s="16">
        <v>12</v>
      </c>
      <c r="L122" s="16">
        <v>5</v>
      </c>
      <c r="M122" s="81">
        <v>10.8</v>
      </c>
      <c r="N122" s="72">
        <v>11</v>
      </c>
      <c r="O122" s="64">
        <v>2530</v>
      </c>
      <c r="P122" s="65">
        <f>Table224578910112345678910111213141516171819[[#This Row],[PEMBULATAN]]*O122</f>
        <v>27830</v>
      </c>
    </row>
    <row r="123" spans="1:16" ht="24" customHeight="1" x14ac:dyDescent="0.2">
      <c r="A123" s="14"/>
      <c r="B123" s="75"/>
      <c r="C123" s="73" t="s">
        <v>2945</v>
      </c>
      <c r="D123" s="78" t="s">
        <v>289</v>
      </c>
      <c r="E123" s="13">
        <v>44450</v>
      </c>
      <c r="F123" s="76" t="s">
        <v>1362</v>
      </c>
      <c r="G123" s="13">
        <v>44454</v>
      </c>
      <c r="H123" s="77" t="s">
        <v>2428</v>
      </c>
      <c r="I123" s="16">
        <v>91</v>
      </c>
      <c r="J123" s="16">
        <v>64</v>
      </c>
      <c r="K123" s="16">
        <v>30</v>
      </c>
      <c r="L123" s="16">
        <v>15</v>
      </c>
      <c r="M123" s="81">
        <v>43.68</v>
      </c>
      <c r="N123" s="72">
        <v>44</v>
      </c>
      <c r="O123" s="64">
        <v>2530</v>
      </c>
      <c r="P123" s="65">
        <f>Table224578910112345678910111213141516171819[[#This Row],[PEMBULATAN]]*O123</f>
        <v>111320</v>
      </c>
    </row>
    <row r="124" spans="1:16" ht="24" customHeight="1" x14ac:dyDescent="0.2">
      <c r="A124" s="14"/>
      <c r="B124" s="75"/>
      <c r="C124" s="73" t="s">
        <v>2946</v>
      </c>
      <c r="D124" s="78" t="s">
        <v>289</v>
      </c>
      <c r="E124" s="13">
        <v>44450</v>
      </c>
      <c r="F124" s="76" t="s">
        <v>1362</v>
      </c>
      <c r="G124" s="13">
        <v>44454</v>
      </c>
      <c r="H124" s="77" t="s">
        <v>2428</v>
      </c>
      <c r="I124" s="16">
        <v>92</v>
      </c>
      <c r="J124" s="16">
        <v>68</v>
      </c>
      <c r="K124" s="16">
        <v>25</v>
      </c>
      <c r="L124" s="16">
        <v>14</v>
      </c>
      <c r="M124" s="81">
        <v>39.1</v>
      </c>
      <c r="N124" s="72">
        <v>39</v>
      </c>
      <c r="O124" s="64">
        <v>2530</v>
      </c>
      <c r="P124" s="65">
        <f>Table224578910112345678910111213141516171819[[#This Row],[PEMBULATAN]]*O124</f>
        <v>98670</v>
      </c>
    </row>
    <row r="125" spans="1:16" ht="24" customHeight="1" x14ac:dyDescent="0.2">
      <c r="A125" s="14"/>
      <c r="B125" s="75"/>
      <c r="C125" s="73" t="s">
        <v>2947</v>
      </c>
      <c r="D125" s="78" t="s">
        <v>289</v>
      </c>
      <c r="E125" s="13">
        <v>44450</v>
      </c>
      <c r="F125" s="76" t="s">
        <v>1362</v>
      </c>
      <c r="G125" s="13">
        <v>44454</v>
      </c>
      <c r="H125" s="77" t="s">
        <v>2428</v>
      </c>
      <c r="I125" s="16">
        <v>75</v>
      </c>
      <c r="J125" s="16">
        <v>40</v>
      </c>
      <c r="K125" s="16">
        <v>25</v>
      </c>
      <c r="L125" s="16">
        <v>9</v>
      </c>
      <c r="M125" s="81">
        <v>18.75</v>
      </c>
      <c r="N125" s="72">
        <v>19</v>
      </c>
      <c r="O125" s="64">
        <v>2530</v>
      </c>
      <c r="P125" s="65">
        <f>Table224578910112345678910111213141516171819[[#This Row],[PEMBULATAN]]*O125</f>
        <v>48070</v>
      </c>
    </row>
    <row r="126" spans="1:16" ht="24" customHeight="1" x14ac:dyDescent="0.2">
      <c r="A126" s="14"/>
      <c r="B126" s="75"/>
      <c r="C126" s="73" t="s">
        <v>2948</v>
      </c>
      <c r="D126" s="78" t="s">
        <v>289</v>
      </c>
      <c r="E126" s="13">
        <v>44450</v>
      </c>
      <c r="F126" s="76" t="s">
        <v>1362</v>
      </c>
      <c r="G126" s="13">
        <v>44454</v>
      </c>
      <c r="H126" s="77" t="s">
        <v>2428</v>
      </c>
      <c r="I126" s="16">
        <v>85</v>
      </c>
      <c r="J126" s="16">
        <v>63</v>
      </c>
      <c r="K126" s="16">
        <v>21</v>
      </c>
      <c r="L126" s="16">
        <v>19</v>
      </c>
      <c r="M126" s="81">
        <v>28.11375</v>
      </c>
      <c r="N126" s="72">
        <v>28</v>
      </c>
      <c r="O126" s="64">
        <v>2530</v>
      </c>
      <c r="P126" s="65">
        <f>Table224578910112345678910111213141516171819[[#This Row],[PEMBULATAN]]*O126</f>
        <v>70840</v>
      </c>
    </row>
    <row r="127" spans="1:16" ht="24" customHeight="1" x14ac:dyDescent="0.2">
      <c r="A127" s="14"/>
      <c r="B127" s="75"/>
      <c r="C127" s="73" t="s">
        <v>2949</v>
      </c>
      <c r="D127" s="78" t="s">
        <v>289</v>
      </c>
      <c r="E127" s="13">
        <v>44450</v>
      </c>
      <c r="F127" s="76" t="s">
        <v>1362</v>
      </c>
      <c r="G127" s="13">
        <v>44454</v>
      </c>
      <c r="H127" s="77" t="s">
        <v>2428</v>
      </c>
      <c r="I127" s="16">
        <v>80</v>
      </c>
      <c r="J127" s="16">
        <v>65</v>
      </c>
      <c r="K127" s="16">
        <v>23</v>
      </c>
      <c r="L127" s="16">
        <v>21</v>
      </c>
      <c r="M127" s="81">
        <v>29.9</v>
      </c>
      <c r="N127" s="72">
        <v>30</v>
      </c>
      <c r="O127" s="64">
        <v>2530</v>
      </c>
      <c r="P127" s="65">
        <f>Table224578910112345678910111213141516171819[[#This Row],[PEMBULATAN]]*O127</f>
        <v>75900</v>
      </c>
    </row>
    <row r="128" spans="1:16" ht="24" customHeight="1" x14ac:dyDescent="0.2">
      <c r="A128" s="14"/>
      <c r="B128" s="75"/>
      <c r="C128" s="73" t="s">
        <v>2950</v>
      </c>
      <c r="D128" s="78" t="s">
        <v>289</v>
      </c>
      <c r="E128" s="13">
        <v>44450</v>
      </c>
      <c r="F128" s="76" t="s">
        <v>1362</v>
      </c>
      <c r="G128" s="13">
        <v>44454</v>
      </c>
      <c r="H128" s="77" t="s">
        <v>2428</v>
      </c>
      <c r="I128" s="16">
        <v>81</v>
      </c>
      <c r="J128" s="16">
        <v>60</v>
      </c>
      <c r="K128" s="16">
        <v>25</v>
      </c>
      <c r="L128" s="16">
        <v>18</v>
      </c>
      <c r="M128" s="81">
        <v>30.375</v>
      </c>
      <c r="N128" s="72">
        <v>31</v>
      </c>
      <c r="O128" s="64">
        <v>2530</v>
      </c>
      <c r="P128" s="65">
        <f>Table224578910112345678910111213141516171819[[#This Row],[PEMBULATAN]]*O128</f>
        <v>78430</v>
      </c>
    </row>
    <row r="129" spans="1:16" ht="24" customHeight="1" x14ac:dyDescent="0.2">
      <c r="A129" s="14"/>
      <c r="B129" s="75"/>
      <c r="C129" s="73" t="s">
        <v>2951</v>
      </c>
      <c r="D129" s="78" t="s">
        <v>289</v>
      </c>
      <c r="E129" s="13">
        <v>44450</v>
      </c>
      <c r="F129" s="76" t="s">
        <v>1362</v>
      </c>
      <c r="G129" s="13">
        <v>44454</v>
      </c>
      <c r="H129" s="77" t="s">
        <v>2428</v>
      </c>
      <c r="I129" s="16">
        <v>90</v>
      </c>
      <c r="J129" s="16">
        <v>62</v>
      </c>
      <c r="K129" s="16">
        <v>22</v>
      </c>
      <c r="L129" s="16">
        <v>28</v>
      </c>
      <c r="M129" s="81">
        <v>30.69</v>
      </c>
      <c r="N129" s="72">
        <v>31</v>
      </c>
      <c r="O129" s="64">
        <v>2530</v>
      </c>
      <c r="P129" s="65">
        <f>Table224578910112345678910111213141516171819[[#This Row],[PEMBULATAN]]*O129</f>
        <v>78430</v>
      </c>
    </row>
    <row r="130" spans="1:16" ht="24" customHeight="1" x14ac:dyDescent="0.2">
      <c r="A130" s="14"/>
      <c r="B130" s="75"/>
      <c r="C130" s="73" t="s">
        <v>2952</v>
      </c>
      <c r="D130" s="78" t="s">
        <v>289</v>
      </c>
      <c r="E130" s="13">
        <v>44450</v>
      </c>
      <c r="F130" s="76" t="s">
        <v>1362</v>
      </c>
      <c r="G130" s="13">
        <v>44454</v>
      </c>
      <c r="H130" s="77" t="s">
        <v>2428</v>
      </c>
      <c r="I130" s="16">
        <v>72</v>
      </c>
      <c r="J130" s="16">
        <v>53</v>
      </c>
      <c r="K130" s="16">
        <v>42</v>
      </c>
      <c r="L130" s="16">
        <v>17</v>
      </c>
      <c r="M130" s="81">
        <v>40.067999999999998</v>
      </c>
      <c r="N130" s="72">
        <v>40</v>
      </c>
      <c r="O130" s="64">
        <v>2530</v>
      </c>
      <c r="P130" s="65">
        <f>Table224578910112345678910111213141516171819[[#This Row],[PEMBULATAN]]*O130</f>
        <v>101200</v>
      </c>
    </row>
    <row r="131" spans="1:16" ht="24" customHeight="1" x14ac:dyDescent="0.2">
      <c r="A131" s="14"/>
      <c r="B131" s="75"/>
      <c r="C131" s="73" t="s">
        <v>2953</v>
      </c>
      <c r="D131" s="78" t="s">
        <v>289</v>
      </c>
      <c r="E131" s="13">
        <v>44450</v>
      </c>
      <c r="F131" s="76" t="s">
        <v>1362</v>
      </c>
      <c r="G131" s="13">
        <v>44454</v>
      </c>
      <c r="H131" s="77" t="s">
        <v>2428</v>
      </c>
      <c r="I131" s="16">
        <v>93</v>
      </c>
      <c r="J131" s="16">
        <v>63</v>
      </c>
      <c r="K131" s="16">
        <v>32</v>
      </c>
      <c r="L131" s="16">
        <v>20</v>
      </c>
      <c r="M131" s="81">
        <v>46.872</v>
      </c>
      <c r="N131" s="72">
        <v>47</v>
      </c>
      <c r="O131" s="64">
        <v>2530</v>
      </c>
      <c r="P131" s="65">
        <f>Table224578910112345678910111213141516171819[[#This Row],[PEMBULATAN]]*O131</f>
        <v>118910</v>
      </c>
    </row>
    <row r="132" spans="1:16" ht="24" customHeight="1" x14ac:dyDescent="0.2">
      <c r="A132" s="14"/>
      <c r="B132" s="75"/>
      <c r="C132" s="73" t="s">
        <v>2954</v>
      </c>
      <c r="D132" s="78" t="s">
        <v>289</v>
      </c>
      <c r="E132" s="13">
        <v>44450</v>
      </c>
      <c r="F132" s="76" t="s">
        <v>1362</v>
      </c>
      <c r="G132" s="13">
        <v>44454</v>
      </c>
      <c r="H132" s="77" t="s">
        <v>2428</v>
      </c>
      <c r="I132" s="16">
        <v>34</v>
      </c>
      <c r="J132" s="16">
        <v>55</v>
      </c>
      <c r="K132" s="16">
        <v>18</v>
      </c>
      <c r="L132" s="16">
        <v>29</v>
      </c>
      <c r="M132" s="81">
        <v>8.4149999999999991</v>
      </c>
      <c r="N132" s="72">
        <v>29</v>
      </c>
      <c r="O132" s="64">
        <v>2530</v>
      </c>
      <c r="P132" s="65">
        <f>Table224578910112345678910111213141516171819[[#This Row],[PEMBULATAN]]*O132</f>
        <v>73370</v>
      </c>
    </row>
    <row r="133" spans="1:16" ht="24" customHeight="1" x14ac:dyDescent="0.2">
      <c r="A133" s="14"/>
      <c r="B133" s="75"/>
      <c r="C133" s="73" t="s">
        <v>2955</v>
      </c>
      <c r="D133" s="78" t="s">
        <v>289</v>
      </c>
      <c r="E133" s="13">
        <v>44450</v>
      </c>
      <c r="F133" s="76" t="s">
        <v>1362</v>
      </c>
      <c r="G133" s="13">
        <v>44454</v>
      </c>
      <c r="H133" s="77" t="s">
        <v>2428</v>
      </c>
      <c r="I133" s="16">
        <v>80</v>
      </c>
      <c r="J133" s="16">
        <v>52</v>
      </c>
      <c r="K133" s="16">
        <v>30</v>
      </c>
      <c r="L133" s="16">
        <v>15</v>
      </c>
      <c r="M133" s="81">
        <v>31.2</v>
      </c>
      <c r="N133" s="72">
        <v>31</v>
      </c>
      <c r="O133" s="64">
        <v>2530</v>
      </c>
      <c r="P133" s="65">
        <f>Table224578910112345678910111213141516171819[[#This Row],[PEMBULATAN]]*O133</f>
        <v>78430</v>
      </c>
    </row>
    <row r="134" spans="1:16" ht="24" customHeight="1" x14ac:dyDescent="0.2">
      <c r="A134" s="14"/>
      <c r="B134" s="75"/>
      <c r="C134" s="73" t="s">
        <v>2956</v>
      </c>
      <c r="D134" s="78" t="s">
        <v>289</v>
      </c>
      <c r="E134" s="13">
        <v>44450</v>
      </c>
      <c r="F134" s="76" t="s">
        <v>1362</v>
      </c>
      <c r="G134" s="13">
        <v>44454</v>
      </c>
      <c r="H134" s="77" t="s">
        <v>2428</v>
      </c>
      <c r="I134" s="16">
        <v>78</v>
      </c>
      <c r="J134" s="16">
        <v>53</v>
      </c>
      <c r="K134" s="16">
        <v>22</v>
      </c>
      <c r="L134" s="16">
        <v>14</v>
      </c>
      <c r="M134" s="81">
        <v>22.736999999999998</v>
      </c>
      <c r="N134" s="72">
        <v>23</v>
      </c>
      <c r="O134" s="64">
        <v>2530</v>
      </c>
      <c r="P134" s="65">
        <f>Table224578910112345678910111213141516171819[[#This Row],[PEMBULATAN]]*O134</f>
        <v>58190</v>
      </c>
    </row>
    <row r="135" spans="1:16" ht="24" customHeight="1" x14ac:dyDescent="0.2">
      <c r="A135" s="14"/>
      <c r="B135" s="75"/>
      <c r="C135" s="73" t="s">
        <v>2957</v>
      </c>
      <c r="D135" s="78" t="s">
        <v>289</v>
      </c>
      <c r="E135" s="13">
        <v>44450</v>
      </c>
      <c r="F135" s="76" t="s">
        <v>1362</v>
      </c>
      <c r="G135" s="13">
        <v>44454</v>
      </c>
      <c r="H135" s="77" t="s">
        <v>2428</v>
      </c>
      <c r="I135" s="16">
        <v>60</v>
      </c>
      <c r="J135" s="16">
        <v>65</v>
      </c>
      <c r="K135" s="16">
        <v>18</v>
      </c>
      <c r="L135" s="16">
        <v>9</v>
      </c>
      <c r="M135" s="81">
        <v>17.55</v>
      </c>
      <c r="N135" s="72">
        <v>18</v>
      </c>
      <c r="O135" s="64">
        <v>2530</v>
      </c>
      <c r="P135" s="65">
        <f>Table224578910112345678910111213141516171819[[#This Row],[PEMBULATAN]]*O135</f>
        <v>45540</v>
      </c>
    </row>
    <row r="136" spans="1:16" ht="24" customHeight="1" x14ac:dyDescent="0.2">
      <c r="A136" s="14"/>
      <c r="B136" s="75"/>
      <c r="C136" s="73" t="s">
        <v>2958</v>
      </c>
      <c r="D136" s="78" t="s">
        <v>289</v>
      </c>
      <c r="E136" s="13">
        <v>44450</v>
      </c>
      <c r="F136" s="76" t="s">
        <v>1362</v>
      </c>
      <c r="G136" s="13">
        <v>44454</v>
      </c>
      <c r="H136" s="77" t="s">
        <v>2428</v>
      </c>
      <c r="I136" s="16">
        <v>81</v>
      </c>
      <c r="J136" s="16">
        <v>63</v>
      </c>
      <c r="K136" s="16">
        <v>23</v>
      </c>
      <c r="L136" s="16">
        <v>10</v>
      </c>
      <c r="M136" s="81">
        <v>29.34225</v>
      </c>
      <c r="N136" s="72">
        <v>30</v>
      </c>
      <c r="O136" s="64">
        <v>2530</v>
      </c>
      <c r="P136" s="65">
        <f>Table224578910112345678910111213141516171819[[#This Row],[PEMBULATAN]]*O136</f>
        <v>75900</v>
      </c>
    </row>
    <row r="137" spans="1:16" ht="24" customHeight="1" x14ac:dyDescent="0.2">
      <c r="A137" s="14"/>
      <c r="B137" s="75"/>
      <c r="C137" s="73" t="s">
        <v>2959</v>
      </c>
      <c r="D137" s="78" t="s">
        <v>289</v>
      </c>
      <c r="E137" s="13">
        <v>44450</v>
      </c>
      <c r="F137" s="76" t="s">
        <v>1362</v>
      </c>
      <c r="G137" s="13">
        <v>44454</v>
      </c>
      <c r="H137" s="77" t="s">
        <v>2428</v>
      </c>
      <c r="I137" s="16">
        <v>81</v>
      </c>
      <c r="J137" s="16">
        <v>53</v>
      </c>
      <c r="K137" s="16">
        <v>23</v>
      </c>
      <c r="L137" s="16">
        <v>7</v>
      </c>
      <c r="M137" s="81">
        <v>24.684750000000001</v>
      </c>
      <c r="N137" s="72">
        <v>25</v>
      </c>
      <c r="O137" s="64">
        <v>2530</v>
      </c>
      <c r="P137" s="65">
        <f>Table224578910112345678910111213141516171819[[#This Row],[PEMBULATAN]]*O137</f>
        <v>63250</v>
      </c>
    </row>
    <row r="138" spans="1:16" ht="24" customHeight="1" x14ac:dyDescent="0.2">
      <c r="A138" s="14"/>
      <c r="B138" s="75"/>
      <c r="C138" s="73" t="s">
        <v>2960</v>
      </c>
      <c r="D138" s="78" t="s">
        <v>289</v>
      </c>
      <c r="E138" s="13">
        <v>44450</v>
      </c>
      <c r="F138" s="76" t="s">
        <v>1362</v>
      </c>
      <c r="G138" s="13">
        <v>44454</v>
      </c>
      <c r="H138" s="77" t="s">
        <v>2428</v>
      </c>
      <c r="I138" s="16">
        <v>25</v>
      </c>
      <c r="J138" s="16">
        <v>22</v>
      </c>
      <c r="K138" s="16">
        <v>10</v>
      </c>
      <c r="L138" s="16">
        <v>1</v>
      </c>
      <c r="M138" s="81">
        <v>1.375</v>
      </c>
      <c r="N138" s="72">
        <v>2</v>
      </c>
      <c r="O138" s="64">
        <v>2530</v>
      </c>
      <c r="P138" s="65">
        <f>Table224578910112345678910111213141516171819[[#This Row],[PEMBULATAN]]*O138</f>
        <v>5060</v>
      </c>
    </row>
    <row r="139" spans="1:16" ht="24" customHeight="1" x14ac:dyDescent="0.2">
      <c r="A139" s="14"/>
      <c r="B139" s="75"/>
      <c r="C139" s="73" t="s">
        <v>2961</v>
      </c>
      <c r="D139" s="78" t="s">
        <v>289</v>
      </c>
      <c r="E139" s="13">
        <v>44450</v>
      </c>
      <c r="F139" s="76" t="s">
        <v>1362</v>
      </c>
      <c r="G139" s="13">
        <v>44454</v>
      </c>
      <c r="H139" s="77" t="s">
        <v>2428</v>
      </c>
      <c r="I139" s="16">
        <v>81</v>
      </c>
      <c r="J139" s="16">
        <v>70</v>
      </c>
      <c r="K139" s="16">
        <v>20</v>
      </c>
      <c r="L139" s="16">
        <v>15</v>
      </c>
      <c r="M139" s="81">
        <v>28.35</v>
      </c>
      <c r="N139" s="72">
        <v>29</v>
      </c>
      <c r="O139" s="64">
        <v>2530</v>
      </c>
      <c r="P139" s="65">
        <f>Table224578910112345678910111213141516171819[[#This Row],[PEMBULATAN]]*O139</f>
        <v>73370</v>
      </c>
    </row>
    <row r="140" spans="1:16" ht="24" customHeight="1" x14ac:dyDescent="0.2">
      <c r="A140" s="14"/>
      <c r="B140" s="75"/>
      <c r="C140" s="73" t="s">
        <v>2962</v>
      </c>
      <c r="D140" s="78" t="s">
        <v>289</v>
      </c>
      <c r="E140" s="13">
        <v>44450</v>
      </c>
      <c r="F140" s="76" t="s">
        <v>1362</v>
      </c>
      <c r="G140" s="13">
        <v>44454</v>
      </c>
      <c r="H140" s="77" t="s">
        <v>2428</v>
      </c>
      <c r="I140" s="16">
        <v>83</v>
      </c>
      <c r="J140" s="16">
        <v>65</v>
      </c>
      <c r="K140" s="16">
        <v>33</v>
      </c>
      <c r="L140" s="16">
        <v>22</v>
      </c>
      <c r="M140" s="81">
        <v>44.508749999999999</v>
      </c>
      <c r="N140" s="72">
        <v>45</v>
      </c>
      <c r="O140" s="64">
        <v>2530</v>
      </c>
      <c r="P140" s="65">
        <f>Table224578910112345678910111213141516171819[[#This Row],[PEMBULATAN]]*O140</f>
        <v>113850</v>
      </c>
    </row>
    <row r="141" spans="1:16" ht="24" customHeight="1" x14ac:dyDescent="0.2">
      <c r="A141" s="14"/>
      <c r="B141" s="75"/>
      <c r="C141" s="73" t="s">
        <v>2963</v>
      </c>
      <c r="D141" s="78" t="s">
        <v>289</v>
      </c>
      <c r="E141" s="13">
        <v>44450</v>
      </c>
      <c r="F141" s="76" t="s">
        <v>1362</v>
      </c>
      <c r="G141" s="13">
        <v>44454</v>
      </c>
      <c r="H141" s="77" t="s">
        <v>2428</v>
      </c>
      <c r="I141" s="16">
        <v>44</v>
      </c>
      <c r="J141" s="16">
        <v>25</v>
      </c>
      <c r="K141" s="16">
        <v>40</v>
      </c>
      <c r="L141" s="16">
        <v>13</v>
      </c>
      <c r="M141" s="81">
        <v>11</v>
      </c>
      <c r="N141" s="72">
        <v>13</v>
      </c>
      <c r="O141" s="64">
        <v>2530</v>
      </c>
      <c r="P141" s="65">
        <f>Table224578910112345678910111213141516171819[[#This Row],[PEMBULATAN]]*O141</f>
        <v>32890</v>
      </c>
    </row>
    <row r="142" spans="1:16" ht="24" customHeight="1" x14ac:dyDescent="0.2">
      <c r="A142" s="14"/>
      <c r="B142" s="75"/>
      <c r="C142" s="73" t="s">
        <v>2964</v>
      </c>
      <c r="D142" s="78" t="s">
        <v>289</v>
      </c>
      <c r="E142" s="13">
        <v>44450</v>
      </c>
      <c r="F142" s="76" t="s">
        <v>1362</v>
      </c>
      <c r="G142" s="13">
        <v>44454</v>
      </c>
      <c r="H142" s="77" t="s">
        <v>2428</v>
      </c>
      <c r="I142" s="16">
        <v>50</v>
      </c>
      <c r="J142" s="16">
        <v>29</v>
      </c>
      <c r="K142" s="16">
        <v>25</v>
      </c>
      <c r="L142" s="16">
        <v>2</v>
      </c>
      <c r="M142" s="81">
        <v>9.0625</v>
      </c>
      <c r="N142" s="72">
        <v>9</v>
      </c>
      <c r="O142" s="64">
        <v>2530</v>
      </c>
      <c r="P142" s="65">
        <f>Table224578910112345678910111213141516171819[[#This Row],[PEMBULATAN]]*O142</f>
        <v>22770</v>
      </c>
    </row>
    <row r="143" spans="1:16" ht="24" customHeight="1" x14ac:dyDescent="0.2">
      <c r="A143" s="14"/>
      <c r="B143" s="75"/>
      <c r="C143" s="73" t="s">
        <v>2965</v>
      </c>
      <c r="D143" s="78" t="s">
        <v>289</v>
      </c>
      <c r="E143" s="13">
        <v>44450</v>
      </c>
      <c r="F143" s="76" t="s">
        <v>1362</v>
      </c>
      <c r="G143" s="13">
        <v>44454</v>
      </c>
      <c r="H143" s="77" t="s">
        <v>2428</v>
      </c>
      <c r="I143" s="16">
        <v>48</v>
      </c>
      <c r="J143" s="16">
        <v>25</v>
      </c>
      <c r="K143" s="16">
        <v>28</v>
      </c>
      <c r="L143" s="16">
        <v>2</v>
      </c>
      <c r="M143" s="81">
        <v>8.4</v>
      </c>
      <c r="N143" s="72">
        <v>9</v>
      </c>
      <c r="O143" s="64">
        <v>2530</v>
      </c>
      <c r="P143" s="65">
        <f>Table224578910112345678910111213141516171819[[#This Row],[PEMBULATAN]]*O143</f>
        <v>22770</v>
      </c>
    </row>
    <row r="144" spans="1:16" ht="24" customHeight="1" x14ac:dyDescent="0.2">
      <c r="A144" s="14"/>
      <c r="B144" s="75"/>
      <c r="C144" s="73" t="s">
        <v>2966</v>
      </c>
      <c r="D144" s="78" t="s">
        <v>289</v>
      </c>
      <c r="E144" s="13">
        <v>44450</v>
      </c>
      <c r="F144" s="76" t="s">
        <v>1362</v>
      </c>
      <c r="G144" s="13">
        <v>44454</v>
      </c>
      <c r="H144" s="77" t="s">
        <v>2428</v>
      </c>
      <c r="I144" s="16">
        <v>57</v>
      </c>
      <c r="J144" s="16">
        <v>42</v>
      </c>
      <c r="K144" s="16">
        <v>35</v>
      </c>
      <c r="L144" s="16">
        <v>20</v>
      </c>
      <c r="M144" s="81">
        <v>20.947500000000002</v>
      </c>
      <c r="N144" s="72">
        <v>21</v>
      </c>
      <c r="O144" s="64">
        <v>2530</v>
      </c>
      <c r="P144" s="65">
        <f>Table224578910112345678910111213141516171819[[#This Row],[PEMBULATAN]]*O144</f>
        <v>53130</v>
      </c>
    </row>
    <row r="145" spans="1:16" ht="24" customHeight="1" x14ac:dyDescent="0.2">
      <c r="A145" s="14"/>
      <c r="B145" s="75"/>
      <c r="C145" s="73" t="s">
        <v>2967</v>
      </c>
      <c r="D145" s="78" t="s">
        <v>289</v>
      </c>
      <c r="E145" s="13">
        <v>44450</v>
      </c>
      <c r="F145" s="76" t="s">
        <v>1362</v>
      </c>
      <c r="G145" s="13">
        <v>44454</v>
      </c>
      <c r="H145" s="77" t="s">
        <v>2428</v>
      </c>
      <c r="I145" s="16">
        <v>63</v>
      </c>
      <c r="J145" s="16">
        <v>43</v>
      </c>
      <c r="K145" s="16">
        <v>55</v>
      </c>
      <c r="L145" s="16">
        <v>11</v>
      </c>
      <c r="M145" s="81">
        <v>37.248750000000001</v>
      </c>
      <c r="N145" s="72">
        <v>37</v>
      </c>
      <c r="O145" s="64">
        <v>2530</v>
      </c>
      <c r="P145" s="65">
        <f>Table224578910112345678910111213141516171819[[#This Row],[PEMBULATAN]]*O145</f>
        <v>93610</v>
      </c>
    </row>
    <row r="146" spans="1:16" ht="24" customHeight="1" x14ac:dyDescent="0.2">
      <c r="A146" s="14"/>
      <c r="B146" s="75"/>
      <c r="C146" s="73" t="s">
        <v>2968</v>
      </c>
      <c r="D146" s="78" t="s">
        <v>289</v>
      </c>
      <c r="E146" s="13">
        <v>44450</v>
      </c>
      <c r="F146" s="76" t="s">
        <v>1362</v>
      </c>
      <c r="G146" s="13">
        <v>44454</v>
      </c>
      <c r="H146" s="77" t="s">
        <v>2428</v>
      </c>
      <c r="I146" s="16">
        <v>39</v>
      </c>
      <c r="J146" s="16">
        <v>17</v>
      </c>
      <c r="K146" s="16">
        <v>38</v>
      </c>
      <c r="L146" s="16">
        <v>2</v>
      </c>
      <c r="M146" s="81">
        <v>6.2984999999999998</v>
      </c>
      <c r="N146" s="72">
        <v>7</v>
      </c>
      <c r="O146" s="64">
        <v>2530</v>
      </c>
      <c r="P146" s="65">
        <f>Table224578910112345678910111213141516171819[[#This Row],[PEMBULATAN]]*O146</f>
        <v>17710</v>
      </c>
    </row>
    <row r="147" spans="1:16" ht="24" customHeight="1" x14ac:dyDescent="0.2">
      <c r="A147" s="14"/>
      <c r="B147" s="75"/>
      <c r="C147" s="73" t="s">
        <v>2969</v>
      </c>
      <c r="D147" s="78" t="s">
        <v>289</v>
      </c>
      <c r="E147" s="13">
        <v>44450</v>
      </c>
      <c r="F147" s="76" t="s">
        <v>1362</v>
      </c>
      <c r="G147" s="13">
        <v>44454</v>
      </c>
      <c r="H147" s="77" t="s">
        <v>2428</v>
      </c>
      <c r="I147" s="16">
        <v>64</v>
      </c>
      <c r="J147" s="16">
        <v>18</v>
      </c>
      <c r="K147" s="16">
        <v>22</v>
      </c>
      <c r="L147" s="16">
        <v>4</v>
      </c>
      <c r="M147" s="81">
        <v>6.3360000000000003</v>
      </c>
      <c r="N147" s="72">
        <v>7</v>
      </c>
      <c r="O147" s="64">
        <v>2530</v>
      </c>
      <c r="P147" s="65">
        <f>Table224578910112345678910111213141516171819[[#This Row],[PEMBULATAN]]*O147</f>
        <v>17710</v>
      </c>
    </row>
    <row r="148" spans="1:16" ht="24" customHeight="1" x14ac:dyDescent="0.2">
      <c r="A148" s="14"/>
      <c r="B148" s="75"/>
      <c r="C148" s="73" t="s">
        <v>2970</v>
      </c>
      <c r="D148" s="78" t="s">
        <v>289</v>
      </c>
      <c r="E148" s="13">
        <v>44450</v>
      </c>
      <c r="F148" s="76" t="s">
        <v>1362</v>
      </c>
      <c r="G148" s="13">
        <v>44454</v>
      </c>
      <c r="H148" s="77" t="s">
        <v>2428</v>
      </c>
      <c r="I148" s="16">
        <v>92</v>
      </c>
      <c r="J148" s="16">
        <v>48</v>
      </c>
      <c r="K148" s="16">
        <v>30</v>
      </c>
      <c r="L148" s="16">
        <v>10</v>
      </c>
      <c r="M148" s="81">
        <v>33.119999999999997</v>
      </c>
      <c r="N148" s="72">
        <v>33</v>
      </c>
      <c r="O148" s="64">
        <v>2530</v>
      </c>
      <c r="P148" s="65">
        <f>Table224578910112345678910111213141516171819[[#This Row],[PEMBULATAN]]*O148</f>
        <v>83490</v>
      </c>
    </row>
    <row r="149" spans="1:16" ht="24" customHeight="1" x14ac:dyDescent="0.2">
      <c r="A149" s="14"/>
      <c r="B149" s="75"/>
      <c r="C149" s="73" t="s">
        <v>2971</v>
      </c>
      <c r="D149" s="78" t="s">
        <v>289</v>
      </c>
      <c r="E149" s="13">
        <v>44450</v>
      </c>
      <c r="F149" s="76" t="s">
        <v>1362</v>
      </c>
      <c r="G149" s="13">
        <v>44454</v>
      </c>
      <c r="H149" s="77" t="s">
        <v>2428</v>
      </c>
      <c r="I149" s="16">
        <v>33</v>
      </c>
      <c r="J149" s="16">
        <v>30</v>
      </c>
      <c r="K149" s="16">
        <v>12</v>
      </c>
      <c r="L149" s="16">
        <v>2</v>
      </c>
      <c r="M149" s="81">
        <v>2.97</v>
      </c>
      <c r="N149" s="72">
        <v>3</v>
      </c>
      <c r="O149" s="64">
        <v>2530</v>
      </c>
      <c r="P149" s="65">
        <f>Table224578910112345678910111213141516171819[[#This Row],[PEMBULATAN]]*O149</f>
        <v>7590</v>
      </c>
    </row>
    <row r="150" spans="1:16" ht="24" customHeight="1" x14ac:dyDescent="0.2">
      <c r="A150" s="14"/>
      <c r="B150" s="75"/>
      <c r="C150" s="73" t="s">
        <v>2972</v>
      </c>
      <c r="D150" s="78" t="s">
        <v>289</v>
      </c>
      <c r="E150" s="13">
        <v>44450</v>
      </c>
      <c r="F150" s="76" t="s">
        <v>1362</v>
      </c>
      <c r="G150" s="13">
        <v>44454</v>
      </c>
      <c r="H150" s="77" t="s">
        <v>2428</v>
      </c>
      <c r="I150" s="16">
        <v>27</v>
      </c>
      <c r="J150" s="16">
        <v>18</v>
      </c>
      <c r="K150" s="16">
        <v>17</v>
      </c>
      <c r="L150" s="16">
        <v>1</v>
      </c>
      <c r="M150" s="81">
        <v>2.0655000000000001</v>
      </c>
      <c r="N150" s="72">
        <v>2</v>
      </c>
      <c r="O150" s="64">
        <v>2530</v>
      </c>
      <c r="P150" s="65">
        <f>Table224578910112345678910111213141516171819[[#This Row],[PEMBULATAN]]*O150</f>
        <v>5060</v>
      </c>
    </row>
    <row r="151" spans="1:16" ht="24" customHeight="1" x14ac:dyDescent="0.2">
      <c r="A151" s="14"/>
      <c r="B151" s="75"/>
      <c r="C151" s="73" t="s">
        <v>2973</v>
      </c>
      <c r="D151" s="78" t="s">
        <v>289</v>
      </c>
      <c r="E151" s="13">
        <v>44450</v>
      </c>
      <c r="F151" s="76" t="s">
        <v>1362</v>
      </c>
      <c r="G151" s="13">
        <v>44454</v>
      </c>
      <c r="H151" s="77" t="s">
        <v>2428</v>
      </c>
      <c r="I151" s="16">
        <v>48</v>
      </c>
      <c r="J151" s="16">
        <v>35</v>
      </c>
      <c r="K151" s="16">
        <v>42</v>
      </c>
      <c r="L151" s="16">
        <v>3</v>
      </c>
      <c r="M151" s="81">
        <v>17.64</v>
      </c>
      <c r="N151" s="72">
        <v>18</v>
      </c>
      <c r="O151" s="64">
        <v>2530</v>
      </c>
      <c r="P151" s="65">
        <f>Table224578910112345678910111213141516171819[[#This Row],[PEMBULATAN]]*O151</f>
        <v>45540</v>
      </c>
    </row>
    <row r="152" spans="1:16" ht="24" customHeight="1" x14ac:dyDescent="0.2">
      <c r="A152" s="14"/>
      <c r="B152" s="75"/>
      <c r="C152" s="73" t="s">
        <v>2974</v>
      </c>
      <c r="D152" s="78" t="s">
        <v>289</v>
      </c>
      <c r="E152" s="13">
        <v>44450</v>
      </c>
      <c r="F152" s="76" t="s">
        <v>1362</v>
      </c>
      <c r="G152" s="13">
        <v>44454</v>
      </c>
      <c r="H152" s="77" t="s">
        <v>2428</v>
      </c>
      <c r="I152" s="16">
        <v>34</v>
      </c>
      <c r="J152" s="16">
        <v>26</v>
      </c>
      <c r="K152" s="16">
        <v>14</v>
      </c>
      <c r="L152" s="16">
        <v>2</v>
      </c>
      <c r="M152" s="81">
        <v>3.0939999999999999</v>
      </c>
      <c r="N152" s="72">
        <v>3</v>
      </c>
      <c r="O152" s="64">
        <v>2530</v>
      </c>
      <c r="P152" s="65">
        <f>Table224578910112345678910111213141516171819[[#This Row],[PEMBULATAN]]*O152</f>
        <v>7590</v>
      </c>
    </row>
    <row r="153" spans="1:16" ht="24" customHeight="1" x14ac:dyDescent="0.2">
      <c r="A153" s="14"/>
      <c r="B153" s="75"/>
      <c r="C153" s="73" t="s">
        <v>2975</v>
      </c>
      <c r="D153" s="78" t="s">
        <v>289</v>
      </c>
      <c r="E153" s="13">
        <v>44450</v>
      </c>
      <c r="F153" s="76" t="s">
        <v>1362</v>
      </c>
      <c r="G153" s="13">
        <v>44454</v>
      </c>
      <c r="H153" s="77" t="s">
        <v>2428</v>
      </c>
      <c r="I153" s="16">
        <v>30</v>
      </c>
      <c r="J153" s="16">
        <v>21</v>
      </c>
      <c r="K153" s="16">
        <v>16</v>
      </c>
      <c r="L153" s="16">
        <v>1</v>
      </c>
      <c r="M153" s="81">
        <v>2.52</v>
      </c>
      <c r="N153" s="72">
        <v>3</v>
      </c>
      <c r="O153" s="64">
        <v>2530</v>
      </c>
      <c r="P153" s="65">
        <f>Table224578910112345678910111213141516171819[[#This Row],[PEMBULATAN]]*O153</f>
        <v>7590</v>
      </c>
    </row>
    <row r="154" spans="1:16" ht="24" customHeight="1" x14ac:dyDescent="0.2">
      <c r="A154" s="14"/>
      <c r="B154" s="75"/>
      <c r="C154" s="73" t="s">
        <v>2976</v>
      </c>
      <c r="D154" s="78" t="s">
        <v>289</v>
      </c>
      <c r="E154" s="13">
        <v>44450</v>
      </c>
      <c r="F154" s="76" t="s">
        <v>1362</v>
      </c>
      <c r="G154" s="13">
        <v>44454</v>
      </c>
      <c r="H154" s="77" t="s">
        <v>2428</v>
      </c>
      <c r="I154" s="16">
        <v>75</v>
      </c>
      <c r="J154" s="16">
        <v>33</v>
      </c>
      <c r="K154" s="16">
        <v>5</v>
      </c>
      <c r="L154" s="16">
        <v>1</v>
      </c>
      <c r="M154" s="81">
        <v>3.09375</v>
      </c>
      <c r="N154" s="72">
        <v>3</v>
      </c>
      <c r="O154" s="64">
        <v>2530</v>
      </c>
      <c r="P154" s="65">
        <f>Table224578910112345678910111213141516171819[[#This Row],[PEMBULATAN]]*O154</f>
        <v>7590</v>
      </c>
    </row>
    <row r="155" spans="1:16" ht="24" customHeight="1" x14ac:dyDescent="0.2">
      <c r="A155" s="14"/>
      <c r="B155" s="75"/>
      <c r="C155" s="73" t="s">
        <v>2977</v>
      </c>
      <c r="D155" s="78" t="s">
        <v>289</v>
      </c>
      <c r="E155" s="13">
        <v>44450</v>
      </c>
      <c r="F155" s="76" t="s">
        <v>1362</v>
      </c>
      <c r="G155" s="13">
        <v>44454</v>
      </c>
      <c r="H155" s="77" t="s">
        <v>2428</v>
      </c>
      <c r="I155" s="16">
        <v>30</v>
      </c>
      <c r="J155" s="16">
        <v>20</v>
      </c>
      <c r="K155" s="16">
        <v>18</v>
      </c>
      <c r="L155" s="16">
        <v>1</v>
      </c>
      <c r="M155" s="81">
        <v>2.7</v>
      </c>
      <c r="N155" s="72">
        <v>3</v>
      </c>
      <c r="O155" s="64">
        <v>2530</v>
      </c>
      <c r="P155" s="65">
        <f>Table224578910112345678910111213141516171819[[#This Row],[PEMBULATAN]]*O155</f>
        <v>7590</v>
      </c>
    </row>
    <row r="156" spans="1:16" ht="24" customHeight="1" x14ac:dyDescent="0.2">
      <c r="A156" s="14"/>
      <c r="B156" s="75"/>
      <c r="C156" s="73" t="s">
        <v>2978</v>
      </c>
      <c r="D156" s="78" t="s">
        <v>289</v>
      </c>
      <c r="E156" s="13">
        <v>44450</v>
      </c>
      <c r="F156" s="76" t="s">
        <v>1362</v>
      </c>
      <c r="G156" s="13">
        <v>44454</v>
      </c>
      <c r="H156" s="77" t="s">
        <v>2428</v>
      </c>
      <c r="I156" s="16">
        <v>24</v>
      </c>
      <c r="J156" s="16">
        <v>16</v>
      </c>
      <c r="K156" s="16">
        <v>16</v>
      </c>
      <c r="L156" s="16">
        <v>1</v>
      </c>
      <c r="M156" s="81">
        <v>1.536</v>
      </c>
      <c r="N156" s="72">
        <v>2</v>
      </c>
      <c r="O156" s="64">
        <v>2530</v>
      </c>
      <c r="P156" s="65">
        <f>Table224578910112345678910111213141516171819[[#This Row],[PEMBULATAN]]*O156</f>
        <v>5060</v>
      </c>
    </row>
    <row r="157" spans="1:16" ht="24" customHeight="1" x14ac:dyDescent="0.2">
      <c r="A157" s="14"/>
      <c r="B157" s="75"/>
      <c r="C157" s="73" t="s">
        <v>2979</v>
      </c>
      <c r="D157" s="78" t="s">
        <v>289</v>
      </c>
      <c r="E157" s="13">
        <v>44450</v>
      </c>
      <c r="F157" s="76" t="s">
        <v>1362</v>
      </c>
      <c r="G157" s="13">
        <v>44454</v>
      </c>
      <c r="H157" s="77" t="s">
        <v>2428</v>
      </c>
      <c r="I157" s="16">
        <v>72</v>
      </c>
      <c r="J157" s="16">
        <v>24</v>
      </c>
      <c r="K157" s="16">
        <v>24</v>
      </c>
      <c r="L157" s="16">
        <v>2</v>
      </c>
      <c r="M157" s="81">
        <v>10.368</v>
      </c>
      <c r="N157" s="72">
        <v>11</v>
      </c>
      <c r="O157" s="64">
        <v>2530</v>
      </c>
      <c r="P157" s="65">
        <f>Table224578910112345678910111213141516171819[[#This Row],[PEMBULATAN]]*O157</f>
        <v>27830</v>
      </c>
    </row>
    <row r="158" spans="1:16" ht="24" customHeight="1" x14ac:dyDescent="0.2">
      <c r="A158" s="14"/>
      <c r="B158" s="75"/>
      <c r="C158" s="73" t="s">
        <v>2980</v>
      </c>
      <c r="D158" s="78" t="s">
        <v>289</v>
      </c>
      <c r="E158" s="13">
        <v>44450</v>
      </c>
      <c r="F158" s="76" t="s">
        <v>1362</v>
      </c>
      <c r="G158" s="13">
        <v>44454</v>
      </c>
      <c r="H158" s="77" t="s">
        <v>2428</v>
      </c>
      <c r="I158" s="16">
        <v>52</v>
      </c>
      <c r="J158" s="16">
        <v>34</v>
      </c>
      <c r="K158" s="16">
        <v>21</v>
      </c>
      <c r="L158" s="16">
        <v>6</v>
      </c>
      <c r="M158" s="81">
        <v>9.282</v>
      </c>
      <c r="N158" s="72">
        <v>9</v>
      </c>
      <c r="O158" s="64">
        <v>2530</v>
      </c>
      <c r="P158" s="65">
        <f>Table224578910112345678910111213141516171819[[#This Row],[PEMBULATAN]]*O158</f>
        <v>22770</v>
      </c>
    </row>
    <row r="159" spans="1:16" ht="24" customHeight="1" x14ac:dyDescent="0.2">
      <c r="A159" s="14"/>
      <c r="B159" s="75"/>
      <c r="C159" s="73" t="s">
        <v>2981</v>
      </c>
      <c r="D159" s="78" t="s">
        <v>289</v>
      </c>
      <c r="E159" s="13">
        <v>44450</v>
      </c>
      <c r="F159" s="76" t="s">
        <v>1362</v>
      </c>
      <c r="G159" s="13">
        <v>44454</v>
      </c>
      <c r="H159" s="77" t="s">
        <v>2428</v>
      </c>
      <c r="I159" s="16">
        <v>36</v>
      </c>
      <c r="J159" s="16">
        <v>34</v>
      </c>
      <c r="K159" s="16">
        <v>5</v>
      </c>
      <c r="L159" s="16">
        <v>1</v>
      </c>
      <c r="M159" s="81">
        <v>1.53</v>
      </c>
      <c r="N159" s="72">
        <v>2</v>
      </c>
      <c r="O159" s="64">
        <v>2530</v>
      </c>
      <c r="P159" s="65">
        <f>Table224578910112345678910111213141516171819[[#This Row],[PEMBULATAN]]*O159</f>
        <v>5060</v>
      </c>
    </row>
    <row r="160" spans="1:16" ht="24" customHeight="1" x14ac:dyDescent="0.2">
      <c r="A160" s="14"/>
      <c r="B160" s="75"/>
      <c r="C160" s="73" t="s">
        <v>2982</v>
      </c>
      <c r="D160" s="78" t="s">
        <v>289</v>
      </c>
      <c r="E160" s="13">
        <v>44450</v>
      </c>
      <c r="F160" s="76" t="s">
        <v>1362</v>
      </c>
      <c r="G160" s="13">
        <v>44454</v>
      </c>
      <c r="H160" s="77" t="s">
        <v>2428</v>
      </c>
      <c r="I160" s="16">
        <v>70</v>
      </c>
      <c r="J160" s="16">
        <v>13</v>
      </c>
      <c r="K160" s="16">
        <v>13</v>
      </c>
      <c r="L160" s="16">
        <v>3</v>
      </c>
      <c r="M160" s="81">
        <v>2.9575</v>
      </c>
      <c r="N160" s="72">
        <v>3</v>
      </c>
      <c r="O160" s="64">
        <v>2530</v>
      </c>
      <c r="P160" s="65">
        <f>Table224578910112345678910111213141516171819[[#This Row],[PEMBULATAN]]*O160</f>
        <v>7590</v>
      </c>
    </row>
    <row r="161" spans="1:17" ht="24" customHeight="1" x14ac:dyDescent="0.2">
      <c r="A161" s="14"/>
      <c r="B161" s="75"/>
      <c r="C161" s="73" t="s">
        <v>2983</v>
      </c>
      <c r="D161" s="78" t="s">
        <v>289</v>
      </c>
      <c r="E161" s="13">
        <v>44450</v>
      </c>
      <c r="F161" s="76" t="s">
        <v>1362</v>
      </c>
      <c r="G161" s="13">
        <v>44454</v>
      </c>
      <c r="H161" s="77" t="s">
        <v>2428</v>
      </c>
      <c r="I161" s="16">
        <v>46</v>
      </c>
      <c r="J161" s="16">
        <v>42</v>
      </c>
      <c r="K161" s="16">
        <v>20</v>
      </c>
      <c r="L161" s="16">
        <v>2</v>
      </c>
      <c r="M161" s="81">
        <v>9.66</v>
      </c>
      <c r="N161" s="72">
        <v>10</v>
      </c>
      <c r="O161" s="64">
        <v>2530</v>
      </c>
      <c r="P161" s="65">
        <f>Table224578910112345678910111213141516171819[[#This Row],[PEMBULATAN]]*O161</f>
        <v>25300</v>
      </c>
    </row>
    <row r="162" spans="1:17" ht="24" customHeight="1" x14ac:dyDescent="0.2">
      <c r="A162" s="14"/>
      <c r="B162" s="75"/>
      <c r="C162" s="73" t="s">
        <v>2984</v>
      </c>
      <c r="D162" s="78" t="s">
        <v>289</v>
      </c>
      <c r="E162" s="13">
        <v>44450</v>
      </c>
      <c r="F162" s="76" t="s">
        <v>1362</v>
      </c>
      <c r="G162" s="13">
        <v>44454</v>
      </c>
      <c r="H162" s="77" t="s">
        <v>2428</v>
      </c>
      <c r="I162" s="16">
        <v>132</v>
      </c>
      <c r="J162" s="16">
        <v>7</v>
      </c>
      <c r="K162" s="16">
        <v>7</v>
      </c>
      <c r="L162" s="16">
        <v>1</v>
      </c>
      <c r="M162" s="81">
        <v>1.617</v>
      </c>
      <c r="N162" s="72">
        <v>2</v>
      </c>
      <c r="O162" s="64">
        <v>2530</v>
      </c>
      <c r="P162" s="65">
        <f>Table224578910112345678910111213141516171819[[#This Row],[PEMBULATAN]]*O162</f>
        <v>5060</v>
      </c>
    </row>
    <row r="163" spans="1:17" ht="24" customHeight="1" x14ac:dyDescent="0.2">
      <c r="A163" s="14"/>
      <c r="B163" s="75"/>
      <c r="C163" s="73" t="s">
        <v>2985</v>
      </c>
      <c r="D163" s="78" t="s">
        <v>289</v>
      </c>
      <c r="E163" s="13">
        <v>44450</v>
      </c>
      <c r="F163" s="76" t="s">
        <v>1362</v>
      </c>
      <c r="G163" s="13">
        <v>44454</v>
      </c>
      <c r="H163" s="77" t="s">
        <v>2428</v>
      </c>
      <c r="I163" s="16">
        <v>44</v>
      </c>
      <c r="J163" s="16">
        <v>40</v>
      </c>
      <c r="K163" s="16">
        <v>16</v>
      </c>
      <c r="L163" s="16">
        <v>2</v>
      </c>
      <c r="M163" s="81">
        <v>7.04</v>
      </c>
      <c r="N163" s="72">
        <v>7</v>
      </c>
      <c r="O163" s="64">
        <v>2530</v>
      </c>
      <c r="P163" s="65">
        <f>Table224578910112345678910111213141516171819[[#This Row],[PEMBULATAN]]*O163</f>
        <v>17710</v>
      </c>
    </row>
    <row r="164" spans="1:17" ht="24" customHeight="1" x14ac:dyDescent="0.2">
      <c r="A164" s="14"/>
      <c r="B164" s="75"/>
      <c r="C164" s="73" t="s">
        <v>2986</v>
      </c>
      <c r="D164" s="78" t="s">
        <v>289</v>
      </c>
      <c r="E164" s="13">
        <v>44450</v>
      </c>
      <c r="F164" s="76" t="s">
        <v>1362</v>
      </c>
      <c r="G164" s="13">
        <v>44454</v>
      </c>
      <c r="H164" s="77" t="s">
        <v>2428</v>
      </c>
      <c r="I164" s="16">
        <v>58</v>
      </c>
      <c r="J164" s="16">
        <v>34</v>
      </c>
      <c r="K164" s="16">
        <v>34</v>
      </c>
      <c r="L164" s="16">
        <v>2</v>
      </c>
      <c r="M164" s="81">
        <v>16.762</v>
      </c>
      <c r="N164" s="72">
        <v>17</v>
      </c>
      <c r="O164" s="64">
        <v>2530</v>
      </c>
      <c r="P164" s="65">
        <f>Table224578910112345678910111213141516171819[[#This Row],[PEMBULATAN]]*O164</f>
        <v>43010</v>
      </c>
    </row>
    <row r="165" spans="1:17" ht="24" customHeight="1" x14ac:dyDescent="0.2">
      <c r="A165" s="14"/>
      <c r="B165" s="75"/>
      <c r="C165" s="73" t="s">
        <v>2987</v>
      </c>
      <c r="D165" s="78" t="s">
        <v>289</v>
      </c>
      <c r="E165" s="13">
        <v>44450</v>
      </c>
      <c r="F165" s="76" t="s">
        <v>1362</v>
      </c>
      <c r="G165" s="13">
        <v>44454</v>
      </c>
      <c r="H165" s="77" t="s">
        <v>2428</v>
      </c>
      <c r="I165" s="16">
        <v>80</v>
      </c>
      <c r="J165" s="16">
        <v>80</v>
      </c>
      <c r="K165" s="16">
        <v>9</v>
      </c>
      <c r="L165" s="16">
        <v>1</v>
      </c>
      <c r="M165" s="81">
        <v>14.4</v>
      </c>
      <c r="N165" s="72">
        <v>15</v>
      </c>
      <c r="O165" s="64">
        <v>2530</v>
      </c>
      <c r="P165" s="65">
        <f>Table224578910112345678910111213141516171819[[#This Row],[PEMBULATAN]]*O165</f>
        <v>37950</v>
      </c>
    </row>
    <row r="166" spans="1:17" ht="24" customHeight="1" x14ac:dyDescent="0.2">
      <c r="A166" s="14"/>
      <c r="B166" s="75"/>
      <c r="C166" s="73" t="s">
        <v>2988</v>
      </c>
      <c r="D166" s="78" t="s">
        <v>289</v>
      </c>
      <c r="E166" s="13">
        <v>44450</v>
      </c>
      <c r="F166" s="76" t="s">
        <v>1362</v>
      </c>
      <c r="G166" s="13">
        <v>44454</v>
      </c>
      <c r="H166" s="77" t="s">
        <v>2428</v>
      </c>
      <c r="I166" s="16">
        <v>102</v>
      </c>
      <c r="J166" s="16">
        <v>102</v>
      </c>
      <c r="K166" s="16">
        <v>3</v>
      </c>
      <c r="L166" s="16">
        <v>1</v>
      </c>
      <c r="M166" s="81">
        <v>7.8029999999999999</v>
      </c>
      <c r="N166" s="72">
        <v>8</v>
      </c>
      <c r="O166" s="64">
        <v>2530</v>
      </c>
      <c r="P166" s="65">
        <f>Table224578910112345678910111213141516171819[[#This Row],[PEMBULATAN]]*O166</f>
        <v>20240</v>
      </c>
    </row>
    <row r="167" spans="1:17" ht="24" customHeight="1" x14ac:dyDescent="0.2">
      <c r="A167" s="14"/>
      <c r="B167" s="97"/>
      <c r="C167" s="73" t="s">
        <v>2989</v>
      </c>
      <c r="D167" s="78" t="s">
        <v>289</v>
      </c>
      <c r="E167" s="13">
        <v>44450</v>
      </c>
      <c r="F167" s="76" t="s">
        <v>1362</v>
      </c>
      <c r="G167" s="13">
        <v>44454</v>
      </c>
      <c r="H167" s="77" t="s">
        <v>2428</v>
      </c>
      <c r="I167" s="16">
        <v>85</v>
      </c>
      <c r="J167" s="16">
        <v>21</v>
      </c>
      <c r="K167" s="16">
        <v>7</v>
      </c>
      <c r="L167" s="16">
        <v>1</v>
      </c>
      <c r="M167" s="81">
        <v>3.1237499999999998</v>
      </c>
      <c r="N167" s="72">
        <v>3</v>
      </c>
      <c r="O167" s="64">
        <v>2530</v>
      </c>
      <c r="P167" s="65">
        <f>Table224578910112345678910111213141516171819[[#This Row],[PEMBULATAN]]*O167</f>
        <v>7590</v>
      </c>
    </row>
    <row r="168" spans="1:17" ht="24" customHeight="1" x14ac:dyDescent="0.2">
      <c r="A168" s="14"/>
      <c r="B168" s="75" t="s">
        <v>2990</v>
      </c>
      <c r="C168" s="73" t="s">
        <v>2991</v>
      </c>
      <c r="D168" s="78" t="s">
        <v>289</v>
      </c>
      <c r="E168" s="13">
        <v>44450</v>
      </c>
      <c r="F168" s="76" t="s">
        <v>1362</v>
      </c>
      <c r="G168" s="13">
        <v>44454</v>
      </c>
      <c r="H168" s="77" t="s">
        <v>2428</v>
      </c>
      <c r="I168" s="16">
        <v>27</v>
      </c>
      <c r="J168" s="16">
        <v>20</v>
      </c>
      <c r="K168" s="16">
        <v>9</v>
      </c>
      <c r="L168" s="16">
        <v>12</v>
      </c>
      <c r="M168" s="81">
        <v>1.2150000000000001</v>
      </c>
      <c r="N168" s="72">
        <v>12</v>
      </c>
      <c r="O168" s="64">
        <v>2530</v>
      </c>
      <c r="P168" s="65">
        <f>Table224578910112345678910111213141516171819[[#This Row],[PEMBULATAN]]*O168</f>
        <v>30360</v>
      </c>
    </row>
    <row r="169" spans="1:17" ht="24" customHeight="1" x14ac:dyDescent="0.2">
      <c r="A169" s="14"/>
      <c r="B169" s="75"/>
      <c r="C169" s="73" t="s">
        <v>2992</v>
      </c>
      <c r="D169" s="78" t="s">
        <v>289</v>
      </c>
      <c r="E169" s="13">
        <v>44450</v>
      </c>
      <c r="F169" s="76" t="s">
        <v>1362</v>
      </c>
      <c r="G169" s="13">
        <v>44454</v>
      </c>
      <c r="H169" s="77" t="s">
        <v>2428</v>
      </c>
      <c r="I169" s="16">
        <v>77</v>
      </c>
      <c r="J169" s="16">
        <v>64</v>
      </c>
      <c r="K169" s="16">
        <v>16</v>
      </c>
      <c r="L169" s="16">
        <v>16</v>
      </c>
      <c r="M169" s="81">
        <v>19.712</v>
      </c>
      <c r="N169" s="72">
        <v>20</v>
      </c>
      <c r="O169" s="64">
        <v>2530</v>
      </c>
      <c r="P169" s="65">
        <f>Table224578910112345678910111213141516171819[[#This Row],[PEMBULATAN]]*O169</f>
        <v>50600</v>
      </c>
    </row>
    <row r="170" spans="1:17" ht="24" customHeight="1" x14ac:dyDescent="0.2">
      <c r="A170" s="14"/>
      <c r="B170" s="75"/>
      <c r="C170" s="73" t="s">
        <v>2993</v>
      </c>
      <c r="D170" s="78" t="s">
        <v>289</v>
      </c>
      <c r="E170" s="13">
        <v>44450</v>
      </c>
      <c r="F170" s="76" t="s">
        <v>1362</v>
      </c>
      <c r="G170" s="13">
        <v>44454</v>
      </c>
      <c r="H170" s="77" t="s">
        <v>2428</v>
      </c>
      <c r="I170" s="16">
        <v>88</v>
      </c>
      <c r="J170" s="16">
        <v>65</v>
      </c>
      <c r="K170" s="16">
        <v>36</v>
      </c>
      <c r="L170" s="16">
        <v>11</v>
      </c>
      <c r="M170" s="81">
        <v>51.48</v>
      </c>
      <c r="N170" s="72">
        <v>52</v>
      </c>
      <c r="O170" s="64">
        <v>2530</v>
      </c>
      <c r="P170" s="65">
        <f>Table224578910112345678910111213141516171819[[#This Row],[PEMBULATAN]]*O170</f>
        <v>131560</v>
      </c>
      <c r="Q170" s="4">
        <f>8+6+28+131</f>
        <v>173</v>
      </c>
    </row>
    <row r="171" spans="1:17" ht="24" customHeight="1" x14ac:dyDescent="0.2">
      <c r="A171" s="14"/>
      <c r="B171" s="75"/>
      <c r="C171" s="73" t="s">
        <v>2994</v>
      </c>
      <c r="D171" s="78" t="s">
        <v>289</v>
      </c>
      <c r="E171" s="13">
        <v>44450</v>
      </c>
      <c r="F171" s="76" t="s">
        <v>1362</v>
      </c>
      <c r="G171" s="13">
        <v>44454</v>
      </c>
      <c r="H171" s="77" t="s">
        <v>2428</v>
      </c>
      <c r="I171" s="16">
        <v>66</v>
      </c>
      <c r="J171" s="16">
        <v>60</v>
      </c>
      <c r="K171" s="16">
        <v>12</v>
      </c>
      <c r="L171" s="16">
        <v>1</v>
      </c>
      <c r="M171" s="81">
        <v>11.88</v>
      </c>
      <c r="N171" s="72">
        <v>12</v>
      </c>
      <c r="O171" s="64">
        <v>2530</v>
      </c>
      <c r="P171" s="65">
        <f>Table224578910112345678910111213141516171819[[#This Row],[PEMBULATAN]]*O171</f>
        <v>30360</v>
      </c>
    </row>
    <row r="172" spans="1:17" ht="24" customHeight="1" x14ac:dyDescent="0.2">
      <c r="A172" s="14"/>
      <c r="B172" s="75"/>
      <c r="C172" s="73" t="s">
        <v>2995</v>
      </c>
      <c r="D172" s="78" t="s">
        <v>289</v>
      </c>
      <c r="E172" s="13">
        <v>44450</v>
      </c>
      <c r="F172" s="76" t="s">
        <v>1362</v>
      </c>
      <c r="G172" s="13">
        <v>44454</v>
      </c>
      <c r="H172" s="77" t="s">
        <v>2428</v>
      </c>
      <c r="I172" s="16">
        <v>87</v>
      </c>
      <c r="J172" s="16">
        <v>61</v>
      </c>
      <c r="K172" s="16">
        <v>33</v>
      </c>
      <c r="L172" s="16">
        <v>29</v>
      </c>
      <c r="M172" s="81">
        <v>43.78275</v>
      </c>
      <c r="N172" s="72">
        <v>44</v>
      </c>
      <c r="O172" s="64">
        <v>2530</v>
      </c>
      <c r="P172" s="65">
        <f>Table224578910112345678910111213141516171819[[#This Row],[PEMBULATAN]]*O172</f>
        <v>111320</v>
      </c>
    </row>
    <row r="173" spans="1:17" ht="24" customHeight="1" x14ac:dyDescent="0.2">
      <c r="A173" s="14"/>
      <c r="B173" s="75"/>
      <c r="C173" s="73" t="s">
        <v>2996</v>
      </c>
      <c r="D173" s="78" t="s">
        <v>289</v>
      </c>
      <c r="E173" s="13">
        <v>44450</v>
      </c>
      <c r="F173" s="76" t="s">
        <v>1362</v>
      </c>
      <c r="G173" s="13">
        <v>44454</v>
      </c>
      <c r="H173" s="77" t="s">
        <v>2428</v>
      </c>
      <c r="I173" s="16">
        <v>80</v>
      </c>
      <c r="J173" s="16">
        <v>52</v>
      </c>
      <c r="K173" s="16">
        <v>29</v>
      </c>
      <c r="L173" s="16">
        <v>11</v>
      </c>
      <c r="M173" s="81">
        <v>30.16</v>
      </c>
      <c r="N173" s="72">
        <v>30</v>
      </c>
      <c r="O173" s="64">
        <v>2530</v>
      </c>
      <c r="P173" s="65">
        <f>Table224578910112345678910111213141516171819[[#This Row],[PEMBULATAN]]*O173</f>
        <v>75900</v>
      </c>
    </row>
    <row r="174" spans="1:17" ht="24" customHeight="1" x14ac:dyDescent="0.2">
      <c r="A174" s="14"/>
      <c r="B174" s="75"/>
      <c r="C174" s="73" t="s">
        <v>2997</v>
      </c>
      <c r="D174" s="78" t="s">
        <v>289</v>
      </c>
      <c r="E174" s="13">
        <v>44450</v>
      </c>
      <c r="F174" s="76" t="s">
        <v>1362</v>
      </c>
      <c r="G174" s="13">
        <v>44454</v>
      </c>
      <c r="H174" s="77" t="s">
        <v>2428</v>
      </c>
      <c r="I174" s="16">
        <v>110</v>
      </c>
      <c r="J174" s="16">
        <v>68</v>
      </c>
      <c r="K174" s="16">
        <v>19</v>
      </c>
      <c r="L174" s="16">
        <v>25</v>
      </c>
      <c r="M174" s="81">
        <v>35.53</v>
      </c>
      <c r="N174" s="72">
        <v>36</v>
      </c>
      <c r="O174" s="64">
        <v>2530</v>
      </c>
      <c r="P174" s="65">
        <f>Table224578910112345678910111213141516171819[[#This Row],[PEMBULATAN]]*O174</f>
        <v>91080</v>
      </c>
    </row>
    <row r="175" spans="1:17" ht="24" customHeight="1" x14ac:dyDescent="0.2">
      <c r="A175" s="14"/>
      <c r="B175" s="75"/>
      <c r="C175" s="73" t="s">
        <v>2998</v>
      </c>
      <c r="D175" s="78" t="s">
        <v>289</v>
      </c>
      <c r="E175" s="13">
        <v>44450</v>
      </c>
      <c r="F175" s="76" t="s">
        <v>1362</v>
      </c>
      <c r="G175" s="13">
        <v>44454</v>
      </c>
      <c r="H175" s="77" t="s">
        <v>2428</v>
      </c>
      <c r="I175" s="16">
        <v>65</v>
      </c>
      <c r="J175" s="16">
        <v>53</v>
      </c>
      <c r="K175" s="16">
        <v>12</v>
      </c>
      <c r="L175" s="16">
        <v>16</v>
      </c>
      <c r="M175" s="81">
        <v>10.335000000000001</v>
      </c>
      <c r="N175" s="72">
        <v>16</v>
      </c>
      <c r="O175" s="64">
        <v>2530</v>
      </c>
      <c r="P175" s="65">
        <f>Table224578910112345678910111213141516171819[[#This Row],[PEMBULATAN]]*O175</f>
        <v>40480</v>
      </c>
    </row>
    <row r="176" spans="1:17" ht="22.5" customHeight="1" x14ac:dyDescent="0.2">
      <c r="A176" s="120" t="s">
        <v>30</v>
      </c>
      <c r="B176" s="121"/>
      <c r="C176" s="121"/>
      <c r="D176" s="121"/>
      <c r="E176" s="121"/>
      <c r="F176" s="121"/>
      <c r="G176" s="121"/>
      <c r="H176" s="121"/>
      <c r="I176" s="121"/>
      <c r="J176" s="121"/>
      <c r="K176" s="121"/>
      <c r="L176" s="122"/>
      <c r="M176" s="79">
        <f>SUBTOTAL(109,Table224578910112345678910111213141516171819[KG VOLUME])</f>
        <v>4039.0880000000011</v>
      </c>
      <c r="N176" s="68">
        <f>SUM(N3:N175)</f>
        <v>4125</v>
      </c>
      <c r="O176" s="123">
        <f>SUM(P3:P175)</f>
        <v>10436250</v>
      </c>
      <c r="P176" s="124"/>
    </row>
    <row r="177" spans="1:16" ht="18" customHeight="1" x14ac:dyDescent="0.2">
      <c r="A177" s="86"/>
      <c r="B177" s="56" t="s">
        <v>42</v>
      </c>
      <c r="C177" s="55"/>
      <c r="D177" s="57" t="s">
        <v>43</v>
      </c>
      <c r="E177" s="86"/>
      <c r="F177" s="86"/>
      <c r="G177" s="86"/>
      <c r="H177" s="86"/>
      <c r="I177" s="86"/>
      <c r="J177" s="86"/>
      <c r="K177" s="86"/>
      <c r="L177" s="86"/>
      <c r="M177" s="87"/>
      <c r="N177" s="88" t="s">
        <v>51</v>
      </c>
      <c r="O177" s="89"/>
      <c r="P177" s="89">
        <f>O176*10%</f>
        <v>1043625</v>
      </c>
    </row>
    <row r="178" spans="1:16" ht="18" customHeight="1" thickBot="1" x14ac:dyDescent="0.25">
      <c r="A178" s="86"/>
      <c r="B178" s="56"/>
      <c r="C178" s="55"/>
      <c r="D178" s="57"/>
      <c r="E178" s="86"/>
      <c r="F178" s="86"/>
      <c r="G178" s="86"/>
      <c r="H178" s="86"/>
      <c r="I178" s="86"/>
      <c r="J178" s="86"/>
      <c r="K178" s="86"/>
      <c r="L178" s="86"/>
      <c r="M178" s="87"/>
      <c r="N178" s="90" t="s">
        <v>52</v>
      </c>
      <c r="O178" s="91"/>
      <c r="P178" s="91">
        <f>O176-P177</f>
        <v>9392625</v>
      </c>
    </row>
    <row r="179" spans="1:16" ht="18" customHeight="1" x14ac:dyDescent="0.2">
      <c r="A179" s="11"/>
      <c r="H179" s="63"/>
      <c r="N179" s="62" t="s">
        <v>31</v>
      </c>
      <c r="P179" s="69">
        <f>P178*1%</f>
        <v>93926.25</v>
      </c>
    </row>
    <row r="180" spans="1:16" ht="18" customHeight="1" thickBot="1" x14ac:dyDescent="0.25">
      <c r="A180" s="11"/>
      <c r="H180" s="63"/>
      <c r="N180" s="62" t="s">
        <v>53</v>
      </c>
      <c r="P180" s="71">
        <f>P178*2%</f>
        <v>187852.5</v>
      </c>
    </row>
    <row r="181" spans="1:16" ht="18" customHeight="1" x14ac:dyDescent="0.2">
      <c r="A181" s="11"/>
      <c r="H181" s="63"/>
      <c r="N181" s="66" t="s">
        <v>32</v>
      </c>
      <c r="O181" s="67"/>
      <c r="P181" s="70">
        <f>P178+P179-P180</f>
        <v>9298698.75</v>
      </c>
    </row>
    <row r="183" spans="1:16" x14ac:dyDescent="0.2">
      <c r="A183" s="11"/>
      <c r="H183" s="63"/>
      <c r="P183" s="71"/>
    </row>
    <row r="184" spans="1:16" x14ac:dyDescent="0.2">
      <c r="A184" s="11"/>
      <c r="H184" s="63"/>
      <c r="O184" s="58"/>
      <c r="P184" s="71"/>
    </row>
    <row r="185" spans="1:16" s="3" customFormat="1" x14ac:dyDescent="0.25">
      <c r="A185" s="11"/>
      <c r="B185" s="2"/>
      <c r="C185" s="2"/>
      <c r="E185" s="12"/>
      <c r="H185" s="63"/>
      <c r="N185" s="15"/>
      <c r="O185" s="15"/>
      <c r="P185" s="15"/>
    </row>
    <row r="186" spans="1:16" s="3" customFormat="1" x14ac:dyDescent="0.25">
      <c r="A186" s="11"/>
      <c r="B186" s="2"/>
      <c r="C186" s="2"/>
      <c r="E186" s="12"/>
      <c r="H186" s="63"/>
      <c r="N186" s="15"/>
      <c r="O186" s="15"/>
      <c r="P186" s="15"/>
    </row>
    <row r="187" spans="1:16" s="3" customFormat="1" x14ac:dyDescent="0.25">
      <c r="A187" s="11"/>
      <c r="B187" s="2"/>
      <c r="C187" s="2"/>
      <c r="E187" s="12"/>
      <c r="H187" s="63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3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3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3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3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3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</sheetData>
  <mergeCells count="2">
    <mergeCell ref="A176:L176"/>
    <mergeCell ref="O176:P176"/>
  </mergeCells>
  <conditionalFormatting sqref="B3">
    <cfRule type="duplicateValues" dxfId="407" priority="2"/>
  </conditionalFormatting>
  <conditionalFormatting sqref="B4:B175">
    <cfRule type="duplicateValues" dxfId="406" priority="5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2"/>
  <sheetViews>
    <sheetView zoomScale="110" zoomScaleNormal="110" workbookViewId="0">
      <pane xSplit="3" ySplit="2" topLeftCell="D228" activePane="bottomRight" state="frozen"/>
      <selection pane="topRight" activeCell="B1" sqref="B1"/>
      <selection pane="bottomLeft" activeCell="A3" sqref="A3"/>
      <selection pane="bottomRight" activeCell="C228" sqref="C228:N228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7120</v>
      </c>
      <c r="B3" s="74" t="s">
        <v>58</v>
      </c>
      <c r="C3" s="9" t="s">
        <v>59</v>
      </c>
      <c r="D3" s="76" t="s">
        <v>289</v>
      </c>
      <c r="E3" s="13">
        <v>44440</v>
      </c>
      <c r="F3" s="76" t="s">
        <v>290</v>
      </c>
      <c r="G3" s="13">
        <v>44443</v>
      </c>
      <c r="H3" s="10" t="s">
        <v>292</v>
      </c>
      <c r="I3" s="1">
        <v>30</v>
      </c>
      <c r="J3" s="1">
        <v>30</v>
      </c>
      <c r="K3" s="1">
        <v>15</v>
      </c>
      <c r="L3" s="1">
        <v>1</v>
      </c>
      <c r="M3" s="80">
        <v>3.375</v>
      </c>
      <c r="N3" s="8">
        <v>4</v>
      </c>
      <c r="O3" s="64">
        <v>2530</v>
      </c>
      <c r="P3" s="65">
        <f>Table224578910112[[#This Row],[PEMBULATAN]]*O3</f>
        <v>10120</v>
      </c>
    </row>
    <row r="4" spans="1:16" ht="26.25" customHeight="1" x14ac:dyDescent="0.2">
      <c r="A4" s="14"/>
      <c r="B4" s="75"/>
      <c r="C4" s="9" t="s">
        <v>60</v>
      </c>
      <c r="D4" s="76" t="s">
        <v>289</v>
      </c>
      <c r="E4" s="13">
        <v>44440</v>
      </c>
      <c r="F4" s="76" t="s">
        <v>290</v>
      </c>
      <c r="G4" s="13">
        <v>44443</v>
      </c>
      <c r="H4" s="10" t="s">
        <v>292</v>
      </c>
      <c r="I4" s="1">
        <v>50</v>
      </c>
      <c r="J4" s="1">
        <v>49</v>
      </c>
      <c r="K4" s="1">
        <v>20</v>
      </c>
      <c r="L4" s="1">
        <v>8</v>
      </c>
      <c r="M4" s="80">
        <v>12.25</v>
      </c>
      <c r="N4" s="8">
        <v>12</v>
      </c>
      <c r="O4" s="64">
        <v>2530</v>
      </c>
      <c r="P4" s="65">
        <f>Table224578910112[[#This Row],[PEMBULATAN]]*O4</f>
        <v>30360</v>
      </c>
    </row>
    <row r="5" spans="1:16" ht="26.25" customHeight="1" x14ac:dyDescent="0.2">
      <c r="A5" s="14"/>
      <c r="B5" s="14"/>
      <c r="C5" s="9" t="s">
        <v>61</v>
      </c>
      <c r="D5" s="76" t="s">
        <v>289</v>
      </c>
      <c r="E5" s="13">
        <v>44440</v>
      </c>
      <c r="F5" s="76" t="s">
        <v>290</v>
      </c>
      <c r="G5" s="13">
        <v>44443</v>
      </c>
      <c r="H5" s="10" t="s">
        <v>292</v>
      </c>
      <c r="I5" s="1">
        <v>84</v>
      </c>
      <c r="J5" s="1">
        <v>55</v>
      </c>
      <c r="K5" s="1">
        <v>30</v>
      </c>
      <c r="L5" s="1">
        <v>27</v>
      </c>
      <c r="M5" s="80">
        <v>34.65</v>
      </c>
      <c r="N5" s="8">
        <v>35</v>
      </c>
      <c r="O5" s="64">
        <v>2530</v>
      </c>
      <c r="P5" s="65">
        <f>Table224578910112[[#This Row],[PEMBULATAN]]*O5</f>
        <v>88550</v>
      </c>
    </row>
    <row r="6" spans="1:16" ht="26.25" customHeight="1" x14ac:dyDescent="0.2">
      <c r="A6" s="14"/>
      <c r="B6" s="14"/>
      <c r="C6" s="73" t="s">
        <v>62</v>
      </c>
      <c r="D6" s="78" t="s">
        <v>289</v>
      </c>
      <c r="E6" s="13">
        <v>44440</v>
      </c>
      <c r="F6" s="76" t="s">
        <v>290</v>
      </c>
      <c r="G6" s="13">
        <v>44443</v>
      </c>
      <c r="H6" s="77" t="s">
        <v>292</v>
      </c>
      <c r="I6" s="16">
        <v>60</v>
      </c>
      <c r="J6" s="16">
        <v>20</v>
      </c>
      <c r="K6" s="16">
        <v>42</v>
      </c>
      <c r="L6" s="16">
        <v>12</v>
      </c>
      <c r="M6" s="81">
        <v>12.6</v>
      </c>
      <c r="N6" s="72">
        <v>13</v>
      </c>
      <c r="O6" s="64">
        <v>2530</v>
      </c>
      <c r="P6" s="65">
        <f>Table224578910112[[#This Row],[PEMBULATAN]]*O6</f>
        <v>32890</v>
      </c>
    </row>
    <row r="7" spans="1:16" ht="26.25" customHeight="1" x14ac:dyDescent="0.2">
      <c r="A7" s="14"/>
      <c r="B7" s="14"/>
      <c r="C7" s="73" t="s">
        <v>63</v>
      </c>
      <c r="D7" s="78" t="s">
        <v>289</v>
      </c>
      <c r="E7" s="13">
        <v>44440</v>
      </c>
      <c r="F7" s="76" t="s">
        <v>290</v>
      </c>
      <c r="G7" s="13">
        <v>44443</v>
      </c>
      <c r="H7" s="77" t="s">
        <v>292</v>
      </c>
      <c r="I7" s="16">
        <v>36</v>
      </c>
      <c r="J7" s="16">
        <v>24</v>
      </c>
      <c r="K7" s="16">
        <v>5</v>
      </c>
      <c r="L7" s="16">
        <v>1</v>
      </c>
      <c r="M7" s="81">
        <v>1.08</v>
      </c>
      <c r="N7" s="72">
        <v>1</v>
      </c>
      <c r="O7" s="64">
        <v>2530</v>
      </c>
      <c r="P7" s="65">
        <f>Table224578910112[[#This Row],[PEMBULATAN]]*O7</f>
        <v>2530</v>
      </c>
    </row>
    <row r="8" spans="1:16" ht="26.25" customHeight="1" x14ac:dyDescent="0.2">
      <c r="A8" s="14"/>
      <c r="B8" s="14"/>
      <c r="C8" s="73" t="s">
        <v>64</v>
      </c>
      <c r="D8" s="78" t="s">
        <v>289</v>
      </c>
      <c r="E8" s="13">
        <v>44440</v>
      </c>
      <c r="F8" s="76" t="s">
        <v>290</v>
      </c>
      <c r="G8" s="13">
        <v>44443</v>
      </c>
      <c r="H8" s="77" t="s">
        <v>292</v>
      </c>
      <c r="I8" s="16">
        <v>80</v>
      </c>
      <c r="J8" s="16">
        <v>44</v>
      </c>
      <c r="K8" s="16">
        <v>24</v>
      </c>
      <c r="L8" s="16">
        <v>6</v>
      </c>
      <c r="M8" s="81">
        <v>21.12</v>
      </c>
      <c r="N8" s="72">
        <v>21</v>
      </c>
      <c r="O8" s="64">
        <v>2530</v>
      </c>
      <c r="P8" s="65">
        <f>Table224578910112[[#This Row],[PEMBULATAN]]*O8</f>
        <v>53130</v>
      </c>
    </row>
    <row r="9" spans="1:16" ht="26.25" customHeight="1" x14ac:dyDescent="0.2">
      <c r="A9" s="14"/>
      <c r="B9" s="96"/>
      <c r="C9" s="73" t="s">
        <v>65</v>
      </c>
      <c r="D9" s="78" t="s">
        <v>289</v>
      </c>
      <c r="E9" s="13">
        <v>44440</v>
      </c>
      <c r="F9" s="76" t="s">
        <v>290</v>
      </c>
      <c r="G9" s="13">
        <v>44443</v>
      </c>
      <c r="H9" s="77" t="s">
        <v>292</v>
      </c>
      <c r="I9" s="16">
        <v>56</v>
      </c>
      <c r="J9" s="16">
        <v>56</v>
      </c>
      <c r="K9" s="16">
        <v>37</v>
      </c>
      <c r="L9" s="16">
        <v>19</v>
      </c>
      <c r="M9" s="81">
        <v>29.007999999999999</v>
      </c>
      <c r="N9" s="72">
        <v>29</v>
      </c>
      <c r="O9" s="64">
        <v>2530</v>
      </c>
      <c r="P9" s="65">
        <f>Table224578910112[[#This Row],[PEMBULATAN]]*O9</f>
        <v>73370</v>
      </c>
    </row>
    <row r="10" spans="1:16" ht="26.25" customHeight="1" x14ac:dyDescent="0.2">
      <c r="A10" s="14"/>
      <c r="B10" s="14" t="s">
        <v>66</v>
      </c>
      <c r="C10" s="73" t="s">
        <v>67</v>
      </c>
      <c r="D10" s="78" t="s">
        <v>289</v>
      </c>
      <c r="E10" s="13">
        <v>44440</v>
      </c>
      <c r="F10" s="76" t="s">
        <v>290</v>
      </c>
      <c r="G10" s="13">
        <v>44443</v>
      </c>
      <c r="H10" s="77" t="s">
        <v>292</v>
      </c>
      <c r="I10" s="16">
        <v>90</v>
      </c>
      <c r="J10" s="16">
        <v>55</v>
      </c>
      <c r="K10" s="16">
        <v>38</v>
      </c>
      <c r="L10" s="16">
        <v>22</v>
      </c>
      <c r="M10" s="81">
        <v>47.024999999999999</v>
      </c>
      <c r="N10" s="72">
        <v>47</v>
      </c>
      <c r="O10" s="64">
        <v>2530</v>
      </c>
      <c r="P10" s="65">
        <f>Table224578910112[[#This Row],[PEMBULATAN]]*O10</f>
        <v>118910</v>
      </c>
    </row>
    <row r="11" spans="1:16" ht="26.25" customHeight="1" x14ac:dyDescent="0.2">
      <c r="A11" s="14"/>
      <c r="B11" s="14"/>
      <c r="C11" s="73" t="s">
        <v>68</v>
      </c>
      <c r="D11" s="78" t="s">
        <v>289</v>
      </c>
      <c r="E11" s="13">
        <v>44440</v>
      </c>
      <c r="F11" s="76" t="s">
        <v>290</v>
      </c>
      <c r="G11" s="13">
        <v>44443</v>
      </c>
      <c r="H11" s="77" t="s">
        <v>292</v>
      </c>
      <c r="I11" s="16">
        <v>39</v>
      </c>
      <c r="J11" s="16">
        <v>32</v>
      </c>
      <c r="K11" s="16">
        <v>36</v>
      </c>
      <c r="L11" s="16">
        <v>7</v>
      </c>
      <c r="M11" s="81">
        <v>11.231999999999999</v>
      </c>
      <c r="N11" s="72">
        <v>11</v>
      </c>
      <c r="O11" s="64">
        <v>2530</v>
      </c>
      <c r="P11" s="65">
        <f>Table224578910112[[#This Row],[PEMBULATAN]]*O11</f>
        <v>27830</v>
      </c>
    </row>
    <row r="12" spans="1:16" ht="26.25" customHeight="1" x14ac:dyDescent="0.2">
      <c r="A12" s="14"/>
      <c r="B12" s="14"/>
      <c r="C12" s="73" t="s">
        <v>69</v>
      </c>
      <c r="D12" s="78" t="s">
        <v>289</v>
      </c>
      <c r="E12" s="13">
        <v>44440</v>
      </c>
      <c r="F12" s="76" t="s">
        <v>290</v>
      </c>
      <c r="G12" s="13">
        <v>44443</v>
      </c>
      <c r="H12" s="77" t="s">
        <v>292</v>
      </c>
      <c r="I12" s="16">
        <v>90</v>
      </c>
      <c r="J12" s="16">
        <v>58</v>
      </c>
      <c r="K12" s="16">
        <v>27</v>
      </c>
      <c r="L12" s="16">
        <v>12</v>
      </c>
      <c r="M12" s="81">
        <v>35.234999999999999</v>
      </c>
      <c r="N12" s="72">
        <v>35</v>
      </c>
      <c r="O12" s="64">
        <v>2530</v>
      </c>
      <c r="P12" s="65">
        <f>Table224578910112[[#This Row],[PEMBULATAN]]*O12</f>
        <v>88550</v>
      </c>
    </row>
    <row r="13" spans="1:16" ht="26.25" customHeight="1" x14ac:dyDescent="0.2">
      <c r="A13" s="14"/>
      <c r="B13" s="14"/>
      <c r="C13" s="73" t="s">
        <v>70</v>
      </c>
      <c r="D13" s="78" t="s">
        <v>289</v>
      </c>
      <c r="E13" s="13">
        <v>44440</v>
      </c>
      <c r="F13" s="76" t="s">
        <v>290</v>
      </c>
      <c r="G13" s="13">
        <v>44443</v>
      </c>
      <c r="H13" s="77" t="s">
        <v>292</v>
      </c>
      <c r="I13" s="16">
        <v>87</v>
      </c>
      <c r="J13" s="16">
        <v>58</v>
      </c>
      <c r="K13" s="16">
        <v>28</v>
      </c>
      <c r="L13" s="16">
        <v>19</v>
      </c>
      <c r="M13" s="81">
        <v>35.322000000000003</v>
      </c>
      <c r="N13" s="72">
        <v>36</v>
      </c>
      <c r="O13" s="64">
        <v>2530</v>
      </c>
      <c r="P13" s="65">
        <f>Table224578910112[[#This Row],[PEMBULATAN]]*O13</f>
        <v>91080</v>
      </c>
    </row>
    <row r="14" spans="1:16" ht="26.25" customHeight="1" x14ac:dyDescent="0.2">
      <c r="A14" s="14"/>
      <c r="B14" s="14"/>
      <c r="C14" s="73" t="s">
        <v>71</v>
      </c>
      <c r="D14" s="78" t="s">
        <v>289</v>
      </c>
      <c r="E14" s="13">
        <v>44440</v>
      </c>
      <c r="F14" s="76" t="s">
        <v>290</v>
      </c>
      <c r="G14" s="13">
        <v>44443</v>
      </c>
      <c r="H14" s="77" t="s">
        <v>292</v>
      </c>
      <c r="I14" s="16">
        <v>83</v>
      </c>
      <c r="J14" s="16">
        <v>50</v>
      </c>
      <c r="K14" s="16">
        <v>38</v>
      </c>
      <c r="L14" s="16">
        <v>11</v>
      </c>
      <c r="M14" s="81">
        <v>39.424999999999997</v>
      </c>
      <c r="N14" s="72">
        <v>40</v>
      </c>
      <c r="O14" s="64">
        <v>2530</v>
      </c>
      <c r="P14" s="65">
        <f>Table224578910112[[#This Row],[PEMBULATAN]]*O14</f>
        <v>101200</v>
      </c>
    </row>
    <row r="15" spans="1:16" ht="26.25" customHeight="1" x14ac:dyDescent="0.2">
      <c r="A15" s="14"/>
      <c r="B15" s="14"/>
      <c r="C15" s="73" t="s">
        <v>72</v>
      </c>
      <c r="D15" s="78" t="s">
        <v>289</v>
      </c>
      <c r="E15" s="13">
        <v>44440</v>
      </c>
      <c r="F15" s="76" t="s">
        <v>290</v>
      </c>
      <c r="G15" s="13">
        <v>44443</v>
      </c>
      <c r="H15" s="77" t="s">
        <v>292</v>
      </c>
      <c r="I15" s="16">
        <v>94</v>
      </c>
      <c r="J15" s="16">
        <v>45</v>
      </c>
      <c r="K15" s="16">
        <v>40</v>
      </c>
      <c r="L15" s="16">
        <v>28</v>
      </c>
      <c r="M15" s="81">
        <v>42.3</v>
      </c>
      <c r="N15" s="72">
        <v>43</v>
      </c>
      <c r="O15" s="64">
        <v>2530</v>
      </c>
      <c r="P15" s="65">
        <f>Table224578910112[[#This Row],[PEMBULATAN]]*O15</f>
        <v>108790</v>
      </c>
    </row>
    <row r="16" spans="1:16" ht="26.25" customHeight="1" x14ac:dyDescent="0.2">
      <c r="A16" s="14"/>
      <c r="B16" s="14"/>
      <c r="C16" s="73" t="s">
        <v>73</v>
      </c>
      <c r="D16" s="78" t="s">
        <v>289</v>
      </c>
      <c r="E16" s="13">
        <v>44440</v>
      </c>
      <c r="F16" s="76" t="s">
        <v>290</v>
      </c>
      <c r="G16" s="13">
        <v>44443</v>
      </c>
      <c r="H16" s="77" t="s">
        <v>292</v>
      </c>
      <c r="I16" s="16">
        <v>98</v>
      </c>
      <c r="J16" s="16">
        <v>57</v>
      </c>
      <c r="K16" s="16">
        <v>28</v>
      </c>
      <c r="L16" s="16">
        <v>24</v>
      </c>
      <c r="M16" s="81">
        <v>39.101999999999997</v>
      </c>
      <c r="N16" s="72">
        <v>39</v>
      </c>
      <c r="O16" s="64">
        <v>2530</v>
      </c>
      <c r="P16" s="65">
        <f>Table224578910112[[#This Row],[PEMBULATAN]]*O16</f>
        <v>98670</v>
      </c>
    </row>
    <row r="17" spans="1:16" ht="26.25" customHeight="1" x14ac:dyDescent="0.2">
      <c r="A17" s="14"/>
      <c r="B17" s="14"/>
      <c r="C17" s="73" t="s">
        <v>74</v>
      </c>
      <c r="D17" s="78" t="s">
        <v>289</v>
      </c>
      <c r="E17" s="13">
        <v>44440</v>
      </c>
      <c r="F17" s="76" t="s">
        <v>290</v>
      </c>
      <c r="G17" s="13">
        <v>44443</v>
      </c>
      <c r="H17" s="77" t="s">
        <v>292</v>
      </c>
      <c r="I17" s="16">
        <v>95</v>
      </c>
      <c r="J17" s="16">
        <v>46</v>
      </c>
      <c r="K17" s="16">
        <v>34</v>
      </c>
      <c r="L17" s="16">
        <v>20</v>
      </c>
      <c r="M17" s="81">
        <v>37.145000000000003</v>
      </c>
      <c r="N17" s="72">
        <v>37</v>
      </c>
      <c r="O17" s="64">
        <v>2530</v>
      </c>
      <c r="P17" s="65">
        <f>Table224578910112[[#This Row],[PEMBULATAN]]*O17</f>
        <v>93610</v>
      </c>
    </row>
    <row r="18" spans="1:16" ht="26.25" customHeight="1" x14ac:dyDescent="0.2">
      <c r="A18" s="14"/>
      <c r="B18" s="14"/>
      <c r="C18" s="73" t="s">
        <v>75</v>
      </c>
      <c r="D18" s="78" t="s">
        <v>289</v>
      </c>
      <c r="E18" s="13">
        <v>44440</v>
      </c>
      <c r="F18" s="76" t="s">
        <v>290</v>
      </c>
      <c r="G18" s="13">
        <v>44443</v>
      </c>
      <c r="H18" s="77" t="s">
        <v>292</v>
      </c>
      <c r="I18" s="16">
        <v>56</v>
      </c>
      <c r="J18" s="16">
        <v>28</v>
      </c>
      <c r="K18" s="16">
        <v>27</v>
      </c>
      <c r="L18" s="16">
        <v>2</v>
      </c>
      <c r="M18" s="81">
        <v>10.584</v>
      </c>
      <c r="N18" s="72">
        <v>11</v>
      </c>
      <c r="O18" s="64">
        <v>2530</v>
      </c>
      <c r="P18" s="65">
        <f>Table224578910112[[#This Row],[PEMBULATAN]]*O18</f>
        <v>27830</v>
      </c>
    </row>
    <row r="19" spans="1:16" ht="26.25" customHeight="1" x14ac:dyDescent="0.2">
      <c r="A19" s="14"/>
      <c r="B19" s="14"/>
      <c r="C19" s="73" t="s">
        <v>76</v>
      </c>
      <c r="D19" s="78" t="s">
        <v>289</v>
      </c>
      <c r="E19" s="13">
        <v>44440</v>
      </c>
      <c r="F19" s="76" t="s">
        <v>290</v>
      </c>
      <c r="G19" s="13">
        <v>44443</v>
      </c>
      <c r="H19" s="77" t="s">
        <v>292</v>
      </c>
      <c r="I19" s="16">
        <v>60</v>
      </c>
      <c r="J19" s="16">
        <v>28</v>
      </c>
      <c r="K19" s="16">
        <v>13</v>
      </c>
      <c r="L19" s="16">
        <v>2</v>
      </c>
      <c r="M19" s="81">
        <v>5.46</v>
      </c>
      <c r="N19" s="72">
        <v>6</v>
      </c>
      <c r="O19" s="64">
        <v>2530</v>
      </c>
      <c r="P19" s="65">
        <f>Table224578910112[[#This Row],[PEMBULATAN]]*O19</f>
        <v>15180</v>
      </c>
    </row>
    <row r="20" spans="1:16" ht="26.25" customHeight="1" x14ac:dyDescent="0.2">
      <c r="A20" s="14"/>
      <c r="B20" s="14"/>
      <c r="C20" s="73" t="s">
        <v>77</v>
      </c>
      <c r="D20" s="78" t="s">
        <v>289</v>
      </c>
      <c r="E20" s="13">
        <v>44440</v>
      </c>
      <c r="F20" s="76" t="s">
        <v>290</v>
      </c>
      <c r="G20" s="13">
        <v>44443</v>
      </c>
      <c r="H20" s="77" t="s">
        <v>292</v>
      </c>
      <c r="I20" s="16">
        <v>90</v>
      </c>
      <c r="J20" s="16">
        <v>60</v>
      </c>
      <c r="K20" s="16">
        <v>30</v>
      </c>
      <c r="L20" s="16">
        <v>21</v>
      </c>
      <c r="M20" s="81">
        <v>40.5</v>
      </c>
      <c r="N20" s="72">
        <v>41</v>
      </c>
      <c r="O20" s="64">
        <v>2530</v>
      </c>
      <c r="P20" s="65">
        <f>Table224578910112[[#This Row],[PEMBULATAN]]*O20</f>
        <v>103730</v>
      </c>
    </row>
    <row r="21" spans="1:16" ht="26.25" customHeight="1" x14ac:dyDescent="0.2">
      <c r="A21" s="14"/>
      <c r="B21" s="14"/>
      <c r="C21" s="73" t="s">
        <v>78</v>
      </c>
      <c r="D21" s="78" t="s">
        <v>289</v>
      </c>
      <c r="E21" s="13">
        <v>44440</v>
      </c>
      <c r="F21" s="76" t="s">
        <v>290</v>
      </c>
      <c r="G21" s="13">
        <v>44443</v>
      </c>
      <c r="H21" s="77" t="s">
        <v>292</v>
      </c>
      <c r="I21" s="16">
        <v>88</v>
      </c>
      <c r="J21" s="16">
        <v>60</v>
      </c>
      <c r="K21" s="16">
        <v>33</v>
      </c>
      <c r="L21" s="16">
        <v>25</v>
      </c>
      <c r="M21" s="81">
        <v>43.56</v>
      </c>
      <c r="N21" s="72">
        <v>44</v>
      </c>
      <c r="O21" s="64">
        <v>2530</v>
      </c>
      <c r="P21" s="65">
        <f>Table224578910112[[#This Row],[PEMBULATAN]]*O21</f>
        <v>111320</v>
      </c>
    </row>
    <row r="22" spans="1:16" ht="26.25" customHeight="1" x14ac:dyDescent="0.2">
      <c r="A22" s="14"/>
      <c r="B22" s="14"/>
      <c r="C22" s="73" t="s">
        <v>79</v>
      </c>
      <c r="D22" s="78" t="s">
        <v>289</v>
      </c>
      <c r="E22" s="13">
        <v>44440</v>
      </c>
      <c r="F22" s="76" t="s">
        <v>290</v>
      </c>
      <c r="G22" s="13">
        <v>44443</v>
      </c>
      <c r="H22" s="77" t="s">
        <v>292</v>
      </c>
      <c r="I22" s="16">
        <v>95</v>
      </c>
      <c r="J22" s="16">
        <v>55</v>
      </c>
      <c r="K22" s="16">
        <v>25</v>
      </c>
      <c r="L22" s="16">
        <v>24</v>
      </c>
      <c r="M22" s="81">
        <v>32.65625</v>
      </c>
      <c r="N22" s="72">
        <v>33</v>
      </c>
      <c r="O22" s="64">
        <v>2530</v>
      </c>
      <c r="P22" s="65">
        <f>Table224578910112[[#This Row],[PEMBULATAN]]*O22</f>
        <v>83490</v>
      </c>
    </row>
    <row r="23" spans="1:16" ht="26.25" customHeight="1" x14ac:dyDescent="0.2">
      <c r="A23" s="14"/>
      <c r="B23" s="14"/>
      <c r="C23" s="73" t="s">
        <v>80</v>
      </c>
      <c r="D23" s="78" t="s">
        <v>289</v>
      </c>
      <c r="E23" s="13">
        <v>44440</v>
      </c>
      <c r="F23" s="76" t="s">
        <v>290</v>
      </c>
      <c r="G23" s="13">
        <v>44443</v>
      </c>
      <c r="H23" s="77" t="s">
        <v>292</v>
      </c>
      <c r="I23" s="16">
        <v>83</v>
      </c>
      <c r="J23" s="16">
        <v>68</v>
      </c>
      <c r="K23" s="16">
        <v>18</v>
      </c>
      <c r="L23" s="16">
        <v>12</v>
      </c>
      <c r="M23" s="81">
        <v>25.398</v>
      </c>
      <c r="N23" s="72">
        <v>26</v>
      </c>
      <c r="O23" s="64">
        <v>2530</v>
      </c>
      <c r="P23" s="65">
        <f>Table224578910112[[#This Row],[PEMBULATAN]]*O23</f>
        <v>65780</v>
      </c>
    </row>
    <row r="24" spans="1:16" ht="26.25" customHeight="1" x14ac:dyDescent="0.2">
      <c r="A24" s="14"/>
      <c r="B24" s="14"/>
      <c r="C24" s="73" t="s">
        <v>81</v>
      </c>
      <c r="D24" s="78" t="s">
        <v>289</v>
      </c>
      <c r="E24" s="13">
        <v>44440</v>
      </c>
      <c r="F24" s="76" t="s">
        <v>290</v>
      </c>
      <c r="G24" s="13">
        <v>44443</v>
      </c>
      <c r="H24" s="77" t="s">
        <v>292</v>
      </c>
      <c r="I24" s="16">
        <v>77</v>
      </c>
      <c r="J24" s="16">
        <v>30</v>
      </c>
      <c r="K24" s="16">
        <v>10</v>
      </c>
      <c r="L24" s="16">
        <v>13</v>
      </c>
      <c r="M24" s="81">
        <v>5.7750000000000004</v>
      </c>
      <c r="N24" s="72">
        <v>13</v>
      </c>
      <c r="O24" s="64">
        <v>2530</v>
      </c>
      <c r="P24" s="65">
        <f>Table224578910112[[#This Row],[PEMBULATAN]]*O24</f>
        <v>32890</v>
      </c>
    </row>
    <row r="25" spans="1:16" ht="26.25" customHeight="1" x14ac:dyDescent="0.2">
      <c r="A25" s="14"/>
      <c r="B25" s="14"/>
      <c r="C25" s="73" t="s">
        <v>82</v>
      </c>
      <c r="D25" s="78" t="s">
        <v>289</v>
      </c>
      <c r="E25" s="13">
        <v>44440</v>
      </c>
      <c r="F25" s="76" t="s">
        <v>290</v>
      </c>
      <c r="G25" s="13">
        <v>44443</v>
      </c>
      <c r="H25" s="77" t="s">
        <v>292</v>
      </c>
      <c r="I25" s="16">
        <v>86</v>
      </c>
      <c r="J25" s="16">
        <v>52</v>
      </c>
      <c r="K25" s="16">
        <v>23</v>
      </c>
      <c r="L25" s="16">
        <v>15</v>
      </c>
      <c r="M25" s="81">
        <v>25.713999999999999</v>
      </c>
      <c r="N25" s="72">
        <v>26</v>
      </c>
      <c r="O25" s="64">
        <v>2530</v>
      </c>
      <c r="P25" s="65">
        <f>Table224578910112[[#This Row],[PEMBULATAN]]*O25</f>
        <v>65780</v>
      </c>
    </row>
    <row r="26" spans="1:16" ht="26.25" customHeight="1" x14ac:dyDescent="0.2">
      <c r="A26" s="14"/>
      <c r="B26" s="14"/>
      <c r="C26" s="73" t="s">
        <v>83</v>
      </c>
      <c r="D26" s="78" t="s">
        <v>289</v>
      </c>
      <c r="E26" s="13">
        <v>44440</v>
      </c>
      <c r="F26" s="76" t="s">
        <v>290</v>
      </c>
      <c r="G26" s="13">
        <v>44443</v>
      </c>
      <c r="H26" s="77" t="s">
        <v>292</v>
      </c>
      <c r="I26" s="16">
        <v>53</v>
      </c>
      <c r="J26" s="16">
        <v>50</v>
      </c>
      <c r="K26" s="16">
        <v>20</v>
      </c>
      <c r="L26" s="16">
        <v>3</v>
      </c>
      <c r="M26" s="81">
        <v>13.25</v>
      </c>
      <c r="N26" s="72">
        <v>13</v>
      </c>
      <c r="O26" s="64">
        <v>2530</v>
      </c>
      <c r="P26" s="65">
        <f>Table224578910112[[#This Row],[PEMBULATAN]]*O26</f>
        <v>32890</v>
      </c>
    </row>
    <row r="27" spans="1:16" ht="26.25" customHeight="1" x14ac:dyDescent="0.2">
      <c r="A27" s="14"/>
      <c r="B27" s="14"/>
      <c r="C27" s="73" t="s">
        <v>84</v>
      </c>
      <c r="D27" s="78" t="s">
        <v>289</v>
      </c>
      <c r="E27" s="13">
        <v>44440</v>
      </c>
      <c r="F27" s="76" t="s">
        <v>290</v>
      </c>
      <c r="G27" s="13">
        <v>44443</v>
      </c>
      <c r="H27" s="77" t="s">
        <v>292</v>
      </c>
      <c r="I27" s="16">
        <v>90</v>
      </c>
      <c r="J27" s="16">
        <v>55</v>
      </c>
      <c r="K27" s="16">
        <v>38</v>
      </c>
      <c r="L27" s="16">
        <v>20</v>
      </c>
      <c r="M27" s="81">
        <v>47.024999999999999</v>
      </c>
      <c r="N27" s="72">
        <v>47</v>
      </c>
      <c r="O27" s="64">
        <v>2530</v>
      </c>
      <c r="P27" s="65">
        <f>Table224578910112[[#This Row],[PEMBULATAN]]*O27</f>
        <v>118910</v>
      </c>
    </row>
    <row r="28" spans="1:16" ht="26.25" customHeight="1" x14ac:dyDescent="0.2">
      <c r="A28" s="14"/>
      <c r="B28" s="14"/>
      <c r="C28" s="73" t="s">
        <v>85</v>
      </c>
      <c r="D28" s="78" t="s">
        <v>289</v>
      </c>
      <c r="E28" s="13">
        <v>44440</v>
      </c>
      <c r="F28" s="76" t="s">
        <v>290</v>
      </c>
      <c r="G28" s="13">
        <v>44443</v>
      </c>
      <c r="H28" s="77" t="s">
        <v>292</v>
      </c>
      <c r="I28" s="16">
        <v>100</v>
      </c>
      <c r="J28" s="16">
        <v>60</v>
      </c>
      <c r="K28" s="16">
        <v>25</v>
      </c>
      <c r="L28" s="16">
        <v>23</v>
      </c>
      <c r="M28" s="81">
        <v>37.5</v>
      </c>
      <c r="N28" s="72">
        <v>38</v>
      </c>
      <c r="O28" s="64">
        <v>2530</v>
      </c>
      <c r="P28" s="65">
        <f>Table224578910112[[#This Row],[PEMBULATAN]]*O28</f>
        <v>96140</v>
      </c>
    </row>
    <row r="29" spans="1:16" ht="26.25" customHeight="1" x14ac:dyDescent="0.2">
      <c r="A29" s="14"/>
      <c r="B29" s="14"/>
      <c r="C29" s="73" t="s">
        <v>86</v>
      </c>
      <c r="D29" s="78" t="s">
        <v>289</v>
      </c>
      <c r="E29" s="13">
        <v>44440</v>
      </c>
      <c r="F29" s="76" t="s">
        <v>290</v>
      </c>
      <c r="G29" s="13">
        <v>44443</v>
      </c>
      <c r="H29" s="77" t="s">
        <v>292</v>
      </c>
      <c r="I29" s="16">
        <v>60</v>
      </c>
      <c r="J29" s="16">
        <v>60</v>
      </c>
      <c r="K29" s="16">
        <v>30</v>
      </c>
      <c r="L29" s="16">
        <v>7</v>
      </c>
      <c r="M29" s="81">
        <v>27</v>
      </c>
      <c r="N29" s="72">
        <v>27</v>
      </c>
      <c r="O29" s="64">
        <v>2530</v>
      </c>
      <c r="P29" s="65">
        <f>Table224578910112[[#This Row],[PEMBULATAN]]*O29</f>
        <v>68310</v>
      </c>
    </row>
    <row r="30" spans="1:16" ht="26.25" customHeight="1" x14ac:dyDescent="0.2">
      <c r="A30" s="14"/>
      <c r="B30" s="14"/>
      <c r="C30" s="73" t="s">
        <v>87</v>
      </c>
      <c r="D30" s="78" t="s">
        <v>289</v>
      </c>
      <c r="E30" s="13">
        <v>44440</v>
      </c>
      <c r="F30" s="76" t="s">
        <v>290</v>
      </c>
      <c r="G30" s="13">
        <v>44443</v>
      </c>
      <c r="H30" s="77" t="s">
        <v>292</v>
      </c>
      <c r="I30" s="16">
        <v>90</v>
      </c>
      <c r="J30" s="16">
        <v>65</v>
      </c>
      <c r="K30" s="16">
        <v>30</v>
      </c>
      <c r="L30" s="16">
        <v>22</v>
      </c>
      <c r="M30" s="81">
        <v>43.875</v>
      </c>
      <c r="N30" s="72">
        <v>44</v>
      </c>
      <c r="O30" s="64">
        <v>2530</v>
      </c>
      <c r="P30" s="65">
        <f>Table224578910112[[#This Row],[PEMBULATAN]]*O30</f>
        <v>111320</v>
      </c>
    </row>
    <row r="31" spans="1:16" ht="26.25" customHeight="1" x14ac:dyDescent="0.2">
      <c r="A31" s="14"/>
      <c r="B31" s="14"/>
      <c r="C31" s="73" t="s">
        <v>88</v>
      </c>
      <c r="D31" s="78" t="s">
        <v>289</v>
      </c>
      <c r="E31" s="13">
        <v>44440</v>
      </c>
      <c r="F31" s="76" t="s">
        <v>290</v>
      </c>
      <c r="G31" s="13">
        <v>44443</v>
      </c>
      <c r="H31" s="77" t="s">
        <v>292</v>
      </c>
      <c r="I31" s="16">
        <v>85</v>
      </c>
      <c r="J31" s="16">
        <v>57</v>
      </c>
      <c r="K31" s="16">
        <v>22</v>
      </c>
      <c r="L31" s="16">
        <v>9</v>
      </c>
      <c r="M31" s="81">
        <v>26.647500000000001</v>
      </c>
      <c r="N31" s="72">
        <v>27</v>
      </c>
      <c r="O31" s="64">
        <v>2530</v>
      </c>
      <c r="P31" s="65">
        <f>Table224578910112[[#This Row],[PEMBULATAN]]*O31</f>
        <v>68310</v>
      </c>
    </row>
    <row r="32" spans="1:16" ht="26.25" customHeight="1" x14ac:dyDescent="0.2">
      <c r="A32" s="14"/>
      <c r="B32" s="14"/>
      <c r="C32" s="73" t="s">
        <v>89</v>
      </c>
      <c r="D32" s="78" t="s">
        <v>289</v>
      </c>
      <c r="E32" s="13">
        <v>44440</v>
      </c>
      <c r="F32" s="76" t="s">
        <v>290</v>
      </c>
      <c r="G32" s="13">
        <v>44443</v>
      </c>
      <c r="H32" s="77" t="s">
        <v>292</v>
      </c>
      <c r="I32" s="16">
        <v>85</v>
      </c>
      <c r="J32" s="16">
        <v>50</v>
      </c>
      <c r="K32" s="16">
        <v>13</v>
      </c>
      <c r="L32" s="16">
        <v>5</v>
      </c>
      <c r="M32" s="81">
        <v>13.8125</v>
      </c>
      <c r="N32" s="72">
        <v>14</v>
      </c>
      <c r="O32" s="64">
        <v>2530</v>
      </c>
      <c r="P32" s="65">
        <f>Table224578910112[[#This Row],[PEMBULATAN]]*O32</f>
        <v>35420</v>
      </c>
    </row>
    <row r="33" spans="1:16" ht="26.25" customHeight="1" x14ac:dyDescent="0.2">
      <c r="A33" s="14"/>
      <c r="B33" s="14"/>
      <c r="C33" s="73" t="s">
        <v>90</v>
      </c>
      <c r="D33" s="78" t="s">
        <v>289</v>
      </c>
      <c r="E33" s="13">
        <v>44440</v>
      </c>
      <c r="F33" s="76" t="s">
        <v>290</v>
      </c>
      <c r="G33" s="13">
        <v>44443</v>
      </c>
      <c r="H33" s="77" t="s">
        <v>292</v>
      </c>
      <c r="I33" s="16">
        <v>75</v>
      </c>
      <c r="J33" s="16">
        <v>45</v>
      </c>
      <c r="K33" s="16">
        <v>20</v>
      </c>
      <c r="L33" s="16">
        <v>10</v>
      </c>
      <c r="M33" s="81">
        <v>16.875</v>
      </c>
      <c r="N33" s="72">
        <v>17</v>
      </c>
      <c r="O33" s="64">
        <v>2530</v>
      </c>
      <c r="P33" s="65">
        <f>Table224578910112[[#This Row],[PEMBULATAN]]*O33</f>
        <v>43010</v>
      </c>
    </row>
    <row r="34" spans="1:16" ht="26.25" customHeight="1" x14ac:dyDescent="0.2">
      <c r="A34" s="14"/>
      <c r="B34" s="14"/>
      <c r="C34" s="73" t="s">
        <v>91</v>
      </c>
      <c r="D34" s="78" t="s">
        <v>289</v>
      </c>
      <c r="E34" s="13">
        <v>44440</v>
      </c>
      <c r="F34" s="76" t="s">
        <v>290</v>
      </c>
      <c r="G34" s="13">
        <v>44443</v>
      </c>
      <c r="H34" s="77" t="s">
        <v>292</v>
      </c>
      <c r="I34" s="16">
        <v>40</v>
      </c>
      <c r="J34" s="16">
        <v>35</v>
      </c>
      <c r="K34" s="16">
        <v>18</v>
      </c>
      <c r="L34" s="16">
        <v>2</v>
      </c>
      <c r="M34" s="81">
        <v>6.3</v>
      </c>
      <c r="N34" s="72">
        <v>7</v>
      </c>
      <c r="O34" s="64">
        <v>2530</v>
      </c>
      <c r="P34" s="65">
        <f>Table224578910112[[#This Row],[PEMBULATAN]]*O34</f>
        <v>17710</v>
      </c>
    </row>
    <row r="35" spans="1:16" ht="26.25" customHeight="1" x14ac:dyDescent="0.2">
      <c r="A35" s="14"/>
      <c r="B35" s="14"/>
      <c r="C35" s="73" t="s">
        <v>92</v>
      </c>
      <c r="D35" s="78" t="s">
        <v>289</v>
      </c>
      <c r="E35" s="13">
        <v>44440</v>
      </c>
      <c r="F35" s="76" t="s">
        <v>290</v>
      </c>
      <c r="G35" s="13">
        <v>44443</v>
      </c>
      <c r="H35" s="77" t="s">
        <v>292</v>
      </c>
      <c r="I35" s="16">
        <v>70</v>
      </c>
      <c r="J35" s="16">
        <v>58</v>
      </c>
      <c r="K35" s="16">
        <v>27</v>
      </c>
      <c r="L35" s="16">
        <v>8</v>
      </c>
      <c r="M35" s="81">
        <v>27.405000000000001</v>
      </c>
      <c r="N35" s="72">
        <v>28</v>
      </c>
      <c r="O35" s="64">
        <v>2530</v>
      </c>
      <c r="P35" s="65">
        <f>Table224578910112[[#This Row],[PEMBULATAN]]*O35</f>
        <v>70840</v>
      </c>
    </row>
    <row r="36" spans="1:16" ht="26.25" customHeight="1" x14ac:dyDescent="0.2">
      <c r="A36" s="14"/>
      <c r="B36" s="14"/>
      <c r="C36" s="73" t="s">
        <v>93</v>
      </c>
      <c r="D36" s="78" t="s">
        <v>289</v>
      </c>
      <c r="E36" s="13">
        <v>44440</v>
      </c>
      <c r="F36" s="76" t="s">
        <v>290</v>
      </c>
      <c r="G36" s="13">
        <v>44443</v>
      </c>
      <c r="H36" s="77" t="s">
        <v>292</v>
      </c>
      <c r="I36" s="16">
        <v>90</v>
      </c>
      <c r="J36" s="16">
        <v>58</v>
      </c>
      <c r="K36" s="16">
        <v>35</v>
      </c>
      <c r="L36" s="16">
        <v>17</v>
      </c>
      <c r="M36" s="81">
        <v>45.674999999999997</v>
      </c>
      <c r="N36" s="72">
        <v>46</v>
      </c>
      <c r="O36" s="64">
        <v>2530</v>
      </c>
      <c r="P36" s="65">
        <f>Table224578910112[[#This Row],[PEMBULATAN]]*O36</f>
        <v>116380</v>
      </c>
    </row>
    <row r="37" spans="1:16" ht="26.25" customHeight="1" x14ac:dyDescent="0.2">
      <c r="A37" s="14"/>
      <c r="B37" s="14"/>
      <c r="C37" s="73" t="s">
        <v>94</v>
      </c>
      <c r="D37" s="78" t="s">
        <v>289</v>
      </c>
      <c r="E37" s="13">
        <v>44440</v>
      </c>
      <c r="F37" s="76" t="s">
        <v>290</v>
      </c>
      <c r="G37" s="13">
        <v>44443</v>
      </c>
      <c r="H37" s="77" t="s">
        <v>292</v>
      </c>
      <c r="I37" s="16">
        <v>85</v>
      </c>
      <c r="J37" s="16">
        <v>50</v>
      </c>
      <c r="K37" s="16">
        <v>32</v>
      </c>
      <c r="L37" s="16">
        <v>20</v>
      </c>
      <c r="M37" s="81">
        <v>34</v>
      </c>
      <c r="N37" s="72">
        <v>34</v>
      </c>
      <c r="O37" s="64">
        <v>2530</v>
      </c>
      <c r="P37" s="65">
        <f>Table224578910112[[#This Row],[PEMBULATAN]]*O37</f>
        <v>86020</v>
      </c>
    </row>
    <row r="38" spans="1:16" ht="26.25" customHeight="1" x14ac:dyDescent="0.2">
      <c r="A38" s="14"/>
      <c r="B38" s="14"/>
      <c r="C38" s="73" t="s">
        <v>95</v>
      </c>
      <c r="D38" s="78" t="s">
        <v>289</v>
      </c>
      <c r="E38" s="13">
        <v>44440</v>
      </c>
      <c r="F38" s="76" t="s">
        <v>290</v>
      </c>
      <c r="G38" s="13">
        <v>44443</v>
      </c>
      <c r="H38" s="77" t="s">
        <v>292</v>
      </c>
      <c r="I38" s="16">
        <v>60</v>
      </c>
      <c r="J38" s="16">
        <v>60</v>
      </c>
      <c r="K38" s="16">
        <v>30</v>
      </c>
      <c r="L38" s="16">
        <v>9</v>
      </c>
      <c r="M38" s="81">
        <v>27</v>
      </c>
      <c r="N38" s="72">
        <v>27</v>
      </c>
      <c r="O38" s="64">
        <v>2530</v>
      </c>
      <c r="P38" s="65">
        <f>Table224578910112[[#This Row],[PEMBULATAN]]*O38</f>
        <v>68310</v>
      </c>
    </row>
    <row r="39" spans="1:16" ht="26.25" customHeight="1" x14ac:dyDescent="0.2">
      <c r="A39" s="14"/>
      <c r="B39" s="14"/>
      <c r="C39" s="73" t="s">
        <v>96</v>
      </c>
      <c r="D39" s="78" t="s">
        <v>289</v>
      </c>
      <c r="E39" s="13">
        <v>44440</v>
      </c>
      <c r="F39" s="76" t="s">
        <v>290</v>
      </c>
      <c r="G39" s="13">
        <v>44443</v>
      </c>
      <c r="H39" s="77" t="s">
        <v>292</v>
      </c>
      <c r="I39" s="16">
        <v>75</v>
      </c>
      <c r="J39" s="16">
        <v>58</v>
      </c>
      <c r="K39" s="16">
        <v>25</v>
      </c>
      <c r="L39" s="16">
        <v>9</v>
      </c>
      <c r="M39" s="81">
        <v>27.1875</v>
      </c>
      <c r="N39" s="72">
        <v>27</v>
      </c>
      <c r="O39" s="64">
        <v>2530</v>
      </c>
      <c r="P39" s="65">
        <f>Table224578910112[[#This Row],[PEMBULATAN]]*O39</f>
        <v>68310</v>
      </c>
    </row>
    <row r="40" spans="1:16" ht="26.25" customHeight="1" x14ac:dyDescent="0.2">
      <c r="A40" s="14"/>
      <c r="B40" s="14"/>
      <c r="C40" s="73" t="s">
        <v>97</v>
      </c>
      <c r="D40" s="78" t="s">
        <v>289</v>
      </c>
      <c r="E40" s="13">
        <v>44440</v>
      </c>
      <c r="F40" s="76" t="s">
        <v>290</v>
      </c>
      <c r="G40" s="13">
        <v>44443</v>
      </c>
      <c r="H40" s="77" t="s">
        <v>292</v>
      </c>
      <c r="I40" s="16">
        <v>90</v>
      </c>
      <c r="J40" s="16">
        <v>50</v>
      </c>
      <c r="K40" s="16">
        <v>30</v>
      </c>
      <c r="L40" s="16">
        <v>11</v>
      </c>
      <c r="M40" s="81">
        <v>33.75</v>
      </c>
      <c r="N40" s="72">
        <v>34</v>
      </c>
      <c r="O40" s="64">
        <v>2530</v>
      </c>
      <c r="P40" s="65">
        <f>Table224578910112[[#This Row],[PEMBULATAN]]*O40</f>
        <v>86020</v>
      </c>
    </row>
    <row r="41" spans="1:16" ht="26.25" customHeight="1" x14ac:dyDescent="0.2">
      <c r="A41" s="14"/>
      <c r="B41" s="14"/>
      <c r="C41" s="73" t="s">
        <v>98</v>
      </c>
      <c r="D41" s="78" t="s">
        <v>289</v>
      </c>
      <c r="E41" s="13">
        <v>44440</v>
      </c>
      <c r="F41" s="76" t="s">
        <v>290</v>
      </c>
      <c r="G41" s="13">
        <v>44443</v>
      </c>
      <c r="H41" s="77" t="s">
        <v>292</v>
      </c>
      <c r="I41" s="16">
        <v>80</v>
      </c>
      <c r="J41" s="16">
        <v>60</v>
      </c>
      <c r="K41" s="16">
        <v>23</v>
      </c>
      <c r="L41" s="16">
        <v>7</v>
      </c>
      <c r="M41" s="81">
        <v>27.6</v>
      </c>
      <c r="N41" s="72">
        <v>28</v>
      </c>
      <c r="O41" s="64">
        <v>2530</v>
      </c>
      <c r="P41" s="65">
        <f>Table224578910112[[#This Row],[PEMBULATAN]]*O41</f>
        <v>70840</v>
      </c>
    </row>
    <row r="42" spans="1:16" ht="26.25" customHeight="1" x14ac:dyDescent="0.2">
      <c r="A42" s="14"/>
      <c r="B42" s="14"/>
      <c r="C42" s="73" t="s">
        <v>99</v>
      </c>
      <c r="D42" s="78" t="s">
        <v>289</v>
      </c>
      <c r="E42" s="13">
        <v>44440</v>
      </c>
      <c r="F42" s="76" t="s">
        <v>290</v>
      </c>
      <c r="G42" s="13">
        <v>44443</v>
      </c>
      <c r="H42" s="77" t="s">
        <v>292</v>
      </c>
      <c r="I42" s="16">
        <v>60</v>
      </c>
      <c r="J42" s="16">
        <v>56</v>
      </c>
      <c r="K42" s="16">
        <v>26</v>
      </c>
      <c r="L42" s="16">
        <v>5</v>
      </c>
      <c r="M42" s="81">
        <v>21.84</v>
      </c>
      <c r="N42" s="72">
        <v>22</v>
      </c>
      <c r="O42" s="64">
        <v>2530</v>
      </c>
      <c r="P42" s="65">
        <f>Table224578910112[[#This Row],[PEMBULATAN]]*O42</f>
        <v>55660</v>
      </c>
    </row>
    <row r="43" spans="1:16" ht="26.25" customHeight="1" x14ac:dyDescent="0.2">
      <c r="A43" s="14"/>
      <c r="B43" s="14"/>
      <c r="C43" s="73" t="s">
        <v>100</v>
      </c>
      <c r="D43" s="78" t="s">
        <v>289</v>
      </c>
      <c r="E43" s="13">
        <v>44440</v>
      </c>
      <c r="F43" s="76" t="s">
        <v>290</v>
      </c>
      <c r="G43" s="13">
        <v>44443</v>
      </c>
      <c r="H43" s="77" t="s">
        <v>292</v>
      </c>
      <c r="I43" s="16">
        <v>70</v>
      </c>
      <c r="J43" s="16">
        <v>8</v>
      </c>
      <c r="K43" s="16">
        <v>7</v>
      </c>
      <c r="L43" s="16">
        <v>1</v>
      </c>
      <c r="M43" s="81">
        <v>0.98</v>
      </c>
      <c r="N43" s="72">
        <v>1</v>
      </c>
      <c r="O43" s="64">
        <v>2530</v>
      </c>
      <c r="P43" s="65">
        <f>Table224578910112[[#This Row],[PEMBULATAN]]*O43</f>
        <v>2530</v>
      </c>
    </row>
    <row r="44" spans="1:16" ht="26.25" customHeight="1" x14ac:dyDescent="0.2">
      <c r="A44" s="14"/>
      <c r="B44" s="14"/>
      <c r="C44" s="73" t="s">
        <v>101</v>
      </c>
      <c r="D44" s="78" t="s">
        <v>289</v>
      </c>
      <c r="E44" s="13">
        <v>44440</v>
      </c>
      <c r="F44" s="76" t="s">
        <v>290</v>
      </c>
      <c r="G44" s="13">
        <v>44443</v>
      </c>
      <c r="H44" s="77" t="s">
        <v>292</v>
      </c>
      <c r="I44" s="16">
        <v>83</v>
      </c>
      <c r="J44" s="16">
        <v>55</v>
      </c>
      <c r="K44" s="16">
        <v>20</v>
      </c>
      <c r="L44" s="16">
        <v>7</v>
      </c>
      <c r="M44" s="81">
        <v>22.824999999999999</v>
      </c>
      <c r="N44" s="72">
        <v>23</v>
      </c>
      <c r="O44" s="64">
        <v>2530</v>
      </c>
      <c r="P44" s="65">
        <f>Table224578910112[[#This Row],[PEMBULATAN]]*O44</f>
        <v>58190</v>
      </c>
    </row>
    <row r="45" spans="1:16" ht="26.25" customHeight="1" x14ac:dyDescent="0.2">
      <c r="A45" s="14"/>
      <c r="B45" s="14"/>
      <c r="C45" s="73" t="s">
        <v>102</v>
      </c>
      <c r="D45" s="78" t="s">
        <v>289</v>
      </c>
      <c r="E45" s="13">
        <v>44440</v>
      </c>
      <c r="F45" s="76" t="s">
        <v>290</v>
      </c>
      <c r="G45" s="13">
        <v>44443</v>
      </c>
      <c r="H45" s="77" t="s">
        <v>292</v>
      </c>
      <c r="I45" s="16">
        <v>100</v>
      </c>
      <c r="J45" s="16">
        <v>22</v>
      </c>
      <c r="K45" s="16">
        <v>12</v>
      </c>
      <c r="L45" s="16">
        <v>16</v>
      </c>
      <c r="M45" s="81">
        <v>6.6</v>
      </c>
      <c r="N45" s="72">
        <v>16</v>
      </c>
      <c r="O45" s="64">
        <v>2530</v>
      </c>
      <c r="P45" s="65">
        <f>Table224578910112[[#This Row],[PEMBULATAN]]*O45</f>
        <v>40480</v>
      </c>
    </row>
    <row r="46" spans="1:16" ht="26.25" customHeight="1" x14ac:dyDescent="0.2">
      <c r="A46" s="14"/>
      <c r="B46" s="14"/>
      <c r="C46" s="73" t="s">
        <v>103</v>
      </c>
      <c r="D46" s="78" t="s">
        <v>289</v>
      </c>
      <c r="E46" s="13">
        <v>44440</v>
      </c>
      <c r="F46" s="76" t="s">
        <v>290</v>
      </c>
      <c r="G46" s="13">
        <v>44443</v>
      </c>
      <c r="H46" s="77" t="s">
        <v>292</v>
      </c>
      <c r="I46" s="16">
        <v>83</v>
      </c>
      <c r="J46" s="16">
        <v>72</v>
      </c>
      <c r="K46" s="16">
        <v>30</v>
      </c>
      <c r="L46" s="16">
        <v>9</v>
      </c>
      <c r="M46" s="81">
        <v>44.82</v>
      </c>
      <c r="N46" s="72">
        <v>45</v>
      </c>
      <c r="O46" s="64">
        <v>2530</v>
      </c>
      <c r="P46" s="65">
        <f>Table224578910112[[#This Row],[PEMBULATAN]]*O46</f>
        <v>113850</v>
      </c>
    </row>
    <row r="47" spans="1:16" ht="26.25" customHeight="1" x14ac:dyDescent="0.2">
      <c r="A47" s="14"/>
      <c r="B47" s="14"/>
      <c r="C47" s="73" t="s">
        <v>104</v>
      </c>
      <c r="D47" s="78" t="s">
        <v>289</v>
      </c>
      <c r="E47" s="13">
        <v>44440</v>
      </c>
      <c r="F47" s="76" t="s">
        <v>290</v>
      </c>
      <c r="G47" s="13">
        <v>44443</v>
      </c>
      <c r="H47" s="77" t="s">
        <v>292</v>
      </c>
      <c r="I47" s="16">
        <v>43</v>
      </c>
      <c r="J47" s="16">
        <v>46</v>
      </c>
      <c r="K47" s="16">
        <v>52</v>
      </c>
      <c r="L47" s="16">
        <v>28</v>
      </c>
      <c r="M47" s="81">
        <v>25.713999999999999</v>
      </c>
      <c r="N47" s="72">
        <v>28</v>
      </c>
      <c r="O47" s="64">
        <v>2530</v>
      </c>
      <c r="P47" s="65">
        <f>Table224578910112[[#This Row],[PEMBULATAN]]*O47</f>
        <v>70840</v>
      </c>
    </row>
    <row r="48" spans="1:16" ht="26.25" customHeight="1" x14ac:dyDescent="0.2">
      <c r="A48" s="14"/>
      <c r="B48" s="14"/>
      <c r="C48" s="73" t="s">
        <v>105</v>
      </c>
      <c r="D48" s="78" t="s">
        <v>289</v>
      </c>
      <c r="E48" s="13">
        <v>44440</v>
      </c>
      <c r="F48" s="76" t="s">
        <v>290</v>
      </c>
      <c r="G48" s="13">
        <v>44443</v>
      </c>
      <c r="H48" s="77" t="s">
        <v>292</v>
      </c>
      <c r="I48" s="16">
        <v>32</v>
      </c>
      <c r="J48" s="16">
        <v>32</v>
      </c>
      <c r="K48" s="16">
        <v>36</v>
      </c>
      <c r="L48" s="16">
        <v>4</v>
      </c>
      <c r="M48" s="81">
        <v>9.2159999999999993</v>
      </c>
      <c r="N48" s="72">
        <v>9</v>
      </c>
      <c r="O48" s="64">
        <v>2530</v>
      </c>
      <c r="P48" s="65">
        <f>Table224578910112[[#This Row],[PEMBULATAN]]*O48</f>
        <v>22770</v>
      </c>
    </row>
    <row r="49" spans="1:16" ht="26.25" customHeight="1" x14ac:dyDescent="0.2">
      <c r="A49" s="14"/>
      <c r="B49" s="14"/>
      <c r="C49" s="73" t="s">
        <v>106</v>
      </c>
      <c r="D49" s="78" t="s">
        <v>289</v>
      </c>
      <c r="E49" s="13">
        <v>44440</v>
      </c>
      <c r="F49" s="76" t="s">
        <v>290</v>
      </c>
      <c r="G49" s="13">
        <v>44443</v>
      </c>
      <c r="H49" s="77" t="s">
        <v>292</v>
      </c>
      <c r="I49" s="16">
        <v>33</v>
      </c>
      <c r="J49" s="16">
        <v>33</v>
      </c>
      <c r="K49" s="16">
        <v>26</v>
      </c>
      <c r="L49" s="16">
        <v>5</v>
      </c>
      <c r="M49" s="81">
        <v>7.0785</v>
      </c>
      <c r="N49" s="72">
        <v>7</v>
      </c>
      <c r="O49" s="64">
        <v>2530</v>
      </c>
      <c r="P49" s="65">
        <f>Table224578910112[[#This Row],[PEMBULATAN]]*O49</f>
        <v>17710</v>
      </c>
    </row>
    <row r="50" spans="1:16" ht="26.25" customHeight="1" x14ac:dyDescent="0.2">
      <c r="A50" s="14"/>
      <c r="B50" s="14"/>
      <c r="C50" s="73" t="s">
        <v>107</v>
      </c>
      <c r="D50" s="78" t="s">
        <v>289</v>
      </c>
      <c r="E50" s="13">
        <v>44440</v>
      </c>
      <c r="F50" s="76" t="s">
        <v>290</v>
      </c>
      <c r="G50" s="13">
        <v>44443</v>
      </c>
      <c r="H50" s="77" t="s">
        <v>292</v>
      </c>
      <c r="I50" s="16">
        <v>33</v>
      </c>
      <c r="J50" s="16">
        <v>33</v>
      </c>
      <c r="K50" s="16">
        <v>36</v>
      </c>
      <c r="L50" s="16">
        <v>12</v>
      </c>
      <c r="M50" s="81">
        <v>9.8010000000000002</v>
      </c>
      <c r="N50" s="72">
        <v>12</v>
      </c>
      <c r="O50" s="64">
        <v>2530</v>
      </c>
      <c r="P50" s="65">
        <f>Table224578910112[[#This Row],[PEMBULATAN]]*O50</f>
        <v>30360</v>
      </c>
    </row>
    <row r="51" spans="1:16" ht="26.25" customHeight="1" x14ac:dyDescent="0.2">
      <c r="A51" s="14"/>
      <c r="B51" s="14"/>
      <c r="C51" s="73" t="s">
        <v>108</v>
      </c>
      <c r="D51" s="78" t="s">
        <v>289</v>
      </c>
      <c r="E51" s="13">
        <v>44440</v>
      </c>
      <c r="F51" s="76" t="s">
        <v>290</v>
      </c>
      <c r="G51" s="13">
        <v>44443</v>
      </c>
      <c r="H51" s="77" t="s">
        <v>292</v>
      </c>
      <c r="I51" s="16">
        <v>80</v>
      </c>
      <c r="J51" s="16">
        <v>22</v>
      </c>
      <c r="K51" s="16">
        <v>12</v>
      </c>
      <c r="L51" s="16">
        <v>3</v>
      </c>
      <c r="M51" s="81">
        <v>5.28</v>
      </c>
      <c r="N51" s="72">
        <v>5</v>
      </c>
      <c r="O51" s="64">
        <v>2530</v>
      </c>
      <c r="P51" s="65">
        <f>Table224578910112[[#This Row],[PEMBULATAN]]*O51</f>
        <v>12650</v>
      </c>
    </row>
    <row r="52" spans="1:16" ht="26.25" customHeight="1" x14ac:dyDescent="0.2">
      <c r="A52" s="14"/>
      <c r="B52" s="14"/>
      <c r="C52" s="73" t="s">
        <v>109</v>
      </c>
      <c r="D52" s="78" t="s">
        <v>289</v>
      </c>
      <c r="E52" s="13">
        <v>44440</v>
      </c>
      <c r="F52" s="76" t="s">
        <v>290</v>
      </c>
      <c r="G52" s="13">
        <v>44443</v>
      </c>
      <c r="H52" s="77" t="s">
        <v>292</v>
      </c>
      <c r="I52" s="16">
        <v>24</v>
      </c>
      <c r="J52" s="16">
        <v>42</v>
      </c>
      <c r="K52" s="16">
        <v>38</v>
      </c>
      <c r="L52" s="16">
        <v>5</v>
      </c>
      <c r="M52" s="81">
        <v>9.5760000000000005</v>
      </c>
      <c r="N52" s="72">
        <v>10</v>
      </c>
      <c r="O52" s="64">
        <v>2530</v>
      </c>
      <c r="P52" s="65">
        <f>Table224578910112[[#This Row],[PEMBULATAN]]*O52</f>
        <v>25300</v>
      </c>
    </row>
    <row r="53" spans="1:16" ht="26.25" customHeight="1" x14ac:dyDescent="0.2">
      <c r="A53" s="14"/>
      <c r="B53" s="14"/>
      <c r="C53" s="73" t="s">
        <v>110</v>
      </c>
      <c r="D53" s="78" t="s">
        <v>289</v>
      </c>
      <c r="E53" s="13">
        <v>44440</v>
      </c>
      <c r="F53" s="76" t="s">
        <v>290</v>
      </c>
      <c r="G53" s="13">
        <v>44443</v>
      </c>
      <c r="H53" s="77" t="s">
        <v>292</v>
      </c>
      <c r="I53" s="16">
        <v>80</v>
      </c>
      <c r="J53" s="16">
        <v>30</v>
      </c>
      <c r="K53" s="16">
        <v>16</v>
      </c>
      <c r="L53" s="16">
        <v>4</v>
      </c>
      <c r="M53" s="81">
        <v>9.6</v>
      </c>
      <c r="N53" s="72">
        <v>10</v>
      </c>
      <c r="O53" s="64">
        <v>2530</v>
      </c>
      <c r="P53" s="65">
        <f>Table224578910112[[#This Row],[PEMBULATAN]]*O53</f>
        <v>25300</v>
      </c>
    </row>
    <row r="54" spans="1:16" ht="26.25" customHeight="1" x14ac:dyDescent="0.2">
      <c r="A54" s="14"/>
      <c r="B54" s="14"/>
      <c r="C54" s="73" t="s">
        <v>111</v>
      </c>
      <c r="D54" s="78" t="s">
        <v>289</v>
      </c>
      <c r="E54" s="13">
        <v>44440</v>
      </c>
      <c r="F54" s="76" t="s">
        <v>290</v>
      </c>
      <c r="G54" s="13">
        <v>44443</v>
      </c>
      <c r="H54" s="77" t="s">
        <v>292</v>
      </c>
      <c r="I54" s="16">
        <v>77</v>
      </c>
      <c r="J54" s="16">
        <v>27</v>
      </c>
      <c r="K54" s="16">
        <v>10</v>
      </c>
      <c r="L54" s="16">
        <v>2</v>
      </c>
      <c r="M54" s="81">
        <v>5.1974999999999998</v>
      </c>
      <c r="N54" s="72">
        <v>5</v>
      </c>
      <c r="O54" s="64">
        <v>2530</v>
      </c>
      <c r="P54" s="65">
        <f>Table224578910112[[#This Row],[PEMBULATAN]]*O54</f>
        <v>12650</v>
      </c>
    </row>
    <row r="55" spans="1:16" ht="26.25" customHeight="1" x14ac:dyDescent="0.2">
      <c r="A55" s="14"/>
      <c r="B55" s="14"/>
      <c r="C55" s="73" t="s">
        <v>112</v>
      </c>
      <c r="D55" s="78" t="s">
        <v>289</v>
      </c>
      <c r="E55" s="13">
        <v>44440</v>
      </c>
      <c r="F55" s="76" t="s">
        <v>290</v>
      </c>
      <c r="G55" s="13">
        <v>44443</v>
      </c>
      <c r="H55" s="77" t="s">
        <v>292</v>
      </c>
      <c r="I55" s="16">
        <v>62</v>
      </c>
      <c r="J55" s="16">
        <v>43</v>
      </c>
      <c r="K55" s="16">
        <v>7</v>
      </c>
      <c r="L55" s="16">
        <v>2</v>
      </c>
      <c r="M55" s="81">
        <v>4.6654999999999998</v>
      </c>
      <c r="N55" s="72">
        <v>5</v>
      </c>
      <c r="O55" s="64">
        <v>2530</v>
      </c>
      <c r="P55" s="65">
        <f>Table224578910112[[#This Row],[PEMBULATAN]]*O55</f>
        <v>12650</v>
      </c>
    </row>
    <row r="56" spans="1:16" ht="26.25" customHeight="1" x14ac:dyDescent="0.2">
      <c r="A56" s="14"/>
      <c r="B56" s="14"/>
      <c r="C56" s="73" t="s">
        <v>113</v>
      </c>
      <c r="D56" s="78" t="s">
        <v>289</v>
      </c>
      <c r="E56" s="13">
        <v>44440</v>
      </c>
      <c r="F56" s="76" t="s">
        <v>290</v>
      </c>
      <c r="G56" s="13">
        <v>44443</v>
      </c>
      <c r="H56" s="77" t="s">
        <v>292</v>
      </c>
      <c r="I56" s="16">
        <v>46</v>
      </c>
      <c r="J56" s="16">
        <v>46</v>
      </c>
      <c r="K56" s="16">
        <v>30</v>
      </c>
      <c r="L56" s="16">
        <v>1</v>
      </c>
      <c r="M56" s="81">
        <v>15.87</v>
      </c>
      <c r="N56" s="72">
        <v>16</v>
      </c>
      <c r="O56" s="64">
        <v>2530</v>
      </c>
      <c r="P56" s="65">
        <f>Table224578910112[[#This Row],[PEMBULATAN]]*O56</f>
        <v>40480</v>
      </c>
    </row>
    <row r="57" spans="1:16" ht="26.25" customHeight="1" x14ac:dyDescent="0.2">
      <c r="A57" s="14"/>
      <c r="B57" s="14"/>
      <c r="C57" s="73" t="s">
        <v>114</v>
      </c>
      <c r="D57" s="78" t="s">
        <v>289</v>
      </c>
      <c r="E57" s="13">
        <v>44440</v>
      </c>
      <c r="F57" s="76" t="s">
        <v>290</v>
      </c>
      <c r="G57" s="13">
        <v>44443</v>
      </c>
      <c r="H57" s="77" t="s">
        <v>292</v>
      </c>
      <c r="I57" s="16">
        <v>100</v>
      </c>
      <c r="J57" s="16">
        <v>54</v>
      </c>
      <c r="K57" s="16">
        <v>28</v>
      </c>
      <c r="L57" s="16">
        <v>19</v>
      </c>
      <c r="M57" s="81">
        <v>37.799999999999997</v>
      </c>
      <c r="N57" s="72">
        <v>38</v>
      </c>
      <c r="O57" s="64">
        <v>2530</v>
      </c>
      <c r="P57" s="65">
        <f>Table224578910112[[#This Row],[PEMBULATAN]]*O57</f>
        <v>96140</v>
      </c>
    </row>
    <row r="58" spans="1:16" ht="26.25" customHeight="1" x14ac:dyDescent="0.2">
      <c r="A58" s="14"/>
      <c r="B58" s="14"/>
      <c r="C58" s="73" t="s">
        <v>115</v>
      </c>
      <c r="D58" s="78" t="s">
        <v>289</v>
      </c>
      <c r="E58" s="13">
        <v>44440</v>
      </c>
      <c r="F58" s="76" t="s">
        <v>290</v>
      </c>
      <c r="G58" s="13">
        <v>44443</v>
      </c>
      <c r="H58" s="77" t="s">
        <v>292</v>
      </c>
      <c r="I58" s="16">
        <v>65</v>
      </c>
      <c r="J58" s="16">
        <v>50</v>
      </c>
      <c r="K58" s="16">
        <v>44</v>
      </c>
      <c r="L58" s="16">
        <v>18</v>
      </c>
      <c r="M58" s="81">
        <v>35.75</v>
      </c>
      <c r="N58" s="72">
        <v>36</v>
      </c>
      <c r="O58" s="64">
        <v>2530</v>
      </c>
      <c r="P58" s="65">
        <f>Table224578910112[[#This Row],[PEMBULATAN]]*O58</f>
        <v>91080</v>
      </c>
    </row>
    <row r="59" spans="1:16" ht="26.25" customHeight="1" x14ac:dyDescent="0.2">
      <c r="A59" s="14"/>
      <c r="B59" s="14"/>
      <c r="C59" s="73" t="s">
        <v>116</v>
      </c>
      <c r="D59" s="78" t="s">
        <v>289</v>
      </c>
      <c r="E59" s="13">
        <v>44440</v>
      </c>
      <c r="F59" s="76" t="s">
        <v>290</v>
      </c>
      <c r="G59" s="13">
        <v>44443</v>
      </c>
      <c r="H59" s="77" t="s">
        <v>292</v>
      </c>
      <c r="I59" s="16">
        <v>83</v>
      </c>
      <c r="J59" s="16">
        <v>20</v>
      </c>
      <c r="K59" s="16">
        <v>10</v>
      </c>
      <c r="L59" s="16">
        <v>12</v>
      </c>
      <c r="M59" s="81">
        <v>4.1500000000000004</v>
      </c>
      <c r="N59" s="72">
        <v>12</v>
      </c>
      <c r="O59" s="64">
        <v>2530</v>
      </c>
      <c r="P59" s="65">
        <f>Table224578910112[[#This Row],[PEMBULATAN]]*O59</f>
        <v>30360</v>
      </c>
    </row>
    <row r="60" spans="1:16" ht="26.25" customHeight="1" x14ac:dyDescent="0.2">
      <c r="A60" s="14"/>
      <c r="B60" s="14"/>
      <c r="C60" s="73" t="s">
        <v>117</v>
      </c>
      <c r="D60" s="78" t="s">
        <v>289</v>
      </c>
      <c r="E60" s="13">
        <v>44440</v>
      </c>
      <c r="F60" s="76" t="s">
        <v>290</v>
      </c>
      <c r="G60" s="13">
        <v>44443</v>
      </c>
      <c r="H60" s="77" t="s">
        <v>292</v>
      </c>
      <c r="I60" s="16">
        <v>72</v>
      </c>
      <c r="J60" s="16">
        <v>25</v>
      </c>
      <c r="K60" s="16">
        <v>28</v>
      </c>
      <c r="L60" s="16">
        <v>3</v>
      </c>
      <c r="M60" s="81">
        <v>12.6</v>
      </c>
      <c r="N60" s="72">
        <v>13</v>
      </c>
      <c r="O60" s="64">
        <v>2530</v>
      </c>
      <c r="P60" s="65">
        <f>Table224578910112[[#This Row],[PEMBULATAN]]*O60</f>
        <v>32890</v>
      </c>
    </row>
    <row r="61" spans="1:16" ht="26.25" customHeight="1" x14ac:dyDescent="0.2">
      <c r="A61" s="14"/>
      <c r="B61" s="14"/>
      <c r="C61" s="73" t="s">
        <v>118</v>
      </c>
      <c r="D61" s="78" t="s">
        <v>289</v>
      </c>
      <c r="E61" s="13">
        <v>44440</v>
      </c>
      <c r="F61" s="76" t="s">
        <v>290</v>
      </c>
      <c r="G61" s="13">
        <v>44443</v>
      </c>
      <c r="H61" s="77" t="s">
        <v>292</v>
      </c>
      <c r="I61" s="16">
        <v>93</v>
      </c>
      <c r="J61" s="16">
        <v>43</v>
      </c>
      <c r="K61" s="16">
        <v>22</v>
      </c>
      <c r="L61" s="16">
        <v>5</v>
      </c>
      <c r="M61" s="81">
        <v>21.994499999999999</v>
      </c>
      <c r="N61" s="72">
        <v>22</v>
      </c>
      <c r="O61" s="64">
        <v>2530</v>
      </c>
      <c r="P61" s="65">
        <f>Table224578910112[[#This Row],[PEMBULATAN]]*O61</f>
        <v>55660</v>
      </c>
    </row>
    <row r="62" spans="1:16" ht="26.25" customHeight="1" x14ac:dyDescent="0.2">
      <c r="A62" s="14"/>
      <c r="B62" s="14"/>
      <c r="C62" s="73" t="s">
        <v>119</v>
      </c>
      <c r="D62" s="78" t="s">
        <v>289</v>
      </c>
      <c r="E62" s="13">
        <v>44440</v>
      </c>
      <c r="F62" s="76" t="s">
        <v>290</v>
      </c>
      <c r="G62" s="13">
        <v>44443</v>
      </c>
      <c r="H62" s="77" t="s">
        <v>292</v>
      </c>
      <c r="I62" s="16">
        <v>70</v>
      </c>
      <c r="J62" s="16">
        <v>45</v>
      </c>
      <c r="K62" s="16">
        <v>20</v>
      </c>
      <c r="L62" s="16">
        <v>3</v>
      </c>
      <c r="M62" s="81">
        <v>15.75</v>
      </c>
      <c r="N62" s="72">
        <v>16</v>
      </c>
      <c r="O62" s="64">
        <v>2530</v>
      </c>
      <c r="P62" s="65">
        <f>Table224578910112[[#This Row],[PEMBULATAN]]*O62</f>
        <v>40480</v>
      </c>
    </row>
    <row r="63" spans="1:16" ht="26.25" customHeight="1" x14ac:dyDescent="0.2">
      <c r="A63" s="14"/>
      <c r="B63" s="14"/>
      <c r="C63" s="73" t="s">
        <v>120</v>
      </c>
      <c r="D63" s="78" t="s">
        <v>289</v>
      </c>
      <c r="E63" s="13">
        <v>44440</v>
      </c>
      <c r="F63" s="76" t="s">
        <v>290</v>
      </c>
      <c r="G63" s="13">
        <v>44443</v>
      </c>
      <c r="H63" s="77" t="s">
        <v>292</v>
      </c>
      <c r="I63" s="16">
        <v>90</v>
      </c>
      <c r="J63" s="16">
        <v>55</v>
      </c>
      <c r="K63" s="16">
        <v>36</v>
      </c>
      <c r="L63" s="16">
        <v>28</v>
      </c>
      <c r="M63" s="81">
        <v>44.55</v>
      </c>
      <c r="N63" s="72">
        <v>45</v>
      </c>
      <c r="O63" s="64">
        <v>2530</v>
      </c>
      <c r="P63" s="65">
        <f>Table224578910112[[#This Row],[PEMBULATAN]]*O63</f>
        <v>113850</v>
      </c>
    </row>
    <row r="64" spans="1:16" ht="26.25" customHeight="1" x14ac:dyDescent="0.2">
      <c r="A64" s="14"/>
      <c r="B64" s="14"/>
      <c r="C64" s="73" t="s">
        <v>121</v>
      </c>
      <c r="D64" s="78" t="s">
        <v>289</v>
      </c>
      <c r="E64" s="13">
        <v>44440</v>
      </c>
      <c r="F64" s="76" t="s">
        <v>290</v>
      </c>
      <c r="G64" s="13">
        <v>44443</v>
      </c>
      <c r="H64" s="77" t="s">
        <v>292</v>
      </c>
      <c r="I64" s="16">
        <v>90</v>
      </c>
      <c r="J64" s="16">
        <v>60</v>
      </c>
      <c r="K64" s="16">
        <v>18</v>
      </c>
      <c r="L64" s="16">
        <v>13</v>
      </c>
      <c r="M64" s="81">
        <v>24.3</v>
      </c>
      <c r="N64" s="72">
        <v>25</v>
      </c>
      <c r="O64" s="64">
        <v>2530</v>
      </c>
      <c r="P64" s="65">
        <f>Table224578910112[[#This Row],[PEMBULATAN]]*O64</f>
        <v>63250</v>
      </c>
    </row>
    <row r="65" spans="1:16" ht="26.25" customHeight="1" x14ac:dyDescent="0.2">
      <c r="A65" s="14"/>
      <c r="B65" s="14"/>
      <c r="C65" s="73" t="s">
        <v>122</v>
      </c>
      <c r="D65" s="78" t="s">
        <v>289</v>
      </c>
      <c r="E65" s="13">
        <v>44440</v>
      </c>
      <c r="F65" s="76" t="s">
        <v>290</v>
      </c>
      <c r="G65" s="13">
        <v>44443</v>
      </c>
      <c r="H65" s="77" t="s">
        <v>292</v>
      </c>
      <c r="I65" s="16">
        <v>86</v>
      </c>
      <c r="J65" s="16">
        <v>48</v>
      </c>
      <c r="K65" s="16">
        <v>20</v>
      </c>
      <c r="L65" s="16">
        <v>13</v>
      </c>
      <c r="M65" s="81">
        <v>20.64</v>
      </c>
      <c r="N65" s="72">
        <v>21</v>
      </c>
      <c r="O65" s="64">
        <v>2530</v>
      </c>
      <c r="P65" s="65">
        <f>Table224578910112[[#This Row],[PEMBULATAN]]*O65</f>
        <v>53130</v>
      </c>
    </row>
    <row r="66" spans="1:16" ht="26.25" customHeight="1" x14ac:dyDescent="0.2">
      <c r="A66" s="14"/>
      <c r="B66" s="14"/>
      <c r="C66" s="73" t="s">
        <v>123</v>
      </c>
      <c r="D66" s="78" t="s">
        <v>289</v>
      </c>
      <c r="E66" s="13">
        <v>44440</v>
      </c>
      <c r="F66" s="76" t="s">
        <v>290</v>
      </c>
      <c r="G66" s="13">
        <v>44443</v>
      </c>
      <c r="H66" s="77" t="s">
        <v>292</v>
      </c>
      <c r="I66" s="16">
        <v>98</v>
      </c>
      <c r="J66" s="16">
        <v>58</v>
      </c>
      <c r="K66" s="16">
        <v>26</v>
      </c>
      <c r="L66" s="16">
        <v>15</v>
      </c>
      <c r="M66" s="81">
        <v>36.945999999999998</v>
      </c>
      <c r="N66" s="72">
        <v>37</v>
      </c>
      <c r="O66" s="64">
        <v>2530</v>
      </c>
      <c r="P66" s="65">
        <f>Table224578910112[[#This Row],[PEMBULATAN]]*O66</f>
        <v>93610</v>
      </c>
    </row>
    <row r="67" spans="1:16" ht="26.25" customHeight="1" x14ac:dyDescent="0.2">
      <c r="A67" s="14"/>
      <c r="B67" s="14"/>
      <c r="C67" s="73" t="s">
        <v>124</v>
      </c>
      <c r="D67" s="78" t="s">
        <v>289</v>
      </c>
      <c r="E67" s="13">
        <v>44440</v>
      </c>
      <c r="F67" s="76" t="s">
        <v>290</v>
      </c>
      <c r="G67" s="13">
        <v>44443</v>
      </c>
      <c r="H67" s="77" t="s">
        <v>292</v>
      </c>
      <c r="I67" s="16">
        <v>95</v>
      </c>
      <c r="J67" s="16">
        <v>56</v>
      </c>
      <c r="K67" s="16">
        <v>23</v>
      </c>
      <c r="L67" s="16">
        <v>12</v>
      </c>
      <c r="M67" s="81">
        <v>30.59</v>
      </c>
      <c r="N67" s="72">
        <v>31</v>
      </c>
      <c r="O67" s="64">
        <v>2530</v>
      </c>
      <c r="P67" s="65">
        <f>Table224578910112[[#This Row],[PEMBULATAN]]*O67</f>
        <v>78430</v>
      </c>
    </row>
    <row r="68" spans="1:16" ht="26.25" customHeight="1" x14ac:dyDescent="0.2">
      <c r="A68" s="14"/>
      <c r="B68" s="14"/>
      <c r="C68" s="73" t="s">
        <v>125</v>
      </c>
      <c r="D68" s="78" t="s">
        <v>289</v>
      </c>
      <c r="E68" s="13">
        <v>44440</v>
      </c>
      <c r="F68" s="76" t="s">
        <v>290</v>
      </c>
      <c r="G68" s="13">
        <v>44443</v>
      </c>
      <c r="H68" s="77" t="s">
        <v>292</v>
      </c>
      <c r="I68" s="16">
        <v>100</v>
      </c>
      <c r="J68" s="16">
        <v>70</v>
      </c>
      <c r="K68" s="16">
        <v>22</v>
      </c>
      <c r="L68" s="16">
        <v>14</v>
      </c>
      <c r="M68" s="81">
        <v>38.5</v>
      </c>
      <c r="N68" s="72">
        <v>39</v>
      </c>
      <c r="O68" s="64">
        <v>2530</v>
      </c>
      <c r="P68" s="65">
        <f>Table224578910112[[#This Row],[PEMBULATAN]]*O68</f>
        <v>98670</v>
      </c>
    </row>
    <row r="69" spans="1:16" ht="26.25" customHeight="1" x14ac:dyDescent="0.2">
      <c r="A69" s="14"/>
      <c r="B69" s="14"/>
      <c r="C69" s="73" t="s">
        <v>126</v>
      </c>
      <c r="D69" s="78" t="s">
        <v>289</v>
      </c>
      <c r="E69" s="13">
        <v>44440</v>
      </c>
      <c r="F69" s="76" t="s">
        <v>290</v>
      </c>
      <c r="G69" s="13">
        <v>44443</v>
      </c>
      <c r="H69" s="77" t="s">
        <v>292</v>
      </c>
      <c r="I69" s="16">
        <v>95</v>
      </c>
      <c r="J69" s="16">
        <v>60</v>
      </c>
      <c r="K69" s="16">
        <v>28</v>
      </c>
      <c r="L69" s="16">
        <v>25</v>
      </c>
      <c r="M69" s="81">
        <v>39.9</v>
      </c>
      <c r="N69" s="72">
        <v>40</v>
      </c>
      <c r="O69" s="64">
        <v>2530</v>
      </c>
      <c r="P69" s="65">
        <f>Table224578910112[[#This Row],[PEMBULATAN]]*O69</f>
        <v>101200</v>
      </c>
    </row>
    <row r="70" spans="1:16" ht="26.25" customHeight="1" x14ac:dyDescent="0.2">
      <c r="A70" s="14"/>
      <c r="B70" s="14"/>
      <c r="C70" s="73" t="s">
        <v>127</v>
      </c>
      <c r="D70" s="78" t="s">
        <v>289</v>
      </c>
      <c r="E70" s="13">
        <v>44440</v>
      </c>
      <c r="F70" s="76" t="s">
        <v>290</v>
      </c>
      <c r="G70" s="13">
        <v>44443</v>
      </c>
      <c r="H70" s="77" t="s">
        <v>292</v>
      </c>
      <c r="I70" s="16">
        <v>55</v>
      </c>
      <c r="J70" s="16">
        <v>50</v>
      </c>
      <c r="K70" s="16">
        <v>30</v>
      </c>
      <c r="L70" s="16">
        <v>5</v>
      </c>
      <c r="M70" s="81">
        <v>20.625</v>
      </c>
      <c r="N70" s="72">
        <v>21</v>
      </c>
      <c r="O70" s="64">
        <v>2530</v>
      </c>
      <c r="P70" s="65">
        <f>Table224578910112[[#This Row],[PEMBULATAN]]*O70</f>
        <v>53130</v>
      </c>
    </row>
    <row r="71" spans="1:16" ht="26.25" customHeight="1" x14ac:dyDescent="0.2">
      <c r="A71" s="14"/>
      <c r="B71" s="14"/>
      <c r="C71" s="73" t="s">
        <v>128</v>
      </c>
      <c r="D71" s="78" t="s">
        <v>289</v>
      </c>
      <c r="E71" s="13">
        <v>44440</v>
      </c>
      <c r="F71" s="76" t="s">
        <v>290</v>
      </c>
      <c r="G71" s="13">
        <v>44443</v>
      </c>
      <c r="H71" s="77" t="s">
        <v>292</v>
      </c>
      <c r="I71" s="16">
        <v>93</v>
      </c>
      <c r="J71" s="16">
        <v>60</v>
      </c>
      <c r="K71" s="16">
        <v>35</v>
      </c>
      <c r="L71" s="16">
        <v>23</v>
      </c>
      <c r="M71" s="81">
        <v>48.825000000000003</v>
      </c>
      <c r="N71" s="72">
        <v>49</v>
      </c>
      <c r="O71" s="64">
        <v>2530</v>
      </c>
      <c r="P71" s="65">
        <f>Table224578910112[[#This Row],[PEMBULATAN]]*O71</f>
        <v>123970</v>
      </c>
    </row>
    <row r="72" spans="1:16" ht="26.25" customHeight="1" x14ac:dyDescent="0.2">
      <c r="A72" s="14"/>
      <c r="B72" s="14"/>
      <c r="C72" s="73" t="s">
        <v>129</v>
      </c>
      <c r="D72" s="78" t="s">
        <v>289</v>
      </c>
      <c r="E72" s="13">
        <v>44440</v>
      </c>
      <c r="F72" s="76" t="s">
        <v>290</v>
      </c>
      <c r="G72" s="13">
        <v>44443</v>
      </c>
      <c r="H72" s="77" t="s">
        <v>292</v>
      </c>
      <c r="I72" s="16">
        <v>45</v>
      </c>
      <c r="J72" s="16">
        <v>32</v>
      </c>
      <c r="K72" s="16">
        <v>20</v>
      </c>
      <c r="L72" s="16">
        <v>6</v>
      </c>
      <c r="M72" s="81">
        <v>7.2</v>
      </c>
      <c r="N72" s="72">
        <v>7</v>
      </c>
      <c r="O72" s="64">
        <v>2530</v>
      </c>
      <c r="P72" s="65">
        <f>Table224578910112[[#This Row],[PEMBULATAN]]*O72</f>
        <v>17710</v>
      </c>
    </row>
    <row r="73" spans="1:16" ht="26.25" customHeight="1" x14ac:dyDescent="0.2">
      <c r="A73" s="14"/>
      <c r="B73" s="14"/>
      <c r="C73" s="73" t="s">
        <v>130</v>
      </c>
      <c r="D73" s="78" t="s">
        <v>289</v>
      </c>
      <c r="E73" s="13">
        <v>44440</v>
      </c>
      <c r="F73" s="76" t="s">
        <v>290</v>
      </c>
      <c r="G73" s="13">
        <v>44443</v>
      </c>
      <c r="H73" s="77" t="s">
        <v>292</v>
      </c>
      <c r="I73" s="16">
        <v>35</v>
      </c>
      <c r="J73" s="16">
        <v>60</v>
      </c>
      <c r="K73" s="16">
        <v>40</v>
      </c>
      <c r="L73" s="16">
        <v>21</v>
      </c>
      <c r="M73" s="81">
        <v>21</v>
      </c>
      <c r="N73" s="72">
        <v>21</v>
      </c>
      <c r="O73" s="64">
        <v>2530</v>
      </c>
      <c r="P73" s="65">
        <f>Table224578910112[[#This Row],[PEMBULATAN]]*O73</f>
        <v>53130</v>
      </c>
    </row>
    <row r="74" spans="1:16" ht="26.25" customHeight="1" x14ac:dyDescent="0.2">
      <c r="A74" s="14"/>
      <c r="B74" s="14"/>
      <c r="C74" s="73" t="s">
        <v>131</v>
      </c>
      <c r="D74" s="78" t="s">
        <v>289</v>
      </c>
      <c r="E74" s="13">
        <v>44440</v>
      </c>
      <c r="F74" s="76" t="s">
        <v>290</v>
      </c>
      <c r="G74" s="13">
        <v>44443</v>
      </c>
      <c r="H74" s="77" t="s">
        <v>292</v>
      </c>
      <c r="I74" s="16">
        <v>60</v>
      </c>
      <c r="J74" s="16">
        <v>55</v>
      </c>
      <c r="K74" s="16">
        <v>24</v>
      </c>
      <c r="L74" s="16">
        <v>4</v>
      </c>
      <c r="M74" s="81">
        <v>19.8</v>
      </c>
      <c r="N74" s="72">
        <v>20</v>
      </c>
      <c r="O74" s="64">
        <v>2530</v>
      </c>
      <c r="P74" s="65">
        <f>Table224578910112[[#This Row],[PEMBULATAN]]*O74</f>
        <v>50600</v>
      </c>
    </row>
    <row r="75" spans="1:16" ht="26.25" customHeight="1" x14ac:dyDescent="0.2">
      <c r="A75" s="14"/>
      <c r="B75" s="14"/>
      <c r="C75" s="73" t="s">
        <v>132</v>
      </c>
      <c r="D75" s="78" t="s">
        <v>289</v>
      </c>
      <c r="E75" s="13">
        <v>44440</v>
      </c>
      <c r="F75" s="76" t="s">
        <v>290</v>
      </c>
      <c r="G75" s="13">
        <v>44443</v>
      </c>
      <c r="H75" s="77" t="s">
        <v>292</v>
      </c>
      <c r="I75" s="16">
        <v>60</v>
      </c>
      <c r="J75" s="16">
        <v>40</v>
      </c>
      <c r="K75" s="16">
        <v>14</v>
      </c>
      <c r="L75" s="16">
        <v>3</v>
      </c>
      <c r="M75" s="81">
        <v>8.4</v>
      </c>
      <c r="N75" s="72">
        <v>9</v>
      </c>
      <c r="O75" s="64">
        <v>2530</v>
      </c>
      <c r="P75" s="65">
        <f>Table224578910112[[#This Row],[PEMBULATAN]]*O75</f>
        <v>22770</v>
      </c>
    </row>
    <row r="76" spans="1:16" ht="26.25" customHeight="1" x14ac:dyDescent="0.2">
      <c r="A76" s="14"/>
      <c r="B76" s="14"/>
      <c r="C76" s="73" t="s">
        <v>133</v>
      </c>
      <c r="D76" s="78" t="s">
        <v>289</v>
      </c>
      <c r="E76" s="13">
        <v>44440</v>
      </c>
      <c r="F76" s="76" t="s">
        <v>290</v>
      </c>
      <c r="G76" s="13">
        <v>44443</v>
      </c>
      <c r="H76" s="77" t="s">
        <v>292</v>
      </c>
      <c r="I76" s="16">
        <v>40</v>
      </c>
      <c r="J76" s="16">
        <v>35</v>
      </c>
      <c r="K76" s="16">
        <v>20</v>
      </c>
      <c r="L76" s="16">
        <v>4</v>
      </c>
      <c r="M76" s="81">
        <v>7</v>
      </c>
      <c r="N76" s="72">
        <v>7</v>
      </c>
      <c r="O76" s="64">
        <v>2530</v>
      </c>
      <c r="P76" s="65">
        <f>Table224578910112[[#This Row],[PEMBULATAN]]*O76</f>
        <v>17710</v>
      </c>
    </row>
    <row r="77" spans="1:16" ht="26.25" customHeight="1" x14ac:dyDescent="0.2">
      <c r="A77" s="14"/>
      <c r="B77" s="14"/>
      <c r="C77" s="73" t="s">
        <v>134</v>
      </c>
      <c r="D77" s="78" t="s">
        <v>289</v>
      </c>
      <c r="E77" s="13">
        <v>44440</v>
      </c>
      <c r="F77" s="76" t="s">
        <v>290</v>
      </c>
      <c r="G77" s="13">
        <v>44443</v>
      </c>
      <c r="H77" s="77" t="s">
        <v>292</v>
      </c>
      <c r="I77" s="16">
        <v>90</v>
      </c>
      <c r="J77" s="16">
        <v>55</v>
      </c>
      <c r="K77" s="16">
        <v>18</v>
      </c>
      <c r="L77" s="16">
        <v>9</v>
      </c>
      <c r="M77" s="81">
        <v>22.274999999999999</v>
      </c>
      <c r="N77" s="72">
        <v>22</v>
      </c>
      <c r="O77" s="64">
        <v>2530</v>
      </c>
      <c r="P77" s="65">
        <f>Table224578910112[[#This Row],[PEMBULATAN]]*O77</f>
        <v>55660</v>
      </c>
    </row>
    <row r="78" spans="1:16" ht="26.25" customHeight="1" x14ac:dyDescent="0.2">
      <c r="A78" s="14"/>
      <c r="B78" s="14"/>
      <c r="C78" s="73" t="s">
        <v>135</v>
      </c>
      <c r="D78" s="78" t="s">
        <v>289</v>
      </c>
      <c r="E78" s="13">
        <v>44440</v>
      </c>
      <c r="F78" s="76" t="s">
        <v>290</v>
      </c>
      <c r="G78" s="13">
        <v>44443</v>
      </c>
      <c r="H78" s="77" t="s">
        <v>292</v>
      </c>
      <c r="I78" s="16">
        <v>82</v>
      </c>
      <c r="J78" s="16">
        <v>55</v>
      </c>
      <c r="K78" s="16">
        <v>20</v>
      </c>
      <c r="L78" s="16">
        <v>14</v>
      </c>
      <c r="M78" s="81">
        <v>22.55</v>
      </c>
      <c r="N78" s="72">
        <v>23</v>
      </c>
      <c r="O78" s="64">
        <v>2530</v>
      </c>
      <c r="P78" s="65">
        <f>Table224578910112[[#This Row],[PEMBULATAN]]*O78</f>
        <v>58190</v>
      </c>
    </row>
    <row r="79" spans="1:16" ht="26.25" customHeight="1" x14ac:dyDescent="0.2">
      <c r="A79" s="14"/>
      <c r="B79" s="14"/>
      <c r="C79" s="73" t="s">
        <v>136</v>
      </c>
      <c r="D79" s="78" t="s">
        <v>289</v>
      </c>
      <c r="E79" s="13">
        <v>44440</v>
      </c>
      <c r="F79" s="76" t="s">
        <v>290</v>
      </c>
      <c r="G79" s="13">
        <v>44443</v>
      </c>
      <c r="H79" s="77" t="s">
        <v>292</v>
      </c>
      <c r="I79" s="16">
        <v>94</v>
      </c>
      <c r="J79" s="16">
        <v>60</v>
      </c>
      <c r="K79" s="16">
        <v>30</v>
      </c>
      <c r="L79" s="16">
        <v>8</v>
      </c>
      <c r="M79" s="81">
        <v>42.3</v>
      </c>
      <c r="N79" s="72">
        <v>43</v>
      </c>
      <c r="O79" s="64">
        <v>2530</v>
      </c>
      <c r="P79" s="65">
        <f>Table224578910112[[#This Row],[PEMBULATAN]]*O79</f>
        <v>108790</v>
      </c>
    </row>
    <row r="80" spans="1:16" ht="26.25" customHeight="1" x14ac:dyDescent="0.2">
      <c r="A80" s="14"/>
      <c r="B80" s="14"/>
      <c r="C80" s="73" t="s">
        <v>137</v>
      </c>
      <c r="D80" s="78" t="s">
        <v>289</v>
      </c>
      <c r="E80" s="13">
        <v>44440</v>
      </c>
      <c r="F80" s="76" t="s">
        <v>290</v>
      </c>
      <c r="G80" s="13">
        <v>44443</v>
      </c>
      <c r="H80" s="77" t="s">
        <v>292</v>
      </c>
      <c r="I80" s="16">
        <v>80</v>
      </c>
      <c r="J80" s="16">
        <v>50</v>
      </c>
      <c r="K80" s="16">
        <v>28</v>
      </c>
      <c r="L80" s="16">
        <v>13</v>
      </c>
      <c r="M80" s="81">
        <v>28</v>
      </c>
      <c r="N80" s="72">
        <v>28</v>
      </c>
      <c r="O80" s="64">
        <v>2530</v>
      </c>
      <c r="P80" s="65">
        <f>Table224578910112[[#This Row],[PEMBULATAN]]*O80</f>
        <v>70840</v>
      </c>
    </row>
    <row r="81" spans="1:16" ht="26.25" customHeight="1" x14ac:dyDescent="0.2">
      <c r="A81" s="14"/>
      <c r="B81" s="14"/>
      <c r="C81" s="73" t="s">
        <v>138</v>
      </c>
      <c r="D81" s="78" t="s">
        <v>289</v>
      </c>
      <c r="E81" s="13">
        <v>44440</v>
      </c>
      <c r="F81" s="76" t="s">
        <v>290</v>
      </c>
      <c r="G81" s="13">
        <v>44443</v>
      </c>
      <c r="H81" s="77" t="s">
        <v>292</v>
      </c>
      <c r="I81" s="16">
        <v>90</v>
      </c>
      <c r="J81" s="16">
        <v>58</v>
      </c>
      <c r="K81" s="16">
        <v>18</v>
      </c>
      <c r="L81" s="16">
        <v>7</v>
      </c>
      <c r="M81" s="81">
        <v>23.49</v>
      </c>
      <c r="N81" s="72">
        <v>24</v>
      </c>
      <c r="O81" s="64">
        <v>2530</v>
      </c>
      <c r="P81" s="65">
        <f>Table224578910112[[#This Row],[PEMBULATAN]]*O81</f>
        <v>60720</v>
      </c>
    </row>
    <row r="82" spans="1:16" ht="26.25" customHeight="1" x14ac:dyDescent="0.2">
      <c r="A82" s="14"/>
      <c r="B82" s="14"/>
      <c r="C82" s="73" t="s">
        <v>139</v>
      </c>
      <c r="D82" s="78" t="s">
        <v>289</v>
      </c>
      <c r="E82" s="13">
        <v>44440</v>
      </c>
      <c r="F82" s="76" t="s">
        <v>290</v>
      </c>
      <c r="G82" s="13">
        <v>44443</v>
      </c>
      <c r="H82" s="77" t="s">
        <v>292</v>
      </c>
      <c r="I82" s="16">
        <v>60</v>
      </c>
      <c r="J82" s="16">
        <v>45</v>
      </c>
      <c r="K82" s="16">
        <v>17</v>
      </c>
      <c r="L82" s="16">
        <v>5</v>
      </c>
      <c r="M82" s="81">
        <v>11.475</v>
      </c>
      <c r="N82" s="72">
        <v>12</v>
      </c>
      <c r="O82" s="64">
        <v>2530</v>
      </c>
      <c r="P82" s="65">
        <f>Table224578910112[[#This Row],[PEMBULATAN]]*O82</f>
        <v>30360</v>
      </c>
    </row>
    <row r="83" spans="1:16" ht="26.25" customHeight="1" x14ac:dyDescent="0.2">
      <c r="A83" s="14"/>
      <c r="B83" s="14"/>
      <c r="C83" s="73" t="s">
        <v>140</v>
      </c>
      <c r="D83" s="78" t="s">
        <v>289</v>
      </c>
      <c r="E83" s="13">
        <v>44440</v>
      </c>
      <c r="F83" s="76" t="s">
        <v>290</v>
      </c>
      <c r="G83" s="13">
        <v>44443</v>
      </c>
      <c r="H83" s="77" t="s">
        <v>292</v>
      </c>
      <c r="I83" s="16">
        <v>100</v>
      </c>
      <c r="J83" s="16">
        <v>53</v>
      </c>
      <c r="K83" s="16">
        <v>28</v>
      </c>
      <c r="L83" s="16">
        <v>14</v>
      </c>
      <c r="M83" s="81">
        <v>37.1</v>
      </c>
      <c r="N83" s="72">
        <v>37</v>
      </c>
      <c r="O83" s="64">
        <v>2530</v>
      </c>
      <c r="P83" s="65">
        <f>Table224578910112[[#This Row],[PEMBULATAN]]*O83</f>
        <v>93610</v>
      </c>
    </row>
    <row r="84" spans="1:16" ht="26.25" customHeight="1" x14ac:dyDescent="0.2">
      <c r="A84" s="14"/>
      <c r="B84" s="14"/>
      <c r="C84" s="73" t="s">
        <v>141</v>
      </c>
      <c r="D84" s="78" t="s">
        <v>289</v>
      </c>
      <c r="E84" s="13">
        <v>44440</v>
      </c>
      <c r="F84" s="76" t="s">
        <v>290</v>
      </c>
      <c r="G84" s="13">
        <v>44443</v>
      </c>
      <c r="H84" s="77" t="s">
        <v>292</v>
      </c>
      <c r="I84" s="16">
        <v>70</v>
      </c>
      <c r="J84" s="16">
        <v>60</v>
      </c>
      <c r="K84" s="16">
        <v>28</v>
      </c>
      <c r="L84" s="16">
        <v>7</v>
      </c>
      <c r="M84" s="81">
        <v>29.4</v>
      </c>
      <c r="N84" s="72">
        <v>30</v>
      </c>
      <c r="O84" s="64">
        <v>2530</v>
      </c>
      <c r="P84" s="65">
        <f>Table224578910112[[#This Row],[PEMBULATAN]]*O84</f>
        <v>75900</v>
      </c>
    </row>
    <row r="85" spans="1:16" ht="26.25" customHeight="1" x14ac:dyDescent="0.2">
      <c r="A85" s="14"/>
      <c r="B85" s="14"/>
      <c r="C85" s="73" t="s">
        <v>142</v>
      </c>
      <c r="D85" s="78" t="s">
        <v>289</v>
      </c>
      <c r="E85" s="13">
        <v>44440</v>
      </c>
      <c r="F85" s="76" t="s">
        <v>290</v>
      </c>
      <c r="G85" s="13">
        <v>44443</v>
      </c>
      <c r="H85" s="77" t="s">
        <v>292</v>
      </c>
      <c r="I85" s="16">
        <v>50</v>
      </c>
      <c r="J85" s="16">
        <v>38</v>
      </c>
      <c r="K85" s="16">
        <v>17</v>
      </c>
      <c r="L85" s="16">
        <v>3</v>
      </c>
      <c r="M85" s="81">
        <v>8.0749999999999993</v>
      </c>
      <c r="N85" s="72">
        <v>8</v>
      </c>
      <c r="O85" s="64">
        <v>2530</v>
      </c>
      <c r="P85" s="65">
        <f>Table224578910112[[#This Row],[PEMBULATAN]]*O85</f>
        <v>20240</v>
      </c>
    </row>
    <row r="86" spans="1:16" ht="26.25" customHeight="1" x14ac:dyDescent="0.2">
      <c r="A86" s="14"/>
      <c r="B86" s="14"/>
      <c r="C86" s="73" t="s">
        <v>143</v>
      </c>
      <c r="D86" s="78" t="s">
        <v>289</v>
      </c>
      <c r="E86" s="13">
        <v>44440</v>
      </c>
      <c r="F86" s="76" t="s">
        <v>290</v>
      </c>
      <c r="G86" s="13">
        <v>44443</v>
      </c>
      <c r="H86" s="77" t="s">
        <v>292</v>
      </c>
      <c r="I86" s="16">
        <v>98</v>
      </c>
      <c r="J86" s="16">
        <v>62</v>
      </c>
      <c r="K86" s="16">
        <v>28</v>
      </c>
      <c r="L86" s="16">
        <v>13</v>
      </c>
      <c r="M86" s="81">
        <v>42.531999999999996</v>
      </c>
      <c r="N86" s="72">
        <v>43</v>
      </c>
      <c r="O86" s="64">
        <v>2530</v>
      </c>
      <c r="P86" s="65">
        <f>Table224578910112[[#This Row],[PEMBULATAN]]*O86</f>
        <v>108790</v>
      </c>
    </row>
    <row r="87" spans="1:16" ht="26.25" customHeight="1" x14ac:dyDescent="0.2">
      <c r="A87" s="14"/>
      <c r="B87" s="14"/>
      <c r="C87" s="73" t="s">
        <v>144</v>
      </c>
      <c r="D87" s="78" t="s">
        <v>289</v>
      </c>
      <c r="E87" s="13">
        <v>44440</v>
      </c>
      <c r="F87" s="76" t="s">
        <v>290</v>
      </c>
      <c r="G87" s="13">
        <v>44443</v>
      </c>
      <c r="H87" s="77" t="s">
        <v>292</v>
      </c>
      <c r="I87" s="16">
        <v>95</v>
      </c>
      <c r="J87" s="16">
        <v>30</v>
      </c>
      <c r="K87" s="16">
        <v>25</v>
      </c>
      <c r="L87" s="16">
        <v>20</v>
      </c>
      <c r="M87" s="81">
        <v>17.8125</v>
      </c>
      <c r="N87" s="72">
        <v>20</v>
      </c>
      <c r="O87" s="64">
        <v>2530</v>
      </c>
      <c r="P87" s="65">
        <f>Table224578910112[[#This Row],[PEMBULATAN]]*O87</f>
        <v>50600</v>
      </c>
    </row>
    <row r="88" spans="1:16" ht="26.25" customHeight="1" x14ac:dyDescent="0.2">
      <c r="A88" s="14"/>
      <c r="B88" s="14"/>
      <c r="C88" s="73" t="s">
        <v>145</v>
      </c>
      <c r="D88" s="78" t="s">
        <v>289</v>
      </c>
      <c r="E88" s="13">
        <v>44440</v>
      </c>
      <c r="F88" s="76" t="s">
        <v>290</v>
      </c>
      <c r="G88" s="13">
        <v>44443</v>
      </c>
      <c r="H88" s="77" t="s">
        <v>292</v>
      </c>
      <c r="I88" s="16">
        <v>48</v>
      </c>
      <c r="J88" s="16">
        <v>60</v>
      </c>
      <c r="K88" s="16">
        <v>24</v>
      </c>
      <c r="L88" s="16">
        <v>19</v>
      </c>
      <c r="M88" s="81">
        <v>17.28</v>
      </c>
      <c r="N88" s="72">
        <v>19</v>
      </c>
      <c r="O88" s="64">
        <v>2530</v>
      </c>
      <c r="P88" s="65">
        <f>Table224578910112[[#This Row],[PEMBULATAN]]*O88</f>
        <v>48070</v>
      </c>
    </row>
    <row r="89" spans="1:16" ht="26.25" customHeight="1" x14ac:dyDescent="0.2">
      <c r="A89" s="14"/>
      <c r="B89" s="14"/>
      <c r="C89" s="73" t="s">
        <v>146</v>
      </c>
      <c r="D89" s="78" t="s">
        <v>289</v>
      </c>
      <c r="E89" s="13">
        <v>44440</v>
      </c>
      <c r="F89" s="76" t="s">
        <v>290</v>
      </c>
      <c r="G89" s="13">
        <v>44443</v>
      </c>
      <c r="H89" s="77" t="s">
        <v>292</v>
      </c>
      <c r="I89" s="16">
        <v>87</v>
      </c>
      <c r="J89" s="16">
        <v>70</v>
      </c>
      <c r="K89" s="16">
        <v>40</v>
      </c>
      <c r="L89" s="16">
        <v>25</v>
      </c>
      <c r="M89" s="81">
        <v>60.9</v>
      </c>
      <c r="N89" s="72">
        <v>61</v>
      </c>
      <c r="O89" s="64">
        <v>2530</v>
      </c>
      <c r="P89" s="65">
        <f>Table224578910112[[#This Row],[PEMBULATAN]]*O89</f>
        <v>154330</v>
      </c>
    </row>
    <row r="90" spans="1:16" ht="26.25" customHeight="1" x14ac:dyDescent="0.2">
      <c r="A90" s="14"/>
      <c r="B90" s="14"/>
      <c r="C90" s="73" t="s">
        <v>147</v>
      </c>
      <c r="D90" s="78" t="s">
        <v>289</v>
      </c>
      <c r="E90" s="13">
        <v>44440</v>
      </c>
      <c r="F90" s="76" t="s">
        <v>290</v>
      </c>
      <c r="G90" s="13">
        <v>44443</v>
      </c>
      <c r="H90" s="77" t="s">
        <v>292</v>
      </c>
      <c r="I90" s="16">
        <v>115</v>
      </c>
      <c r="J90" s="16">
        <v>50</v>
      </c>
      <c r="K90" s="16">
        <v>5</v>
      </c>
      <c r="L90" s="16">
        <v>5</v>
      </c>
      <c r="M90" s="81">
        <v>7.1875</v>
      </c>
      <c r="N90" s="72">
        <v>7</v>
      </c>
      <c r="O90" s="64">
        <v>2530</v>
      </c>
      <c r="P90" s="65">
        <f>Table224578910112[[#This Row],[PEMBULATAN]]*O90</f>
        <v>17710</v>
      </c>
    </row>
    <row r="91" spans="1:16" ht="26.25" customHeight="1" x14ac:dyDescent="0.2">
      <c r="A91" s="14"/>
      <c r="B91" s="14"/>
      <c r="C91" s="73" t="s">
        <v>148</v>
      </c>
      <c r="D91" s="78" t="s">
        <v>289</v>
      </c>
      <c r="E91" s="13">
        <v>44440</v>
      </c>
      <c r="F91" s="76" t="s">
        <v>290</v>
      </c>
      <c r="G91" s="13">
        <v>44443</v>
      </c>
      <c r="H91" s="77" t="s">
        <v>292</v>
      </c>
      <c r="I91" s="16">
        <v>98</v>
      </c>
      <c r="J91" s="16">
        <v>70</v>
      </c>
      <c r="K91" s="16">
        <v>45</v>
      </c>
      <c r="L91" s="16">
        <v>13</v>
      </c>
      <c r="M91" s="81">
        <v>77.174999999999997</v>
      </c>
      <c r="N91" s="72">
        <v>77</v>
      </c>
      <c r="O91" s="64">
        <v>2530</v>
      </c>
      <c r="P91" s="65">
        <f>Table224578910112[[#This Row],[PEMBULATAN]]*O91</f>
        <v>194810</v>
      </c>
    </row>
    <row r="92" spans="1:16" ht="26.25" customHeight="1" x14ac:dyDescent="0.2">
      <c r="A92" s="14"/>
      <c r="B92" s="14"/>
      <c r="C92" s="73" t="s">
        <v>149</v>
      </c>
      <c r="D92" s="78" t="s">
        <v>289</v>
      </c>
      <c r="E92" s="13">
        <v>44440</v>
      </c>
      <c r="F92" s="76" t="s">
        <v>290</v>
      </c>
      <c r="G92" s="13">
        <v>44443</v>
      </c>
      <c r="H92" s="77" t="s">
        <v>292</v>
      </c>
      <c r="I92" s="16">
        <v>90</v>
      </c>
      <c r="J92" s="16">
        <v>57</v>
      </c>
      <c r="K92" s="16">
        <v>35</v>
      </c>
      <c r="L92" s="16">
        <v>18</v>
      </c>
      <c r="M92" s="81">
        <v>44.887500000000003</v>
      </c>
      <c r="N92" s="72">
        <v>45</v>
      </c>
      <c r="O92" s="64">
        <v>2530</v>
      </c>
      <c r="P92" s="65">
        <f>Table224578910112[[#This Row],[PEMBULATAN]]*O92</f>
        <v>113850</v>
      </c>
    </row>
    <row r="93" spans="1:16" ht="26.25" customHeight="1" x14ac:dyDescent="0.2">
      <c r="A93" s="14"/>
      <c r="B93" s="14"/>
      <c r="C93" s="73" t="s">
        <v>150</v>
      </c>
      <c r="D93" s="78" t="s">
        <v>289</v>
      </c>
      <c r="E93" s="13">
        <v>44440</v>
      </c>
      <c r="F93" s="76" t="s">
        <v>290</v>
      </c>
      <c r="G93" s="13">
        <v>44443</v>
      </c>
      <c r="H93" s="77" t="s">
        <v>292</v>
      </c>
      <c r="I93" s="16">
        <v>87</v>
      </c>
      <c r="J93" s="16">
        <v>66</v>
      </c>
      <c r="K93" s="16">
        <v>20</v>
      </c>
      <c r="L93" s="16">
        <v>9</v>
      </c>
      <c r="M93" s="81">
        <v>28.71</v>
      </c>
      <c r="N93" s="72">
        <v>29</v>
      </c>
      <c r="O93" s="64">
        <v>2530</v>
      </c>
      <c r="P93" s="65">
        <f>Table224578910112[[#This Row],[PEMBULATAN]]*O93</f>
        <v>73370</v>
      </c>
    </row>
    <row r="94" spans="1:16" ht="26.25" customHeight="1" x14ac:dyDescent="0.2">
      <c r="A94" s="14"/>
      <c r="B94" s="14"/>
      <c r="C94" s="73" t="s">
        <v>151</v>
      </c>
      <c r="D94" s="78" t="s">
        <v>289</v>
      </c>
      <c r="E94" s="13">
        <v>44440</v>
      </c>
      <c r="F94" s="76" t="s">
        <v>290</v>
      </c>
      <c r="G94" s="13">
        <v>44443</v>
      </c>
      <c r="H94" s="77" t="s">
        <v>292</v>
      </c>
      <c r="I94" s="16">
        <v>85</v>
      </c>
      <c r="J94" s="16">
        <v>45</v>
      </c>
      <c r="K94" s="16">
        <v>22</v>
      </c>
      <c r="L94" s="16">
        <v>10</v>
      </c>
      <c r="M94" s="81">
        <v>21.037500000000001</v>
      </c>
      <c r="N94" s="72">
        <v>21</v>
      </c>
      <c r="O94" s="64">
        <v>2530</v>
      </c>
      <c r="P94" s="65">
        <f>Table224578910112[[#This Row],[PEMBULATAN]]*O94</f>
        <v>53130</v>
      </c>
    </row>
    <row r="95" spans="1:16" ht="26.25" customHeight="1" x14ac:dyDescent="0.2">
      <c r="A95" s="14"/>
      <c r="B95" s="14"/>
      <c r="C95" s="73" t="s">
        <v>152</v>
      </c>
      <c r="D95" s="78" t="s">
        <v>289</v>
      </c>
      <c r="E95" s="13">
        <v>44440</v>
      </c>
      <c r="F95" s="76" t="s">
        <v>290</v>
      </c>
      <c r="G95" s="13">
        <v>44443</v>
      </c>
      <c r="H95" s="77" t="s">
        <v>292</v>
      </c>
      <c r="I95" s="16">
        <v>55</v>
      </c>
      <c r="J95" s="16">
        <v>47</v>
      </c>
      <c r="K95" s="16">
        <v>23</v>
      </c>
      <c r="L95" s="16">
        <v>7</v>
      </c>
      <c r="M95" s="81">
        <v>14.86375</v>
      </c>
      <c r="N95" s="72">
        <v>15</v>
      </c>
      <c r="O95" s="64">
        <v>2530</v>
      </c>
      <c r="P95" s="65">
        <f>Table224578910112[[#This Row],[PEMBULATAN]]*O95</f>
        <v>37950</v>
      </c>
    </row>
    <row r="96" spans="1:16" ht="26.25" customHeight="1" x14ac:dyDescent="0.2">
      <c r="A96" s="14"/>
      <c r="B96" s="14"/>
      <c r="C96" s="73" t="s">
        <v>153</v>
      </c>
      <c r="D96" s="78" t="s">
        <v>289</v>
      </c>
      <c r="E96" s="13">
        <v>44440</v>
      </c>
      <c r="F96" s="76" t="s">
        <v>290</v>
      </c>
      <c r="G96" s="13">
        <v>44443</v>
      </c>
      <c r="H96" s="77" t="s">
        <v>292</v>
      </c>
      <c r="I96" s="16">
        <v>97</v>
      </c>
      <c r="J96" s="16">
        <v>60</v>
      </c>
      <c r="K96" s="16">
        <v>38</v>
      </c>
      <c r="L96" s="16">
        <v>33</v>
      </c>
      <c r="M96" s="81">
        <v>55.29</v>
      </c>
      <c r="N96" s="72">
        <v>55</v>
      </c>
      <c r="O96" s="64">
        <v>2530</v>
      </c>
      <c r="P96" s="65">
        <f>Table224578910112[[#This Row],[PEMBULATAN]]*O96</f>
        <v>139150</v>
      </c>
    </row>
    <row r="97" spans="1:16" ht="26.25" customHeight="1" x14ac:dyDescent="0.2">
      <c r="A97" s="14"/>
      <c r="B97" s="14"/>
      <c r="C97" s="73" t="s">
        <v>154</v>
      </c>
      <c r="D97" s="78" t="s">
        <v>289</v>
      </c>
      <c r="E97" s="13">
        <v>44440</v>
      </c>
      <c r="F97" s="76" t="s">
        <v>290</v>
      </c>
      <c r="G97" s="13">
        <v>44443</v>
      </c>
      <c r="H97" s="77" t="s">
        <v>292</v>
      </c>
      <c r="I97" s="16">
        <v>87</v>
      </c>
      <c r="J97" s="16">
        <v>38</v>
      </c>
      <c r="K97" s="16">
        <v>38</v>
      </c>
      <c r="L97" s="16">
        <v>7</v>
      </c>
      <c r="M97" s="81">
        <v>31.407</v>
      </c>
      <c r="N97" s="72">
        <v>32</v>
      </c>
      <c r="O97" s="64">
        <v>2530</v>
      </c>
      <c r="P97" s="65">
        <f>Table224578910112[[#This Row],[PEMBULATAN]]*O97</f>
        <v>80960</v>
      </c>
    </row>
    <row r="98" spans="1:16" ht="26.25" customHeight="1" x14ac:dyDescent="0.2">
      <c r="A98" s="14"/>
      <c r="B98" s="14"/>
      <c r="C98" s="73" t="s">
        <v>155</v>
      </c>
      <c r="D98" s="78" t="s">
        <v>289</v>
      </c>
      <c r="E98" s="13">
        <v>44440</v>
      </c>
      <c r="F98" s="76" t="s">
        <v>290</v>
      </c>
      <c r="G98" s="13">
        <v>44443</v>
      </c>
      <c r="H98" s="77" t="s">
        <v>292</v>
      </c>
      <c r="I98" s="16">
        <v>98</v>
      </c>
      <c r="J98" s="16">
        <v>60</v>
      </c>
      <c r="K98" s="16">
        <v>28</v>
      </c>
      <c r="L98" s="16">
        <v>25</v>
      </c>
      <c r="M98" s="81">
        <v>41.16</v>
      </c>
      <c r="N98" s="72">
        <v>41</v>
      </c>
      <c r="O98" s="64">
        <v>2530</v>
      </c>
      <c r="P98" s="65">
        <f>Table224578910112[[#This Row],[PEMBULATAN]]*O98</f>
        <v>103730</v>
      </c>
    </row>
    <row r="99" spans="1:16" ht="26.25" customHeight="1" x14ac:dyDescent="0.2">
      <c r="A99" s="14"/>
      <c r="B99" s="14"/>
      <c r="C99" s="73" t="s">
        <v>156</v>
      </c>
      <c r="D99" s="78" t="s">
        <v>289</v>
      </c>
      <c r="E99" s="13">
        <v>44440</v>
      </c>
      <c r="F99" s="76" t="s">
        <v>290</v>
      </c>
      <c r="G99" s="13">
        <v>44443</v>
      </c>
      <c r="H99" s="77" t="s">
        <v>292</v>
      </c>
      <c r="I99" s="16">
        <v>88</v>
      </c>
      <c r="J99" s="16">
        <v>66</v>
      </c>
      <c r="K99" s="16">
        <v>17</v>
      </c>
      <c r="L99" s="16">
        <v>12</v>
      </c>
      <c r="M99" s="81">
        <v>24.684000000000001</v>
      </c>
      <c r="N99" s="72">
        <v>25</v>
      </c>
      <c r="O99" s="64">
        <v>2530</v>
      </c>
      <c r="P99" s="65">
        <f>Table224578910112[[#This Row],[PEMBULATAN]]*O99</f>
        <v>63250</v>
      </c>
    </row>
    <row r="100" spans="1:16" ht="26.25" customHeight="1" x14ac:dyDescent="0.2">
      <c r="A100" s="14"/>
      <c r="B100" s="14"/>
      <c r="C100" s="73" t="s">
        <v>157</v>
      </c>
      <c r="D100" s="78" t="s">
        <v>289</v>
      </c>
      <c r="E100" s="13">
        <v>44440</v>
      </c>
      <c r="F100" s="76" t="s">
        <v>290</v>
      </c>
      <c r="G100" s="13">
        <v>44443</v>
      </c>
      <c r="H100" s="77" t="s">
        <v>292</v>
      </c>
      <c r="I100" s="16">
        <v>100</v>
      </c>
      <c r="J100" s="16">
        <v>58</v>
      </c>
      <c r="K100" s="16">
        <v>30</v>
      </c>
      <c r="L100" s="16">
        <v>13</v>
      </c>
      <c r="M100" s="81">
        <v>43.5</v>
      </c>
      <c r="N100" s="72">
        <v>44</v>
      </c>
      <c r="O100" s="64">
        <v>2530</v>
      </c>
      <c r="P100" s="65">
        <f>Table224578910112[[#This Row],[PEMBULATAN]]*O100</f>
        <v>111320</v>
      </c>
    </row>
    <row r="101" spans="1:16" ht="26.25" customHeight="1" x14ac:dyDescent="0.2">
      <c r="A101" s="14"/>
      <c r="B101" s="14"/>
      <c r="C101" s="73" t="s">
        <v>158</v>
      </c>
      <c r="D101" s="78" t="s">
        <v>289</v>
      </c>
      <c r="E101" s="13">
        <v>44440</v>
      </c>
      <c r="F101" s="76" t="s">
        <v>290</v>
      </c>
      <c r="G101" s="13">
        <v>44443</v>
      </c>
      <c r="H101" s="77" t="s">
        <v>292</v>
      </c>
      <c r="I101" s="16">
        <v>120</v>
      </c>
      <c r="J101" s="16">
        <v>55</v>
      </c>
      <c r="K101" s="16">
        <v>19</v>
      </c>
      <c r="L101" s="16">
        <v>10</v>
      </c>
      <c r="M101" s="81">
        <v>31.35</v>
      </c>
      <c r="N101" s="72">
        <v>32</v>
      </c>
      <c r="O101" s="64">
        <v>2530</v>
      </c>
      <c r="P101" s="65">
        <f>Table224578910112[[#This Row],[PEMBULATAN]]*O101</f>
        <v>80960</v>
      </c>
    </row>
    <row r="102" spans="1:16" ht="26.25" customHeight="1" x14ac:dyDescent="0.2">
      <c r="A102" s="14"/>
      <c r="B102" s="14"/>
      <c r="C102" s="73" t="s">
        <v>159</v>
      </c>
      <c r="D102" s="78" t="s">
        <v>289</v>
      </c>
      <c r="E102" s="13">
        <v>44440</v>
      </c>
      <c r="F102" s="76" t="s">
        <v>290</v>
      </c>
      <c r="G102" s="13">
        <v>44443</v>
      </c>
      <c r="H102" s="77" t="s">
        <v>292</v>
      </c>
      <c r="I102" s="16">
        <v>100</v>
      </c>
      <c r="J102" s="16">
        <v>58</v>
      </c>
      <c r="K102" s="16">
        <v>35</v>
      </c>
      <c r="L102" s="16">
        <v>20</v>
      </c>
      <c r="M102" s="81">
        <v>50.75</v>
      </c>
      <c r="N102" s="72">
        <v>51</v>
      </c>
      <c r="O102" s="64">
        <v>2530</v>
      </c>
      <c r="P102" s="65">
        <f>Table224578910112[[#This Row],[PEMBULATAN]]*O102</f>
        <v>129030</v>
      </c>
    </row>
    <row r="103" spans="1:16" ht="26.25" customHeight="1" x14ac:dyDescent="0.2">
      <c r="A103" s="14"/>
      <c r="B103" s="14"/>
      <c r="C103" s="73" t="s">
        <v>160</v>
      </c>
      <c r="D103" s="78" t="s">
        <v>289</v>
      </c>
      <c r="E103" s="13">
        <v>44440</v>
      </c>
      <c r="F103" s="76" t="s">
        <v>290</v>
      </c>
      <c r="G103" s="13">
        <v>44443</v>
      </c>
      <c r="H103" s="77" t="s">
        <v>292</v>
      </c>
      <c r="I103" s="16">
        <v>120</v>
      </c>
      <c r="J103" s="16">
        <v>55</v>
      </c>
      <c r="K103" s="16">
        <v>19</v>
      </c>
      <c r="L103" s="16">
        <v>10</v>
      </c>
      <c r="M103" s="81">
        <v>31.35</v>
      </c>
      <c r="N103" s="72">
        <v>32</v>
      </c>
      <c r="O103" s="64">
        <v>2530</v>
      </c>
      <c r="P103" s="65">
        <f>Table224578910112[[#This Row],[PEMBULATAN]]*O103</f>
        <v>80960</v>
      </c>
    </row>
    <row r="104" spans="1:16" ht="26.25" customHeight="1" x14ac:dyDescent="0.2">
      <c r="A104" s="14"/>
      <c r="B104" s="14"/>
      <c r="C104" s="73" t="s">
        <v>161</v>
      </c>
      <c r="D104" s="78" t="s">
        <v>289</v>
      </c>
      <c r="E104" s="13">
        <v>44440</v>
      </c>
      <c r="F104" s="76" t="s">
        <v>290</v>
      </c>
      <c r="G104" s="13">
        <v>44443</v>
      </c>
      <c r="H104" s="77" t="s">
        <v>292</v>
      </c>
      <c r="I104" s="16">
        <v>45</v>
      </c>
      <c r="J104" s="16">
        <v>35</v>
      </c>
      <c r="K104" s="16">
        <v>16</v>
      </c>
      <c r="L104" s="16">
        <v>2</v>
      </c>
      <c r="M104" s="81">
        <v>6.3</v>
      </c>
      <c r="N104" s="72">
        <v>7</v>
      </c>
      <c r="O104" s="64">
        <v>2530</v>
      </c>
      <c r="P104" s="65">
        <f>Table224578910112[[#This Row],[PEMBULATAN]]*O104</f>
        <v>17710</v>
      </c>
    </row>
    <row r="105" spans="1:16" ht="26.25" customHeight="1" x14ac:dyDescent="0.2">
      <c r="A105" s="14"/>
      <c r="B105" s="14"/>
      <c r="C105" s="73" t="s">
        <v>162</v>
      </c>
      <c r="D105" s="78" t="s">
        <v>289</v>
      </c>
      <c r="E105" s="13">
        <v>44440</v>
      </c>
      <c r="F105" s="76" t="s">
        <v>290</v>
      </c>
      <c r="G105" s="13">
        <v>44443</v>
      </c>
      <c r="H105" s="77" t="s">
        <v>292</v>
      </c>
      <c r="I105" s="16">
        <v>64</v>
      </c>
      <c r="J105" s="16">
        <v>35</v>
      </c>
      <c r="K105" s="16">
        <v>22</v>
      </c>
      <c r="L105" s="16">
        <v>1</v>
      </c>
      <c r="M105" s="81">
        <v>12.32</v>
      </c>
      <c r="N105" s="72">
        <v>13</v>
      </c>
      <c r="O105" s="64">
        <v>2530</v>
      </c>
      <c r="P105" s="65">
        <f>Table224578910112[[#This Row],[PEMBULATAN]]*O105</f>
        <v>32890</v>
      </c>
    </row>
    <row r="106" spans="1:16" ht="26.25" customHeight="1" x14ac:dyDescent="0.2">
      <c r="A106" s="14"/>
      <c r="B106" s="14"/>
      <c r="C106" s="73" t="s">
        <v>163</v>
      </c>
      <c r="D106" s="78" t="s">
        <v>289</v>
      </c>
      <c r="E106" s="13">
        <v>44440</v>
      </c>
      <c r="F106" s="76" t="s">
        <v>290</v>
      </c>
      <c r="G106" s="13">
        <v>44443</v>
      </c>
      <c r="H106" s="77" t="s">
        <v>292</v>
      </c>
      <c r="I106" s="16">
        <v>83</v>
      </c>
      <c r="J106" s="16">
        <v>68</v>
      </c>
      <c r="K106" s="16">
        <v>22</v>
      </c>
      <c r="L106" s="16">
        <v>10</v>
      </c>
      <c r="M106" s="81">
        <v>31.042000000000002</v>
      </c>
      <c r="N106" s="72">
        <v>31</v>
      </c>
      <c r="O106" s="64">
        <v>2530</v>
      </c>
      <c r="P106" s="65">
        <f>Table224578910112[[#This Row],[PEMBULATAN]]*O106</f>
        <v>78430</v>
      </c>
    </row>
    <row r="107" spans="1:16" ht="26.25" customHeight="1" x14ac:dyDescent="0.2">
      <c r="A107" s="14"/>
      <c r="B107" s="14"/>
      <c r="C107" s="73" t="s">
        <v>164</v>
      </c>
      <c r="D107" s="78" t="s">
        <v>289</v>
      </c>
      <c r="E107" s="13">
        <v>44440</v>
      </c>
      <c r="F107" s="76" t="s">
        <v>290</v>
      </c>
      <c r="G107" s="13">
        <v>44443</v>
      </c>
      <c r="H107" s="77" t="s">
        <v>292</v>
      </c>
      <c r="I107" s="16">
        <v>80</v>
      </c>
      <c r="J107" s="16">
        <v>60</v>
      </c>
      <c r="K107" s="16">
        <v>23</v>
      </c>
      <c r="L107" s="16">
        <v>12</v>
      </c>
      <c r="M107" s="81">
        <v>27.6</v>
      </c>
      <c r="N107" s="72">
        <v>28</v>
      </c>
      <c r="O107" s="64">
        <v>2530</v>
      </c>
      <c r="P107" s="65">
        <f>Table224578910112[[#This Row],[PEMBULATAN]]*O107</f>
        <v>70840</v>
      </c>
    </row>
    <row r="108" spans="1:16" ht="26.25" customHeight="1" x14ac:dyDescent="0.2">
      <c r="A108" s="14"/>
      <c r="B108" s="14"/>
      <c r="C108" s="73" t="s">
        <v>165</v>
      </c>
      <c r="D108" s="78" t="s">
        <v>289</v>
      </c>
      <c r="E108" s="13">
        <v>44440</v>
      </c>
      <c r="F108" s="76" t="s">
        <v>290</v>
      </c>
      <c r="G108" s="13">
        <v>44443</v>
      </c>
      <c r="H108" s="77" t="s">
        <v>292</v>
      </c>
      <c r="I108" s="16">
        <v>64</v>
      </c>
      <c r="J108" s="16">
        <v>50</v>
      </c>
      <c r="K108" s="16">
        <v>18</v>
      </c>
      <c r="L108" s="16">
        <v>6</v>
      </c>
      <c r="M108" s="81">
        <v>14.4</v>
      </c>
      <c r="N108" s="72">
        <v>15</v>
      </c>
      <c r="O108" s="64">
        <v>2530</v>
      </c>
      <c r="P108" s="65">
        <f>Table224578910112[[#This Row],[PEMBULATAN]]*O108</f>
        <v>37950</v>
      </c>
    </row>
    <row r="109" spans="1:16" ht="26.25" customHeight="1" x14ac:dyDescent="0.2">
      <c r="A109" s="14"/>
      <c r="B109" s="14"/>
      <c r="C109" s="73" t="s">
        <v>166</v>
      </c>
      <c r="D109" s="78" t="s">
        <v>289</v>
      </c>
      <c r="E109" s="13">
        <v>44440</v>
      </c>
      <c r="F109" s="76" t="s">
        <v>290</v>
      </c>
      <c r="G109" s="13">
        <v>44443</v>
      </c>
      <c r="H109" s="77" t="s">
        <v>292</v>
      </c>
      <c r="I109" s="16">
        <v>123</v>
      </c>
      <c r="J109" s="16">
        <v>28</v>
      </c>
      <c r="K109" s="16">
        <v>18</v>
      </c>
      <c r="L109" s="16">
        <v>2</v>
      </c>
      <c r="M109" s="81">
        <v>15.497999999999999</v>
      </c>
      <c r="N109" s="72">
        <v>16</v>
      </c>
      <c r="O109" s="64">
        <v>2530</v>
      </c>
      <c r="P109" s="65">
        <f>Table224578910112[[#This Row],[PEMBULATAN]]*O109</f>
        <v>40480</v>
      </c>
    </row>
    <row r="110" spans="1:16" ht="26.25" customHeight="1" x14ac:dyDescent="0.2">
      <c r="A110" s="14"/>
      <c r="B110" s="14"/>
      <c r="C110" s="73" t="s">
        <v>167</v>
      </c>
      <c r="D110" s="78" t="s">
        <v>289</v>
      </c>
      <c r="E110" s="13">
        <v>44440</v>
      </c>
      <c r="F110" s="76" t="s">
        <v>290</v>
      </c>
      <c r="G110" s="13">
        <v>44443</v>
      </c>
      <c r="H110" s="77" t="s">
        <v>292</v>
      </c>
      <c r="I110" s="16">
        <v>88</v>
      </c>
      <c r="J110" s="16">
        <v>67</v>
      </c>
      <c r="K110" s="16">
        <v>18</v>
      </c>
      <c r="L110" s="16">
        <v>20</v>
      </c>
      <c r="M110" s="81">
        <v>26.532</v>
      </c>
      <c r="N110" s="72">
        <v>27</v>
      </c>
      <c r="O110" s="64">
        <v>2530</v>
      </c>
      <c r="P110" s="65">
        <f>Table224578910112[[#This Row],[PEMBULATAN]]*O110</f>
        <v>68310</v>
      </c>
    </row>
    <row r="111" spans="1:16" ht="26.25" customHeight="1" x14ac:dyDescent="0.2">
      <c r="A111" s="14"/>
      <c r="B111" s="14"/>
      <c r="C111" s="73" t="s">
        <v>168</v>
      </c>
      <c r="D111" s="78" t="s">
        <v>289</v>
      </c>
      <c r="E111" s="13">
        <v>44440</v>
      </c>
      <c r="F111" s="76" t="s">
        <v>290</v>
      </c>
      <c r="G111" s="13">
        <v>44443</v>
      </c>
      <c r="H111" s="77" t="s">
        <v>292</v>
      </c>
      <c r="I111" s="16">
        <v>60</v>
      </c>
      <c r="J111" s="16">
        <v>58</v>
      </c>
      <c r="K111" s="16">
        <v>28</v>
      </c>
      <c r="L111" s="16">
        <v>6</v>
      </c>
      <c r="M111" s="81">
        <v>24.36</v>
      </c>
      <c r="N111" s="72">
        <v>25</v>
      </c>
      <c r="O111" s="64">
        <v>2530</v>
      </c>
      <c r="P111" s="65">
        <f>Table224578910112[[#This Row],[PEMBULATAN]]*O111</f>
        <v>63250</v>
      </c>
    </row>
    <row r="112" spans="1:16" ht="26.25" customHeight="1" x14ac:dyDescent="0.2">
      <c r="A112" s="14"/>
      <c r="B112" s="14"/>
      <c r="C112" s="73" t="s">
        <v>169</v>
      </c>
      <c r="D112" s="78" t="s">
        <v>289</v>
      </c>
      <c r="E112" s="13">
        <v>44440</v>
      </c>
      <c r="F112" s="76" t="s">
        <v>290</v>
      </c>
      <c r="G112" s="13">
        <v>44443</v>
      </c>
      <c r="H112" s="77" t="s">
        <v>292</v>
      </c>
      <c r="I112" s="16">
        <v>84</v>
      </c>
      <c r="J112" s="16">
        <v>62</v>
      </c>
      <c r="K112" s="16">
        <v>18</v>
      </c>
      <c r="L112" s="16">
        <v>12</v>
      </c>
      <c r="M112" s="81">
        <v>23.436</v>
      </c>
      <c r="N112" s="72">
        <v>24</v>
      </c>
      <c r="O112" s="64">
        <v>2530</v>
      </c>
      <c r="P112" s="65">
        <f>Table224578910112[[#This Row],[PEMBULATAN]]*O112</f>
        <v>60720</v>
      </c>
    </row>
    <row r="113" spans="1:16" ht="26.25" customHeight="1" x14ac:dyDescent="0.2">
      <c r="A113" s="14"/>
      <c r="B113" s="14"/>
      <c r="C113" s="73" t="s">
        <v>170</v>
      </c>
      <c r="D113" s="78" t="s">
        <v>289</v>
      </c>
      <c r="E113" s="13">
        <v>44440</v>
      </c>
      <c r="F113" s="76" t="s">
        <v>290</v>
      </c>
      <c r="G113" s="13">
        <v>44443</v>
      </c>
      <c r="H113" s="77" t="s">
        <v>292</v>
      </c>
      <c r="I113" s="16">
        <v>168</v>
      </c>
      <c r="J113" s="16">
        <v>20</v>
      </c>
      <c r="K113" s="16">
        <v>8</v>
      </c>
      <c r="L113" s="16">
        <v>5</v>
      </c>
      <c r="M113" s="81">
        <v>6.72</v>
      </c>
      <c r="N113" s="72">
        <v>7</v>
      </c>
      <c r="O113" s="64">
        <v>2530</v>
      </c>
      <c r="P113" s="65">
        <f>Table224578910112[[#This Row],[PEMBULATAN]]*O113</f>
        <v>17710</v>
      </c>
    </row>
    <row r="114" spans="1:16" ht="26.25" customHeight="1" x14ac:dyDescent="0.2">
      <c r="A114" s="14"/>
      <c r="B114" s="14"/>
      <c r="C114" s="73" t="s">
        <v>171</v>
      </c>
      <c r="D114" s="78" t="s">
        <v>289</v>
      </c>
      <c r="E114" s="13">
        <v>44440</v>
      </c>
      <c r="F114" s="76" t="s">
        <v>290</v>
      </c>
      <c r="G114" s="13">
        <v>44443</v>
      </c>
      <c r="H114" s="77" t="s">
        <v>292</v>
      </c>
      <c r="I114" s="16">
        <v>60</v>
      </c>
      <c r="J114" s="16">
        <v>52</v>
      </c>
      <c r="K114" s="16">
        <v>22</v>
      </c>
      <c r="L114" s="16">
        <v>5</v>
      </c>
      <c r="M114" s="81">
        <v>17.16</v>
      </c>
      <c r="N114" s="72">
        <v>17</v>
      </c>
      <c r="O114" s="64">
        <v>2530</v>
      </c>
      <c r="P114" s="65">
        <f>Table224578910112[[#This Row],[PEMBULATAN]]*O114</f>
        <v>43010</v>
      </c>
    </row>
    <row r="115" spans="1:16" ht="26.25" customHeight="1" x14ac:dyDescent="0.2">
      <c r="A115" s="14"/>
      <c r="B115" s="14"/>
      <c r="C115" s="73" t="s">
        <v>172</v>
      </c>
      <c r="D115" s="78" t="s">
        <v>289</v>
      </c>
      <c r="E115" s="13">
        <v>44440</v>
      </c>
      <c r="F115" s="76" t="s">
        <v>290</v>
      </c>
      <c r="G115" s="13">
        <v>44443</v>
      </c>
      <c r="H115" s="77" t="s">
        <v>292</v>
      </c>
      <c r="I115" s="16">
        <v>80</v>
      </c>
      <c r="J115" s="16">
        <v>65</v>
      </c>
      <c r="K115" s="16">
        <v>22</v>
      </c>
      <c r="L115" s="16">
        <v>13</v>
      </c>
      <c r="M115" s="81">
        <v>28.6</v>
      </c>
      <c r="N115" s="72">
        <v>29</v>
      </c>
      <c r="O115" s="64">
        <v>2530</v>
      </c>
      <c r="P115" s="65">
        <f>Table224578910112[[#This Row],[PEMBULATAN]]*O115</f>
        <v>73370</v>
      </c>
    </row>
    <row r="116" spans="1:16" ht="26.25" customHeight="1" x14ac:dyDescent="0.2">
      <c r="A116" s="14"/>
      <c r="B116" s="14"/>
      <c r="C116" s="73" t="s">
        <v>173</v>
      </c>
      <c r="D116" s="78" t="s">
        <v>289</v>
      </c>
      <c r="E116" s="13">
        <v>44440</v>
      </c>
      <c r="F116" s="76" t="s">
        <v>290</v>
      </c>
      <c r="G116" s="13">
        <v>44443</v>
      </c>
      <c r="H116" s="77" t="s">
        <v>292</v>
      </c>
      <c r="I116" s="16">
        <v>54</v>
      </c>
      <c r="J116" s="16">
        <v>44</v>
      </c>
      <c r="K116" s="16">
        <v>27</v>
      </c>
      <c r="L116" s="16">
        <v>3</v>
      </c>
      <c r="M116" s="81">
        <v>16.038</v>
      </c>
      <c r="N116" s="72">
        <v>16</v>
      </c>
      <c r="O116" s="64">
        <v>2530</v>
      </c>
      <c r="P116" s="65">
        <f>Table224578910112[[#This Row],[PEMBULATAN]]*O116</f>
        <v>40480</v>
      </c>
    </row>
    <row r="117" spans="1:16" ht="26.25" customHeight="1" x14ac:dyDescent="0.2">
      <c r="A117" s="14"/>
      <c r="B117" s="14"/>
      <c r="C117" s="73" t="s">
        <v>174</v>
      </c>
      <c r="D117" s="78" t="s">
        <v>289</v>
      </c>
      <c r="E117" s="13">
        <v>44440</v>
      </c>
      <c r="F117" s="76" t="s">
        <v>290</v>
      </c>
      <c r="G117" s="13">
        <v>44443</v>
      </c>
      <c r="H117" s="77" t="s">
        <v>292</v>
      </c>
      <c r="I117" s="16">
        <v>62</v>
      </c>
      <c r="J117" s="16">
        <v>70</v>
      </c>
      <c r="K117" s="16">
        <v>20</v>
      </c>
      <c r="L117" s="16">
        <v>9</v>
      </c>
      <c r="M117" s="81">
        <v>21.7</v>
      </c>
      <c r="N117" s="72">
        <v>22</v>
      </c>
      <c r="O117" s="64">
        <v>2530</v>
      </c>
      <c r="P117" s="65">
        <f>Table224578910112[[#This Row],[PEMBULATAN]]*O117</f>
        <v>55660</v>
      </c>
    </row>
    <row r="118" spans="1:16" ht="26.25" customHeight="1" x14ac:dyDescent="0.2">
      <c r="A118" s="14"/>
      <c r="B118" s="14"/>
      <c r="C118" s="73" t="s">
        <v>175</v>
      </c>
      <c r="D118" s="78" t="s">
        <v>289</v>
      </c>
      <c r="E118" s="13">
        <v>44440</v>
      </c>
      <c r="F118" s="76" t="s">
        <v>290</v>
      </c>
      <c r="G118" s="13">
        <v>44443</v>
      </c>
      <c r="H118" s="77" t="s">
        <v>292</v>
      </c>
      <c r="I118" s="16">
        <v>65</v>
      </c>
      <c r="J118" s="16">
        <v>60</v>
      </c>
      <c r="K118" s="16">
        <v>28</v>
      </c>
      <c r="L118" s="16">
        <v>11</v>
      </c>
      <c r="M118" s="81">
        <v>27.3</v>
      </c>
      <c r="N118" s="72">
        <v>28</v>
      </c>
      <c r="O118" s="64">
        <v>2530</v>
      </c>
      <c r="P118" s="65">
        <f>Table224578910112[[#This Row],[PEMBULATAN]]*O118</f>
        <v>70840</v>
      </c>
    </row>
    <row r="119" spans="1:16" ht="26.25" customHeight="1" x14ac:dyDescent="0.2">
      <c r="A119" s="14"/>
      <c r="B119" s="14"/>
      <c r="C119" s="73" t="s">
        <v>176</v>
      </c>
      <c r="D119" s="78" t="s">
        <v>289</v>
      </c>
      <c r="E119" s="13">
        <v>44440</v>
      </c>
      <c r="F119" s="76" t="s">
        <v>290</v>
      </c>
      <c r="G119" s="13">
        <v>44443</v>
      </c>
      <c r="H119" s="77" t="s">
        <v>292</v>
      </c>
      <c r="I119" s="16">
        <v>60</v>
      </c>
      <c r="J119" s="16">
        <v>48</v>
      </c>
      <c r="K119" s="16">
        <v>20</v>
      </c>
      <c r="L119" s="16">
        <v>2</v>
      </c>
      <c r="M119" s="81">
        <v>14.4</v>
      </c>
      <c r="N119" s="72">
        <v>15</v>
      </c>
      <c r="O119" s="64">
        <v>2530</v>
      </c>
      <c r="P119" s="65">
        <f>Table224578910112[[#This Row],[PEMBULATAN]]*O119</f>
        <v>37950</v>
      </c>
    </row>
    <row r="120" spans="1:16" ht="26.25" customHeight="1" x14ac:dyDescent="0.2">
      <c r="A120" s="14"/>
      <c r="B120" s="14"/>
      <c r="C120" s="73" t="s">
        <v>177</v>
      </c>
      <c r="D120" s="78" t="s">
        <v>289</v>
      </c>
      <c r="E120" s="13">
        <v>44440</v>
      </c>
      <c r="F120" s="76" t="s">
        <v>290</v>
      </c>
      <c r="G120" s="13">
        <v>44443</v>
      </c>
      <c r="H120" s="77" t="s">
        <v>292</v>
      </c>
      <c r="I120" s="16">
        <v>75</v>
      </c>
      <c r="J120" s="16">
        <v>68</v>
      </c>
      <c r="K120" s="16">
        <v>30</v>
      </c>
      <c r="L120" s="16">
        <v>11</v>
      </c>
      <c r="M120" s="81">
        <v>38.25</v>
      </c>
      <c r="N120" s="72">
        <v>38</v>
      </c>
      <c r="O120" s="64">
        <v>2530</v>
      </c>
      <c r="P120" s="65">
        <f>Table224578910112[[#This Row],[PEMBULATAN]]*O120</f>
        <v>96140</v>
      </c>
    </row>
    <row r="121" spans="1:16" ht="26.25" customHeight="1" x14ac:dyDescent="0.2">
      <c r="A121" s="14"/>
      <c r="B121" s="14"/>
      <c r="C121" s="73" t="s">
        <v>178</v>
      </c>
      <c r="D121" s="78" t="s">
        <v>289</v>
      </c>
      <c r="E121" s="13">
        <v>44440</v>
      </c>
      <c r="F121" s="76" t="s">
        <v>290</v>
      </c>
      <c r="G121" s="13">
        <v>44443</v>
      </c>
      <c r="H121" s="77" t="s">
        <v>292</v>
      </c>
      <c r="I121" s="16">
        <v>75</v>
      </c>
      <c r="J121" s="16">
        <v>60</v>
      </c>
      <c r="K121" s="16">
        <v>24</v>
      </c>
      <c r="L121" s="16">
        <v>11</v>
      </c>
      <c r="M121" s="81">
        <v>27</v>
      </c>
      <c r="N121" s="72">
        <v>27</v>
      </c>
      <c r="O121" s="64">
        <v>2530</v>
      </c>
      <c r="P121" s="65">
        <f>Table224578910112[[#This Row],[PEMBULATAN]]*O121</f>
        <v>68310</v>
      </c>
    </row>
    <row r="122" spans="1:16" ht="26.25" customHeight="1" x14ac:dyDescent="0.2">
      <c r="A122" s="14"/>
      <c r="B122" s="14"/>
      <c r="C122" s="73" t="s">
        <v>179</v>
      </c>
      <c r="D122" s="78" t="s">
        <v>289</v>
      </c>
      <c r="E122" s="13">
        <v>44440</v>
      </c>
      <c r="F122" s="76" t="s">
        <v>290</v>
      </c>
      <c r="G122" s="13">
        <v>44443</v>
      </c>
      <c r="H122" s="77" t="s">
        <v>292</v>
      </c>
      <c r="I122" s="16">
        <v>75</v>
      </c>
      <c r="J122" s="16">
        <v>55</v>
      </c>
      <c r="K122" s="16">
        <v>27</v>
      </c>
      <c r="L122" s="16">
        <v>17</v>
      </c>
      <c r="M122" s="81">
        <v>27.84375</v>
      </c>
      <c r="N122" s="72">
        <v>28</v>
      </c>
      <c r="O122" s="64">
        <v>2530</v>
      </c>
      <c r="P122" s="65">
        <f>Table224578910112[[#This Row],[PEMBULATAN]]*O122</f>
        <v>70840</v>
      </c>
    </row>
    <row r="123" spans="1:16" ht="26.25" customHeight="1" x14ac:dyDescent="0.2">
      <c r="A123" s="14"/>
      <c r="B123" s="14"/>
      <c r="C123" s="73" t="s">
        <v>180</v>
      </c>
      <c r="D123" s="78" t="s">
        <v>289</v>
      </c>
      <c r="E123" s="13">
        <v>44440</v>
      </c>
      <c r="F123" s="76" t="s">
        <v>290</v>
      </c>
      <c r="G123" s="13">
        <v>44443</v>
      </c>
      <c r="H123" s="77" t="s">
        <v>292</v>
      </c>
      <c r="I123" s="16">
        <v>70</v>
      </c>
      <c r="J123" s="16">
        <v>58</v>
      </c>
      <c r="K123" s="16">
        <v>72</v>
      </c>
      <c r="L123" s="16">
        <v>11</v>
      </c>
      <c r="M123" s="81">
        <v>73.08</v>
      </c>
      <c r="N123" s="72">
        <v>73</v>
      </c>
      <c r="O123" s="64">
        <v>2530</v>
      </c>
      <c r="P123" s="65">
        <f>Table224578910112[[#This Row],[PEMBULATAN]]*O123</f>
        <v>184690</v>
      </c>
    </row>
    <row r="124" spans="1:16" ht="26.25" customHeight="1" x14ac:dyDescent="0.2">
      <c r="A124" s="14"/>
      <c r="B124" s="14"/>
      <c r="C124" s="73" t="s">
        <v>181</v>
      </c>
      <c r="D124" s="78" t="s">
        <v>289</v>
      </c>
      <c r="E124" s="13">
        <v>44440</v>
      </c>
      <c r="F124" s="76" t="s">
        <v>290</v>
      </c>
      <c r="G124" s="13">
        <v>44443</v>
      </c>
      <c r="H124" s="77" t="s">
        <v>292</v>
      </c>
      <c r="I124" s="16">
        <v>55</v>
      </c>
      <c r="J124" s="16">
        <v>45</v>
      </c>
      <c r="K124" s="16">
        <v>17</v>
      </c>
      <c r="L124" s="16">
        <v>4</v>
      </c>
      <c r="M124" s="81">
        <v>10.518750000000001</v>
      </c>
      <c r="N124" s="72">
        <v>11</v>
      </c>
      <c r="O124" s="64">
        <v>2530</v>
      </c>
      <c r="P124" s="65">
        <f>Table224578910112[[#This Row],[PEMBULATAN]]*O124</f>
        <v>27830</v>
      </c>
    </row>
    <row r="125" spans="1:16" ht="26.25" customHeight="1" x14ac:dyDescent="0.2">
      <c r="A125" s="14"/>
      <c r="B125" s="14"/>
      <c r="C125" s="73" t="s">
        <v>182</v>
      </c>
      <c r="D125" s="78" t="s">
        <v>289</v>
      </c>
      <c r="E125" s="13">
        <v>44440</v>
      </c>
      <c r="F125" s="76" t="s">
        <v>290</v>
      </c>
      <c r="G125" s="13">
        <v>44443</v>
      </c>
      <c r="H125" s="77" t="s">
        <v>292</v>
      </c>
      <c r="I125" s="16">
        <v>70</v>
      </c>
      <c r="J125" s="16">
        <v>62</v>
      </c>
      <c r="K125" s="16">
        <v>20</v>
      </c>
      <c r="L125" s="16">
        <v>10</v>
      </c>
      <c r="M125" s="81">
        <v>21.7</v>
      </c>
      <c r="N125" s="72">
        <v>22</v>
      </c>
      <c r="O125" s="64">
        <v>2530</v>
      </c>
      <c r="P125" s="65">
        <f>Table224578910112[[#This Row],[PEMBULATAN]]*O125</f>
        <v>55660</v>
      </c>
    </row>
    <row r="126" spans="1:16" ht="26.25" customHeight="1" x14ac:dyDescent="0.2">
      <c r="A126" s="14"/>
      <c r="B126" s="14"/>
      <c r="C126" s="73" t="s">
        <v>183</v>
      </c>
      <c r="D126" s="78" t="s">
        <v>289</v>
      </c>
      <c r="E126" s="13">
        <v>44440</v>
      </c>
      <c r="F126" s="76" t="s">
        <v>290</v>
      </c>
      <c r="G126" s="13">
        <v>44443</v>
      </c>
      <c r="H126" s="77" t="s">
        <v>292</v>
      </c>
      <c r="I126" s="16">
        <v>25</v>
      </c>
      <c r="J126" s="16">
        <v>58</v>
      </c>
      <c r="K126" s="16">
        <v>26</v>
      </c>
      <c r="L126" s="16">
        <v>8</v>
      </c>
      <c r="M126" s="81">
        <v>9.4250000000000007</v>
      </c>
      <c r="N126" s="72">
        <v>10</v>
      </c>
      <c r="O126" s="64">
        <v>2530</v>
      </c>
      <c r="P126" s="65">
        <f>Table224578910112[[#This Row],[PEMBULATAN]]*O126</f>
        <v>25300</v>
      </c>
    </row>
    <row r="127" spans="1:16" ht="26.25" customHeight="1" x14ac:dyDescent="0.2">
      <c r="A127" s="14"/>
      <c r="B127" s="14"/>
      <c r="C127" s="73" t="s">
        <v>184</v>
      </c>
      <c r="D127" s="78" t="s">
        <v>289</v>
      </c>
      <c r="E127" s="13">
        <v>44440</v>
      </c>
      <c r="F127" s="76" t="s">
        <v>290</v>
      </c>
      <c r="G127" s="13">
        <v>44443</v>
      </c>
      <c r="H127" s="77" t="s">
        <v>292</v>
      </c>
      <c r="I127" s="16">
        <v>70</v>
      </c>
      <c r="J127" s="16">
        <v>60</v>
      </c>
      <c r="K127" s="16">
        <v>20</v>
      </c>
      <c r="L127" s="16">
        <v>11</v>
      </c>
      <c r="M127" s="81">
        <v>21</v>
      </c>
      <c r="N127" s="72">
        <v>21</v>
      </c>
      <c r="O127" s="64">
        <v>2530</v>
      </c>
      <c r="P127" s="65">
        <f>Table224578910112[[#This Row],[PEMBULATAN]]*O127</f>
        <v>53130</v>
      </c>
    </row>
    <row r="128" spans="1:16" ht="26.25" customHeight="1" x14ac:dyDescent="0.2">
      <c r="A128" s="14"/>
      <c r="B128" s="14"/>
      <c r="C128" s="73" t="s">
        <v>185</v>
      </c>
      <c r="D128" s="78" t="s">
        <v>289</v>
      </c>
      <c r="E128" s="13">
        <v>44440</v>
      </c>
      <c r="F128" s="76" t="s">
        <v>290</v>
      </c>
      <c r="G128" s="13">
        <v>44443</v>
      </c>
      <c r="H128" s="77" t="s">
        <v>292</v>
      </c>
      <c r="I128" s="16">
        <v>65</v>
      </c>
      <c r="J128" s="16">
        <v>60</v>
      </c>
      <c r="K128" s="16">
        <v>23</v>
      </c>
      <c r="L128" s="16">
        <v>7</v>
      </c>
      <c r="M128" s="81">
        <v>22.425000000000001</v>
      </c>
      <c r="N128" s="72">
        <v>23</v>
      </c>
      <c r="O128" s="64">
        <v>2530</v>
      </c>
      <c r="P128" s="65">
        <f>Table224578910112[[#This Row],[PEMBULATAN]]*O128</f>
        <v>58190</v>
      </c>
    </row>
    <row r="129" spans="1:16" ht="26.25" customHeight="1" x14ac:dyDescent="0.2">
      <c r="A129" s="14"/>
      <c r="B129" s="14"/>
      <c r="C129" s="73" t="s">
        <v>186</v>
      </c>
      <c r="D129" s="78" t="s">
        <v>289</v>
      </c>
      <c r="E129" s="13">
        <v>44440</v>
      </c>
      <c r="F129" s="76" t="s">
        <v>290</v>
      </c>
      <c r="G129" s="13">
        <v>44443</v>
      </c>
      <c r="H129" s="77" t="s">
        <v>292</v>
      </c>
      <c r="I129" s="16">
        <v>75</v>
      </c>
      <c r="J129" s="16">
        <v>60</v>
      </c>
      <c r="K129" s="16">
        <v>27</v>
      </c>
      <c r="L129" s="16">
        <v>11</v>
      </c>
      <c r="M129" s="81">
        <v>30.375</v>
      </c>
      <c r="N129" s="72">
        <v>31</v>
      </c>
      <c r="O129" s="64">
        <v>2530</v>
      </c>
      <c r="P129" s="65">
        <f>Table224578910112[[#This Row],[PEMBULATAN]]*O129</f>
        <v>78430</v>
      </c>
    </row>
    <row r="130" spans="1:16" ht="26.25" customHeight="1" x14ac:dyDescent="0.2">
      <c r="A130" s="14"/>
      <c r="B130" s="14"/>
      <c r="C130" s="73" t="s">
        <v>187</v>
      </c>
      <c r="D130" s="78" t="s">
        <v>289</v>
      </c>
      <c r="E130" s="13">
        <v>44440</v>
      </c>
      <c r="F130" s="76" t="s">
        <v>290</v>
      </c>
      <c r="G130" s="13">
        <v>44443</v>
      </c>
      <c r="H130" s="77" t="s">
        <v>292</v>
      </c>
      <c r="I130" s="16">
        <v>29</v>
      </c>
      <c r="J130" s="16">
        <v>26</v>
      </c>
      <c r="K130" s="16">
        <v>15</v>
      </c>
      <c r="L130" s="16">
        <v>7</v>
      </c>
      <c r="M130" s="81">
        <v>2.8275000000000001</v>
      </c>
      <c r="N130" s="72">
        <v>7</v>
      </c>
      <c r="O130" s="64">
        <v>2530</v>
      </c>
      <c r="P130" s="65">
        <f>Table224578910112[[#This Row],[PEMBULATAN]]*O130</f>
        <v>17710</v>
      </c>
    </row>
    <row r="131" spans="1:16" ht="26.25" customHeight="1" x14ac:dyDescent="0.2">
      <c r="A131" s="14"/>
      <c r="B131" s="14"/>
      <c r="C131" s="73" t="s">
        <v>188</v>
      </c>
      <c r="D131" s="78" t="s">
        <v>289</v>
      </c>
      <c r="E131" s="13">
        <v>44440</v>
      </c>
      <c r="F131" s="76" t="s">
        <v>290</v>
      </c>
      <c r="G131" s="13">
        <v>44443</v>
      </c>
      <c r="H131" s="77" t="s">
        <v>292</v>
      </c>
      <c r="I131" s="16">
        <v>88</v>
      </c>
      <c r="J131" s="16">
        <v>63</v>
      </c>
      <c r="K131" s="16">
        <v>24</v>
      </c>
      <c r="L131" s="16">
        <v>13</v>
      </c>
      <c r="M131" s="81">
        <v>33.264000000000003</v>
      </c>
      <c r="N131" s="72">
        <v>33</v>
      </c>
      <c r="O131" s="64">
        <v>2530</v>
      </c>
      <c r="P131" s="65">
        <f>Table224578910112[[#This Row],[PEMBULATAN]]*O131</f>
        <v>83490</v>
      </c>
    </row>
    <row r="132" spans="1:16" ht="26.25" customHeight="1" x14ac:dyDescent="0.2">
      <c r="A132" s="14"/>
      <c r="B132" s="14"/>
      <c r="C132" s="73" t="s">
        <v>189</v>
      </c>
      <c r="D132" s="78" t="s">
        <v>289</v>
      </c>
      <c r="E132" s="13">
        <v>44440</v>
      </c>
      <c r="F132" s="76" t="s">
        <v>290</v>
      </c>
      <c r="G132" s="13">
        <v>44443</v>
      </c>
      <c r="H132" s="77" t="s">
        <v>292</v>
      </c>
      <c r="I132" s="16">
        <v>75</v>
      </c>
      <c r="J132" s="16">
        <v>60</v>
      </c>
      <c r="K132" s="16">
        <v>24</v>
      </c>
      <c r="L132" s="16">
        <v>12</v>
      </c>
      <c r="M132" s="81">
        <v>27</v>
      </c>
      <c r="N132" s="72">
        <v>27</v>
      </c>
      <c r="O132" s="64">
        <v>2530</v>
      </c>
      <c r="P132" s="65">
        <f>Table224578910112[[#This Row],[PEMBULATAN]]*O132</f>
        <v>68310</v>
      </c>
    </row>
    <row r="133" spans="1:16" ht="26.25" customHeight="1" x14ac:dyDescent="0.2">
      <c r="A133" s="14"/>
      <c r="B133" s="14"/>
      <c r="C133" s="73" t="s">
        <v>190</v>
      </c>
      <c r="D133" s="78" t="s">
        <v>289</v>
      </c>
      <c r="E133" s="13">
        <v>44440</v>
      </c>
      <c r="F133" s="76" t="s">
        <v>290</v>
      </c>
      <c r="G133" s="13">
        <v>44443</v>
      </c>
      <c r="H133" s="77" t="s">
        <v>292</v>
      </c>
      <c r="I133" s="16">
        <v>77</v>
      </c>
      <c r="J133" s="16">
        <v>70</v>
      </c>
      <c r="K133" s="16">
        <v>18</v>
      </c>
      <c r="L133" s="16">
        <v>12</v>
      </c>
      <c r="M133" s="81">
        <v>24.254999999999999</v>
      </c>
      <c r="N133" s="72">
        <v>24</v>
      </c>
      <c r="O133" s="64">
        <v>2530</v>
      </c>
      <c r="P133" s="65">
        <f>Table224578910112[[#This Row],[PEMBULATAN]]*O133</f>
        <v>60720</v>
      </c>
    </row>
    <row r="134" spans="1:16" ht="26.25" customHeight="1" x14ac:dyDescent="0.2">
      <c r="A134" s="14"/>
      <c r="B134" s="14"/>
      <c r="C134" s="73" t="s">
        <v>191</v>
      </c>
      <c r="D134" s="78" t="s">
        <v>289</v>
      </c>
      <c r="E134" s="13">
        <v>44440</v>
      </c>
      <c r="F134" s="76" t="s">
        <v>290</v>
      </c>
      <c r="G134" s="13">
        <v>44443</v>
      </c>
      <c r="H134" s="77" t="s">
        <v>292</v>
      </c>
      <c r="I134" s="16">
        <v>75</v>
      </c>
      <c r="J134" s="16">
        <v>40</v>
      </c>
      <c r="K134" s="16">
        <v>30</v>
      </c>
      <c r="L134" s="16">
        <v>2</v>
      </c>
      <c r="M134" s="81">
        <v>22.5</v>
      </c>
      <c r="N134" s="72">
        <v>23</v>
      </c>
      <c r="O134" s="64">
        <v>2530</v>
      </c>
      <c r="P134" s="65">
        <f>Table224578910112[[#This Row],[PEMBULATAN]]*O134</f>
        <v>58190</v>
      </c>
    </row>
    <row r="135" spans="1:16" ht="26.25" customHeight="1" x14ac:dyDescent="0.2">
      <c r="A135" s="14"/>
      <c r="B135" s="14"/>
      <c r="C135" s="73" t="s">
        <v>192</v>
      </c>
      <c r="D135" s="78" t="s">
        <v>289</v>
      </c>
      <c r="E135" s="13">
        <v>44440</v>
      </c>
      <c r="F135" s="76" t="s">
        <v>290</v>
      </c>
      <c r="G135" s="13">
        <v>44443</v>
      </c>
      <c r="H135" s="77" t="s">
        <v>292</v>
      </c>
      <c r="I135" s="16">
        <v>77</v>
      </c>
      <c r="J135" s="16">
        <v>65</v>
      </c>
      <c r="K135" s="16">
        <v>20</v>
      </c>
      <c r="L135" s="16">
        <v>13</v>
      </c>
      <c r="M135" s="81">
        <v>25.024999999999999</v>
      </c>
      <c r="N135" s="72">
        <v>25</v>
      </c>
      <c r="O135" s="64">
        <v>2530</v>
      </c>
      <c r="P135" s="65">
        <f>Table224578910112[[#This Row],[PEMBULATAN]]*O135</f>
        <v>63250</v>
      </c>
    </row>
    <row r="136" spans="1:16" ht="26.25" customHeight="1" x14ac:dyDescent="0.2">
      <c r="A136" s="14"/>
      <c r="B136" s="14"/>
      <c r="C136" s="73" t="s">
        <v>193</v>
      </c>
      <c r="D136" s="78" t="s">
        <v>289</v>
      </c>
      <c r="E136" s="13">
        <v>44440</v>
      </c>
      <c r="F136" s="76" t="s">
        <v>290</v>
      </c>
      <c r="G136" s="13">
        <v>44443</v>
      </c>
      <c r="H136" s="77" t="s">
        <v>292</v>
      </c>
      <c r="I136" s="16">
        <v>60</v>
      </c>
      <c r="J136" s="16">
        <v>50</v>
      </c>
      <c r="K136" s="16">
        <v>30</v>
      </c>
      <c r="L136" s="16">
        <v>6</v>
      </c>
      <c r="M136" s="81">
        <v>22.5</v>
      </c>
      <c r="N136" s="72">
        <v>23</v>
      </c>
      <c r="O136" s="64">
        <v>2530</v>
      </c>
      <c r="P136" s="65">
        <f>Table224578910112[[#This Row],[PEMBULATAN]]*O136</f>
        <v>58190</v>
      </c>
    </row>
    <row r="137" spans="1:16" ht="26.25" customHeight="1" x14ac:dyDescent="0.2">
      <c r="A137" s="14"/>
      <c r="B137" s="14"/>
      <c r="C137" s="73" t="s">
        <v>194</v>
      </c>
      <c r="D137" s="78" t="s">
        <v>289</v>
      </c>
      <c r="E137" s="13">
        <v>44440</v>
      </c>
      <c r="F137" s="76" t="s">
        <v>290</v>
      </c>
      <c r="G137" s="13">
        <v>44443</v>
      </c>
      <c r="H137" s="77" t="s">
        <v>292</v>
      </c>
      <c r="I137" s="16">
        <v>60</v>
      </c>
      <c r="J137" s="16">
        <v>51</v>
      </c>
      <c r="K137" s="16">
        <v>17</v>
      </c>
      <c r="L137" s="16">
        <v>5</v>
      </c>
      <c r="M137" s="81">
        <v>13.005000000000001</v>
      </c>
      <c r="N137" s="72">
        <v>13</v>
      </c>
      <c r="O137" s="64">
        <v>2530</v>
      </c>
      <c r="P137" s="65">
        <f>Table224578910112[[#This Row],[PEMBULATAN]]*O137</f>
        <v>32890</v>
      </c>
    </row>
    <row r="138" spans="1:16" ht="26.25" customHeight="1" x14ac:dyDescent="0.2">
      <c r="A138" s="14"/>
      <c r="B138" s="14"/>
      <c r="C138" s="73" t="s">
        <v>195</v>
      </c>
      <c r="D138" s="78" t="s">
        <v>289</v>
      </c>
      <c r="E138" s="13">
        <v>44440</v>
      </c>
      <c r="F138" s="76" t="s">
        <v>290</v>
      </c>
      <c r="G138" s="13">
        <v>44443</v>
      </c>
      <c r="H138" s="77" t="s">
        <v>292</v>
      </c>
      <c r="I138" s="16">
        <v>55</v>
      </c>
      <c r="J138" s="16">
        <v>48</v>
      </c>
      <c r="K138" s="16">
        <v>20</v>
      </c>
      <c r="L138" s="16">
        <v>6</v>
      </c>
      <c r="M138" s="81">
        <v>13.2</v>
      </c>
      <c r="N138" s="72">
        <v>13</v>
      </c>
      <c r="O138" s="64">
        <v>2530</v>
      </c>
      <c r="P138" s="65">
        <f>Table224578910112[[#This Row],[PEMBULATAN]]*O138</f>
        <v>32890</v>
      </c>
    </row>
    <row r="139" spans="1:16" ht="26.25" customHeight="1" x14ac:dyDescent="0.2">
      <c r="A139" s="14"/>
      <c r="B139" s="14"/>
      <c r="C139" s="73" t="s">
        <v>196</v>
      </c>
      <c r="D139" s="78" t="s">
        <v>289</v>
      </c>
      <c r="E139" s="13">
        <v>44440</v>
      </c>
      <c r="F139" s="76" t="s">
        <v>290</v>
      </c>
      <c r="G139" s="13">
        <v>44443</v>
      </c>
      <c r="H139" s="77" t="s">
        <v>292</v>
      </c>
      <c r="I139" s="16">
        <v>60</v>
      </c>
      <c r="J139" s="16">
        <v>60</v>
      </c>
      <c r="K139" s="16">
        <v>15</v>
      </c>
      <c r="L139" s="16">
        <v>10</v>
      </c>
      <c r="M139" s="81">
        <v>13.5</v>
      </c>
      <c r="N139" s="72">
        <v>14</v>
      </c>
      <c r="O139" s="64">
        <v>2530</v>
      </c>
      <c r="P139" s="65">
        <f>Table224578910112[[#This Row],[PEMBULATAN]]*O139</f>
        <v>35420</v>
      </c>
    </row>
    <row r="140" spans="1:16" ht="26.25" customHeight="1" x14ac:dyDescent="0.2">
      <c r="A140" s="14"/>
      <c r="B140" s="14"/>
      <c r="C140" s="73" t="s">
        <v>197</v>
      </c>
      <c r="D140" s="78" t="s">
        <v>289</v>
      </c>
      <c r="E140" s="13">
        <v>44440</v>
      </c>
      <c r="F140" s="76" t="s">
        <v>290</v>
      </c>
      <c r="G140" s="13">
        <v>44443</v>
      </c>
      <c r="H140" s="77" t="s">
        <v>292</v>
      </c>
      <c r="I140" s="16">
        <v>60</v>
      </c>
      <c r="J140" s="16">
        <v>57</v>
      </c>
      <c r="K140" s="16">
        <v>30</v>
      </c>
      <c r="L140" s="16">
        <v>9</v>
      </c>
      <c r="M140" s="81">
        <v>25.65</v>
      </c>
      <c r="N140" s="72">
        <v>26</v>
      </c>
      <c r="O140" s="64">
        <v>2530</v>
      </c>
      <c r="P140" s="65">
        <f>Table224578910112[[#This Row],[PEMBULATAN]]*O140</f>
        <v>65780</v>
      </c>
    </row>
    <row r="141" spans="1:16" ht="26.25" customHeight="1" x14ac:dyDescent="0.2">
      <c r="A141" s="14"/>
      <c r="B141" s="14"/>
      <c r="C141" s="73" t="s">
        <v>198</v>
      </c>
      <c r="D141" s="78" t="s">
        <v>289</v>
      </c>
      <c r="E141" s="13">
        <v>44440</v>
      </c>
      <c r="F141" s="76" t="s">
        <v>290</v>
      </c>
      <c r="G141" s="13">
        <v>44443</v>
      </c>
      <c r="H141" s="77" t="s">
        <v>292</v>
      </c>
      <c r="I141" s="16">
        <v>120</v>
      </c>
      <c r="J141" s="16">
        <v>18</v>
      </c>
      <c r="K141" s="16">
        <v>18</v>
      </c>
      <c r="L141" s="16">
        <v>6</v>
      </c>
      <c r="M141" s="81">
        <v>9.7200000000000006</v>
      </c>
      <c r="N141" s="72">
        <v>10</v>
      </c>
      <c r="O141" s="64">
        <v>2530</v>
      </c>
      <c r="P141" s="65">
        <f>Table224578910112[[#This Row],[PEMBULATAN]]*O141</f>
        <v>25300</v>
      </c>
    </row>
    <row r="142" spans="1:16" ht="26.25" customHeight="1" x14ac:dyDescent="0.2">
      <c r="A142" s="14"/>
      <c r="B142" s="14"/>
      <c r="C142" s="73" t="s">
        <v>199</v>
      </c>
      <c r="D142" s="78" t="s">
        <v>289</v>
      </c>
      <c r="E142" s="13">
        <v>44440</v>
      </c>
      <c r="F142" s="76" t="s">
        <v>290</v>
      </c>
      <c r="G142" s="13">
        <v>44443</v>
      </c>
      <c r="H142" s="77" t="s">
        <v>292</v>
      </c>
      <c r="I142" s="16">
        <v>62</v>
      </c>
      <c r="J142" s="16">
        <v>58</v>
      </c>
      <c r="K142" s="16">
        <v>22</v>
      </c>
      <c r="L142" s="16">
        <v>7</v>
      </c>
      <c r="M142" s="81">
        <v>19.777999999999999</v>
      </c>
      <c r="N142" s="72">
        <v>20</v>
      </c>
      <c r="O142" s="64">
        <v>2530</v>
      </c>
      <c r="P142" s="65">
        <f>Table224578910112[[#This Row],[PEMBULATAN]]*O142</f>
        <v>50600</v>
      </c>
    </row>
    <row r="143" spans="1:16" ht="26.25" customHeight="1" x14ac:dyDescent="0.2">
      <c r="A143" s="14"/>
      <c r="B143" s="14"/>
      <c r="C143" s="73" t="s">
        <v>200</v>
      </c>
      <c r="D143" s="78" t="s">
        <v>289</v>
      </c>
      <c r="E143" s="13">
        <v>44440</v>
      </c>
      <c r="F143" s="76" t="s">
        <v>290</v>
      </c>
      <c r="G143" s="13">
        <v>44443</v>
      </c>
      <c r="H143" s="77" t="s">
        <v>292</v>
      </c>
      <c r="I143" s="16">
        <v>23</v>
      </c>
      <c r="J143" s="16">
        <v>28</v>
      </c>
      <c r="K143" s="16">
        <v>122</v>
      </c>
      <c r="L143" s="16">
        <v>3</v>
      </c>
      <c r="M143" s="81">
        <v>19.641999999999999</v>
      </c>
      <c r="N143" s="72">
        <v>20</v>
      </c>
      <c r="O143" s="64">
        <v>2530</v>
      </c>
      <c r="P143" s="65">
        <f>Table224578910112[[#This Row],[PEMBULATAN]]*O143</f>
        <v>50600</v>
      </c>
    </row>
    <row r="144" spans="1:16" ht="26.25" customHeight="1" x14ac:dyDescent="0.2">
      <c r="A144" s="14"/>
      <c r="B144" s="14"/>
      <c r="C144" s="73" t="s">
        <v>201</v>
      </c>
      <c r="D144" s="78" t="s">
        <v>289</v>
      </c>
      <c r="E144" s="13">
        <v>44440</v>
      </c>
      <c r="F144" s="76" t="s">
        <v>290</v>
      </c>
      <c r="G144" s="13">
        <v>44443</v>
      </c>
      <c r="H144" s="77" t="s">
        <v>292</v>
      </c>
      <c r="I144" s="16">
        <v>50</v>
      </c>
      <c r="J144" s="16">
        <v>30</v>
      </c>
      <c r="K144" s="16">
        <v>25</v>
      </c>
      <c r="L144" s="16">
        <v>4</v>
      </c>
      <c r="M144" s="81">
        <v>9.375</v>
      </c>
      <c r="N144" s="72">
        <v>10</v>
      </c>
      <c r="O144" s="64">
        <v>2530</v>
      </c>
      <c r="P144" s="65">
        <f>Table224578910112[[#This Row],[PEMBULATAN]]*O144</f>
        <v>25300</v>
      </c>
    </row>
    <row r="145" spans="1:16" ht="26.25" customHeight="1" x14ac:dyDescent="0.2">
      <c r="A145" s="14"/>
      <c r="B145" s="14"/>
      <c r="C145" s="73" t="s">
        <v>202</v>
      </c>
      <c r="D145" s="78" t="s">
        <v>289</v>
      </c>
      <c r="E145" s="13">
        <v>44440</v>
      </c>
      <c r="F145" s="76" t="s">
        <v>290</v>
      </c>
      <c r="G145" s="13">
        <v>44443</v>
      </c>
      <c r="H145" s="77" t="s">
        <v>292</v>
      </c>
      <c r="I145" s="16">
        <v>60</v>
      </c>
      <c r="J145" s="16">
        <v>50</v>
      </c>
      <c r="K145" s="16">
        <v>22</v>
      </c>
      <c r="L145" s="16">
        <v>6</v>
      </c>
      <c r="M145" s="81">
        <v>16.5</v>
      </c>
      <c r="N145" s="72">
        <v>17</v>
      </c>
      <c r="O145" s="64">
        <v>2530</v>
      </c>
      <c r="P145" s="65">
        <f>Table224578910112[[#This Row],[PEMBULATAN]]*O145</f>
        <v>43010</v>
      </c>
    </row>
    <row r="146" spans="1:16" ht="26.25" customHeight="1" x14ac:dyDescent="0.2">
      <c r="A146" s="14"/>
      <c r="B146" s="14"/>
      <c r="C146" s="73" t="s">
        <v>203</v>
      </c>
      <c r="D146" s="78" t="s">
        <v>289</v>
      </c>
      <c r="E146" s="13">
        <v>44440</v>
      </c>
      <c r="F146" s="76" t="s">
        <v>290</v>
      </c>
      <c r="G146" s="13">
        <v>44443</v>
      </c>
      <c r="H146" s="77" t="s">
        <v>292</v>
      </c>
      <c r="I146" s="16">
        <v>28</v>
      </c>
      <c r="J146" s="16">
        <v>28</v>
      </c>
      <c r="K146" s="16">
        <v>20</v>
      </c>
      <c r="L146" s="16">
        <v>4</v>
      </c>
      <c r="M146" s="81">
        <v>3.92</v>
      </c>
      <c r="N146" s="72">
        <v>4</v>
      </c>
      <c r="O146" s="64">
        <v>2530</v>
      </c>
      <c r="P146" s="65">
        <f>Table224578910112[[#This Row],[PEMBULATAN]]*O146</f>
        <v>10120</v>
      </c>
    </row>
    <row r="147" spans="1:16" ht="26.25" customHeight="1" x14ac:dyDescent="0.2">
      <c r="A147" s="14"/>
      <c r="B147" s="14"/>
      <c r="C147" s="73" t="s">
        <v>204</v>
      </c>
      <c r="D147" s="78" t="s">
        <v>289</v>
      </c>
      <c r="E147" s="13">
        <v>44440</v>
      </c>
      <c r="F147" s="76" t="s">
        <v>290</v>
      </c>
      <c r="G147" s="13">
        <v>44443</v>
      </c>
      <c r="H147" s="77" t="s">
        <v>292</v>
      </c>
      <c r="I147" s="16">
        <v>85</v>
      </c>
      <c r="J147" s="16">
        <v>57</v>
      </c>
      <c r="K147" s="16">
        <v>25</v>
      </c>
      <c r="L147" s="16">
        <v>15</v>
      </c>
      <c r="M147" s="81">
        <v>30.28125</v>
      </c>
      <c r="N147" s="72">
        <v>30</v>
      </c>
      <c r="O147" s="64">
        <v>2530</v>
      </c>
      <c r="P147" s="65">
        <f>Table224578910112[[#This Row],[PEMBULATAN]]*O147</f>
        <v>75900</v>
      </c>
    </row>
    <row r="148" spans="1:16" ht="26.25" customHeight="1" x14ac:dyDescent="0.2">
      <c r="A148" s="14"/>
      <c r="B148" s="14"/>
      <c r="C148" s="73" t="s">
        <v>205</v>
      </c>
      <c r="D148" s="78" t="s">
        <v>289</v>
      </c>
      <c r="E148" s="13">
        <v>44440</v>
      </c>
      <c r="F148" s="76" t="s">
        <v>290</v>
      </c>
      <c r="G148" s="13">
        <v>44443</v>
      </c>
      <c r="H148" s="77" t="s">
        <v>292</v>
      </c>
      <c r="I148" s="16">
        <v>80</v>
      </c>
      <c r="J148" s="16">
        <v>45</v>
      </c>
      <c r="K148" s="16">
        <v>18</v>
      </c>
      <c r="L148" s="16">
        <v>5</v>
      </c>
      <c r="M148" s="81">
        <v>16.2</v>
      </c>
      <c r="N148" s="72">
        <v>16</v>
      </c>
      <c r="O148" s="64">
        <v>2530</v>
      </c>
      <c r="P148" s="65">
        <f>Table224578910112[[#This Row],[PEMBULATAN]]*O148</f>
        <v>40480</v>
      </c>
    </row>
    <row r="149" spans="1:16" ht="26.25" customHeight="1" x14ac:dyDescent="0.2">
      <c r="A149" s="14"/>
      <c r="B149" s="14"/>
      <c r="C149" s="73" t="s">
        <v>206</v>
      </c>
      <c r="D149" s="78" t="s">
        <v>289</v>
      </c>
      <c r="E149" s="13">
        <v>44440</v>
      </c>
      <c r="F149" s="76" t="s">
        <v>290</v>
      </c>
      <c r="G149" s="13">
        <v>44443</v>
      </c>
      <c r="H149" s="77" t="s">
        <v>292</v>
      </c>
      <c r="I149" s="16">
        <v>65</v>
      </c>
      <c r="J149" s="16">
        <v>55</v>
      </c>
      <c r="K149" s="16">
        <v>33</v>
      </c>
      <c r="L149" s="16">
        <v>3</v>
      </c>
      <c r="M149" s="81">
        <v>29.493749999999999</v>
      </c>
      <c r="N149" s="72">
        <v>30</v>
      </c>
      <c r="O149" s="64">
        <v>2530</v>
      </c>
      <c r="P149" s="65">
        <f>Table224578910112[[#This Row],[PEMBULATAN]]*O149</f>
        <v>75900</v>
      </c>
    </row>
    <row r="150" spans="1:16" ht="26.25" customHeight="1" x14ac:dyDescent="0.2">
      <c r="A150" s="14"/>
      <c r="B150" s="14"/>
      <c r="C150" s="73" t="s">
        <v>207</v>
      </c>
      <c r="D150" s="78" t="s">
        <v>289</v>
      </c>
      <c r="E150" s="13">
        <v>44440</v>
      </c>
      <c r="F150" s="76" t="s">
        <v>290</v>
      </c>
      <c r="G150" s="13">
        <v>44443</v>
      </c>
      <c r="H150" s="77" t="s">
        <v>292</v>
      </c>
      <c r="I150" s="16">
        <v>58</v>
      </c>
      <c r="J150" s="16">
        <v>55</v>
      </c>
      <c r="K150" s="16">
        <v>27</v>
      </c>
      <c r="L150" s="16">
        <v>8</v>
      </c>
      <c r="M150" s="81">
        <v>21.532499999999999</v>
      </c>
      <c r="N150" s="72">
        <v>22</v>
      </c>
      <c r="O150" s="64">
        <v>2530</v>
      </c>
      <c r="P150" s="65">
        <f>Table224578910112[[#This Row],[PEMBULATAN]]*O150</f>
        <v>55660</v>
      </c>
    </row>
    <row r="151" spans="1:16" ht="26.25" customHeight="1" x14ac:dyDescent="0.2">
      <c r="A151" s="14"/>
      <c r="B151" s="14"/>
      <c r="C151" s="73" t="s">
        <v>208</v>
      </c>
      <c r="D151" s="78" t="s">
        <v>289</v>
      </c>
      <c r="E151" s="13">
        <v>44440</v>
      </c>
      <c r="F151" s="76" t="s">
        <v>290</v>
      </c>
      <c r="G151" s="13">
        <v>44443</v>
      </c>
      <c r="H151" s="77" t="s">
        <v>292</v>
      </c>
      <c r="I151" s="16">
        <v>98</v>
      </c>
      <c r="J151" s="16">
        <v>63</v>
      </c>
      <c r="K151" s="16">
        <v>7</v>
      </c>
      <c r="L151" s="16">
        <v>33</v>
      </c>
      <c r="M151" s="81">
        <v>10.804500000000001</v>
      </c>
      <c r="N151" s="72">
        <v>33</v>
      </c>
      <c r="O151" s="64">
        <v>2530</v>
      </c>
      <c r="P151" s="65">
        <f>Table224578910112[[#This Row],[PEMBULATAN]]*O151</f>
        <v>83490</v>
      </c>
    </row>
    <row r="152" spans="1:16" ht="26.25" customHeight="1" x14ac:dyDescent="0.2">
      <c r="A152" s="14"/>
      <c r="B152" s="14"/>
      <c r="C152" s="73" t="s">
        <v>209</v>
      </c>
      <c r="D152" s="78" t="s">
        <v>289</v>
      </c>
      <c r="E152" s="13">
        <v>44440</v>
      </c>
      <c r="F152" s="76" t="s">
        <v>290</v>
      </c>
      <c r="G152" s="13">
        <v>44443</v>
      </c>
      <c r="H152" s="77" t="s">
        <v>292</v>
      </c>
      <c r="I152" s="16">
        <v>30</v>
      </c>
      <c r="J152" s="16">
        <v>40</v>
      </c>
      <c r="K152" s="16">
        <v>28</v>
      </c>
      <c r="L152" s="16">
        <v>6</v>
      </c>
      <c r="M152" s="81">
        <v>8.4</v>
      </c>
      <c r="N152" s="72">
        <v>9</v>
      </c>
      <c r="O152" s="64">
        <v>2530</v>
      </c>
      <c r="P152" s="65">
        <f>Table224578910112[[#This Row],[PEMBULATAN]]*O152</f>
        <v>22770</v>
      </c>
    </row>
    <row r="153" spans="1:16" ht="26.25" customHeight="1" x14ac:dyDescent="0.2">
      <c r="A153" s="14"/>
      <c r="B153" s="14"/>
      <c r="C153" s="73" t="s">
        <v>210</v>
      </c>
      <c r="D153" s="78" t="s">
        <v>289</v>
      </c>
      <c r="E153" s="13">
        <v>44440</v>
      </c>
      <c r="F153" s="76" t="s">
        <v>290</v>
      </c>
      <c r="G153" s="13">
        <v>44443</v>
      </c>
      <c r="H153" s="77" t="s">
        <v>292</v>
      </c>
      <c r="I153" s="16">
        <v>98</v>
      </c>
      <c r="J153" s="16">
        <v>63</v>
      </c>
      <c r="K153" s="16">
        <v>40</v>
      </c>
      <c r="L153" s="16">
        <v>33</v>
      </c>
      <c r="M153" s="81">
        <v>61.74</v>
      </c>
      <c r="N153" s="72">
        <v>62</v>
      </c>
      <c r="O153" s="64">
        <v>2530</v>
      </c>
      <c r="P153" s="65">
        <f>Table224578910112[[#This Row],[PEMBULATAN]]*O153</f>
        <v>156860</v>
      </c>
    </row>
    <row r="154" spans="1:16" ht="26.25" customHeight="1" x14ac:dyDescent="0.2">
      <c r="A154" s="14"/>
      <c r="B154" s="14"/>
      <c r="C154" s="73" t="s">
        <v>211</v>
      </c>
      <c r="D154" s="78" t="s">
        <v>289</v>
      </c>
      <c r="E154" s="13">
        <v>44440</v>
      </c>
      <c r="F154" s="76" t="s">
        <v>290</v>
      </c>
      <c r="G154" s="13">
        <v>44443</v>
      </c>
      <c r="H154" s="77" t="s">
        <v>292</v>
      </c>
      <c r="I154" s="16">
        <v>55</v>
      </c>
      <c r="J154" s="16">
        <v>50</v>
      </c>
      <c r="K154" s="16">
        <v>26</v>
      </c>
      <c r="L154" s="16">
        <v>7</v>
      </c>
      <c r="M154" s="81">
        <v>17.875</v>
      </c>
      <c r="N154" s="72">
        <v>18</v>
      </c>
      <c r="O154" s="64">
        <v>2530</v>
      </c>
      <c r="P154" s="65">
        <f>Table224578910112[[#This Row],[PEMBULATAN]]*O154</f>
        <v>45540</v>
      </c>
    </row>
    <row r="155" spans="1:16" ht="26.25" customHeight="1" x14ac:dyDescent="0.2">
      <c r="A155" s="14"/>
      <c r="B155" s="14"/>
      <c r="C155" s="73" t="s">
        <v>212</v>
      </c>
      <c r="D155" s="78" t="s">
        <v>289</v>
      </c>
      <c r="E155" s="13">
        <v>44440</v>
      </c>
      <c r="F155" s="76" t="s">
        <v>290</v>
      </c>
      <c r="G155" s="13">
        <v>44443</v>
      </c>
      <c r="H155" s="77" t="s">
        <v>292</v>
      </c>
      <c r="I155" s="16">
        <v>68</v>
      </c>
      <c r="J155" s="16">
        <v>36</v>
      </c>
      <c r="K155" s="16">
        <v>9</v>
      </c>
      <c r="L155" s="16">
        <v>3</v>
      </c>
      <c r="M155" s="81">
        <v>5.508</v>
      </c>
      <c r="N155" s="72">
        <v>6</v>
      </c>
      <c r="O155" s="64">
        <v>2530</v>
      </c>
      <c r="P155" s="65">
        <f>Table224578910112[[#This Row],[PEMBULATAN]]*O155</f>
        <v>15180</v>
      </c>
    </row>
    <row r="156" spans="1:16" ht="26.25" customHeight="1" x14ac:dyDescent="0.2">
      <c r="A156" s="14"/>
      <c r="B156" s="14"/>
      <c r="C156" s="73" t="s">
        <v>213</v>
      </c>
      <c r="D156" s="78" t="s">
        <v>289</v>
      </c>
      <c r="E156" s="13">
        <v>44440</v>
      </c>
      <c r="F156" s="76" t="s">
        <v>290</v>
      </c>
      <c r="G156" s="13">
        <v>44443</v>
      </c>
      <c r="H156" s="77" t="s">
        <v>292</v>
      </c>
      <c r="I156" s="16">
        <v>90</v>
      </c>
      <c r="J156" s="16">
        <v>60</v>
      </c>
      <c r="K156" s="16">
        <v>25</v>
      </c>
      <c r="L156" s="16">
        <v>17</v>
      </c>
      <c r="M156" s="81">
        <v>33.75</v>
      </c>
      <c r="N156" s="72">
        <v>34</v>
      </c>
      <c r="O156" s="64">
        <v>2530</v>
      </c>
      <c r="P156" s="65">
        <f>Table224578910112[[#This Row],[PEMBULATAN]]*O156</f>
        <v>86020</v>
      </c>
    </row>
    <row r="157" spans="1:16" ht="26.25" customHeight="1" x14ac:dyDescent="0.2">
      <c r="A157" s="14"/>
      <c r="B157" s="14"/>
      <c r="C157" s="73" t="s">
        <v>214</v>
      </c>
      <c r="D157" s="78" t="s">
        <v>289</v>
      </c>
      <c r="E157" s="13">
        <v>44440</v>
      </c>
      <c r="F157" s="76" t="s">
        <v>290</v>
      </c>
      <c r="G157" s="13">
        <v>44443</v>
      </c>
      <c r="H157" s="77" t="s">
        <v>292</v>
      </c>
      <c r="I157" s="16">
        <v>80</v>
      </c>
      <c r="J157" s="16">
        <v>53</v>
      </c>
      <c r="K157" s="16">
        <v>30</v>
      </c>
      <c r="L157" s="16">
        <v>8</v>
      </c>
      <c r="M157" s="81">
        <v>31.8</v>
      </c>
      <c r="N157" s="72">
        <v>32</v>
      </c>
      <c r="O157" s="64">
        <v>2530</v>
      </c>
      <c r="P157" s="65">
        <f>Table224578910112[[#This Row],[PEMBULATAN]]*O157</f>
        <v>80960</v>
      </c>
    </row>
    <row r="158" spans="1:16" ht="26.25" customHeight="1" x14ac:dyDescent="0.2">
      <c r="A158" s="14"/>
      <c r="B158" s="14"/>
      <c r="C158" s="73" t="s">
        <v>215</v>
      </c>
      <c r="D158" s="78" t="s">
        <v>289</v>
      </c>
      <c r="E158" s="13">
        <v>44440</v>
      </c>
      <c r="F158" s="76" t="s">
        <v>290</v>
      </c>
      <c r="G158" s="13">
        <v>44443</v>
      </c>
      <c r="H158" s="77" t="s">
        <v>292</v>
      </c>
      <c r="I158" s="16">
        <v>90</v>
      </c>
      <c r="J158" s="16">
        <v>58</v>
      </c>
      <c r="K158" s="16">
        <v>30</v>
      </c>
      <c r="L158" s="16">
        <v>15</v>
      </c>
      <c r="M158" s="81">
        <v>39.15</v>
      </c>
      <c r="N158" s="72">
        <v>39</v>
      </c>
      <c r="O158" s="64">
        <v>2530</v>
      </c>
      <c r="P158" s="65">
        <f>Table224578910112[[#This Row],[PEMBULATAN]]*O158</f>
        <v>98670</v>
      </c>
    </row>
    <row r="159" spans="1:16" ht="26.25" customHeight="1" x14ac:dyDescent="0.2">
      <c r="A159" s="14"/>
      <c r="B159" s="14"/>
      <c r="C159" s="73" t="s">
        <v>216</v>
      </c>
      <c r="D159" s="78" t="s">
        <v>289</v>
      </c>
      <c r="E159" s="13">
        <v>44440</v>
      </c>
      <c r="F159" s="76" t="s">
        <v>290</v>
      </c>
      <c r="G159" s="13">
        <v>44443</v>
      </c>
      <c r="H159" s="77" t="s">
        <v>292</v>
      </c>
      <c r="I159" s="16">
        <v>93</v>
      </c>
      <c r="J159" s="16">
        <v>52</v>
      </c>
      <c r="K159" s="16">
        <v>40</v>
      </c>
      <c r="L159" s="16">
        <v>14</v>
      </c>
      <c r="M159" s="81">
        <v>48.36</v>
      </c>
      <c r="N159" s="72">
        <v>49</v>
      </c>
      <c r="O159" s="64">
        <v>2530</v>
      </c>
      <c r="P159" s="65">
        <f>Table224578910112[[#This Row],[PEMBULATAN]]*O159</f>
        <v>123970</v>
      </c>
    </row>
    <row r="160" spans="1:16" ht="26.25" customHeight="1" x14ac:dyDescent="0.2">
      <c r="A160" s="14"/>
      <c r="B160" s="14"/>
      <c r="C160" s="73" t="s">
        <v>217</v>
      </c>
      <c r="D160" s="78" t="s">
        <v>289</v>
      </c>
      <c r="E160" s="13">
        <v>44440</v>
      </c>
      <c r="F160" s="76" t="s">
        <v>290</v>
      </c>
      <c r="G160" s="13">
        <v>44443</v>
      </c>
      <c r="H160" s="77" t="s">
        <v>292</v>
      </c>
      <c r="I160" s="16">
        <v>100</v>
      </c>
      <c r="J160" s="16">
        <v>65</v>
      </c>
      <c r="K160" s="16">
        <v>28</v>
      </c>
      <c r="L160" s="16">
        <v>21</v>
      </c>
      <c r="M160" s="81">
        <v>45.5</v>
      </c>
      <c r="N160" s="72">
        <v>46</v>
      </c>
      <c r="O160" s="64">
        <v>2530</v>
      </c>
      <c r="P160" s="65">
        <f>Table224578910112[[#This Row],[PEMBULATAN]]*O160</f>
        <v>116380</v>
      </c>
    </row>
    <row r="161" spans="1:16" ht="26.25" customHeight="1" x14ac:dyDescent="0.2">
      <c r="A161" s="14"/>
      <c r="B161" s="14"/>
      <c r="C161" s="73" t="s">
        <v>218</v>
      </c>
      <c r="D161" s="78" t="s">
        <v>289</v>
      </c>
      <c r="E161" s="13">
        <v>44440</v>
      </c>
      <c r="F161" s="76" t="s">
        <v>290</v>
      </c>
      <c r="G161" s="13">
        <v>44443</v>
      </c>
      <c r="H161" s="77" t="s">
        <v>292</v>
      </c>
      <c r="I161" s="16">
        <v>90</v>
      </c>
      <c r="J161" s="16">
        <v>65</v>
      </c>
      <c r="K161" s="16">
        <v>32</v>
      </c>
      <c r="L161" s="16">
        <v>9</v>
      </c>
      <c r="M161" s="81">
        <v>46.8</v>
      </c>
      <c r="N161" s="72">
        <v>47</v>
      </c>
      <c r="O161" s="64">
        <v>2530</v>
      </c>
      <c r="P161" s="65">
        <f>Table224578910112[[#This Row],[PEMBULATAN]]*O161</f>
        <v>118910</v>
      </c>
    </row>
    <row r="162" spans="1:16" ht="26.25" customHeight="1" x14ac:dyDescent="0.2">
      <c r="A162" s="14"/>
      <c r="B162" s="14"/>
      <c r="C162" s="73" t="s">
        <v>219</v>
      </c>
      <c r="D162" s="78" t="s">
        <v>289</v>
      </c>
      <c r="E162" s="13">
        <v>44440</v>
      </c>
      <c r="F162" s="76" t="s">
        <v>290</v>
      </c>
      <c r="G162" s="13">
        <v>44443</v>
      </c>
      <c r="H162" s="77" t="s">
        <v>292</v>
      </c>
      <c r="I162" s="16">
        <v>138</v>
      </c>
      <c r="J162" s="16">
        <v>26</v>
      </c>
      <c r="K162" s="16">
        <v>11</v>
      </c>
      <c r="L162" s="16">
        <v>5</v>
      </c>
      <c r="M162" s="81">
        <v>9.8670000000000009</v>
      </c>
      <c r="N162" s="72">
        <v>10</v>
      </c>
      <c r="O162" s="64">
        <v>2530</v>
      </c>
      <c r="P162" s="65">
        <f>Table224578910112[[#This Row],[PEMBULATAN]]*O162</f>
        <v>25300</v>
      </c>
    </row>
    <row r="163" spans="1:16" ht="26.25" customHeight="1" x14ac:dyDescent="0.2">
      <c r="A163" s="14"/>
      <c r="B163" s="14"/>
      <c r="C163" s="73" t="s">
        <v>220</v>
      </c>
      <c r="D163" s="78" t="s">
        <v>289</v>
      </c>
      <c r="E163" s="13">
        <v>44440</v>
      </c>
      <c r="F163" s="76" t="s">
        <v>290</v>
      </c>
      <c r="G163" s="13">
        <v>44443</v>
      </c>
      <c r="H163" s="77" t="s">
        <v>292</v>
      </c>
      <c r="I163" s="16">
        <v>143</v>
      </c>
      <c r="J163" s="16">
        <v>42</v>
      </c>
      <c r="K163" s="16">
        <v>12</v>
      </c>
      <c r="L163" s="16">
        <v>9</v>
      </c>
      <c r="M163" s="81">
        <v>18.018000000000001</v>
      </c>
      <c r="N163" s="72">
        <v>18</v>
      </c>
      <c r="O163" s="64">
        <v>2530</v>
      </c>
      <c r="P163" s="65">
        <f>Table224578910112[[#This Row],[PEMBULATAN]]*O163</f>
        <v>45540</v>
      </c>
    </row>
    <row r="164" spans="1:16" ht="26.25" customHeight="1" x14ac:dyDescent="0.2">
      <c r="A164" s="14"/>
      <c r="B164" s="14"/>
      <c r="C164" s="73" t="s">
        <v>221</v>
      </c>
      <c r="D164" s="78" t="s">
        <v>289</v>
      </c>
      <c r="E164" s="13">
        <v>44440</v>
      </c>
      <c r="F164" s="76" t="s">
        <v>290</v>
      </c>
      <c r="G164" s="13">
        <v>44443</v>
      </c>
      <c r="H164" s="77" t="s">
        <v>292</v>
      </c>
      <c r="I164" s="16">
        <v>30</v>
      </c>
      <c r="J164" s="16">
        <v>30</v>
      </c>
      <c r="K164" s="16">
        <v>33</v>
      </c>
      <c r="L164" s="16">
        <v>3</v>
      </c>
      <c r="M164" s="81">
        <v>7.4249999999999998</v>
      </c>
      <c r="N164" s="72">
        <v>8</v>
      </c>
      <c r="O164" s="64">
        <v>2530</v>
      </c>
      <c r="P164" s="65">
        <f>Table224578910112[[#This Row],[PEMBULATAN]]*O164</f>
        <v>20240</v>
      </c>
    </row>
    <row r="165" spans="1:16" ht="26.25" customHeight="1" x14ac:dyDescent="0.2">
      <c r="A165" s="14"/>
      <c r="B165" s="14"/>
      <c r="C165" s="73" t="s">
        <v>222</v>
      </c>
      <c r="D165" s="78" t="s">
        <v>289</v>
      </c>
      <c r="E165" s="13">
        <v>44440</v>
      </c>
      <c r="F165" s="76" t="s">
        <v>290</v>
      </c>
      <c r="G165" s="13">
        <v>44443</v>
      </c>
      <c r="H165" s="77" t="s">
        <v>292</v>
      </c>
      <c r="I165" s="16">
        <v>65</v>
      </c>
      <c r="J165" s="16">
        <v>18</v>
      </c>
      <c r="K165" s="16">
        <v>20</v>
      </c>
      <c r="L165" s="16">
        <v>4</v>
      </c>
      <c r="M165" s="81">
        <v>5.85</v>
      </c>
      <c r="N165" s="72">
        <v>6</v>
      </c>
      <c r="O165" s="64">
        <v>2530</v>
      </c>
      <c r="P165" s="65">
        <f>Table224578910112[[#This Row],[PEMBULATAN]]*O165</f>
        <v>15180</v>
      </c>
    </row>
    <row r="166" spans="1:16" ht="26.25" customHeight="1" x14ac:dyDescent="0.2">
      <c r="A166" s="14"/>
      <c r="B166" s="14"/>
      <c r="C166" s="73" t="s">
        <v>223</v>
      </c>
      <c r="D166" s="78" t="s">
        <v>289</v>
      </c>
      <c r="E166" s="13">
        <v>44440</v>
      </c>
      <c r="F166" s="76" t="s">
        <v>290</v>
      </c>
      <c r="G166" s="13">
        <v>44443</v>
      </c>
      <c r="H166" s="77" t="s">
        <v>292</v>
      </c>
      <c r="I166" s="16">
        <v>98</v>
      </c>
      <c r="J166" s="16">
        <v>60</v>
      </c>
      <c r="K166" s="16">
        <v>28</v>
      </c>
      <c r="L166" s="16">
        <v>4</v>
      </c>
      <c r="M166" s="81">
        <v>41.16</v>
      </c>
      <c r="N166" s="72">
        <v>41</v>
      </c>
      <c r="O166" s="64">
        <v>2530</v>
      </c>
      <c r="P166" s="65">
        <f>Table224578910112[[#This Row],[PEMBULATAN]]*O166</f>
        <v>103730</v>
      </c>
    </row>
    <row r="167" spans="1:16" ht="26.25" customHeight="1" x14ac:dyDescent="0.2">
      <c r="A167" s="14"/>
      <c r="B167" s="14"/>
      <c r="C167" s="73" t="s">
        <v>224</v>
      </c>
      <c r="D167" s="78" t="s">
        <v>289</v>
      </c>
      <c r="E167" s="13">
        <v>44440</v>
      </c>
      <c r="F167" s="76" t="s">
        <v>290</v>
      </c>
      <c r="G167" s="13">
        <v>44443</v>
      </c>
      <c r="H167" s="77" t="s">
        <v>292</v>
      </c>
      <c r="I167" s="16">
        <v>118</v>
      </c>
      <c r="J167" s="16">
        <v>13</v>
      </c>
      <c r="K167" s="16">
        <v>13</v>
      </c>
      <c r="L167" s="16">
        <v>7</v>
      </c>
      <c r="M167" s="81">
        <v>4.9855</v>
      </c>
      <c r="N167" s="72">
        <v>7</v>
      </c>
      <c r="O167" s="64">
        <v>2530</v>
      </c>
      <c r="P167" s="65">
        <f>Table224578910112[[#This Row],[PEMBULATAN]]*O167</f>
        <v>17710</v>
      </c>
    </row>
    <row r="168" spans="1:16" ht="26.25" customHeight="1" x14ac:dyDescent="0.2">
      <c r="A168" s="14"/>
      <c r="B168" s="14"/>
      <c r="C168" s="73" t="s">
        <v>225</v>
      </c>
      <c r="D168" s="78" t="s">
        <v>289</v>
      </c>
      <c r="E168" s="13">
        <v>44440</v>
      </c>
      <c r="F168" s="76" t="s">
        <v>290</v>
      </c>
      <c r="G168" s="13">
        <v>44443</v>
      </c>
      <c r="H168" s="77" t="s">
        <v>292</v>
      </c>
      <c r="I168" s="16">
        <v>50</v>
      </c>
      <c r="J168" s="16">
        <v>46</v>
      </c>
      <c r="K168" s="16">
        <v>58</v>
      </c>
      <c r="L168" s="16">
        <v>15</v>
      </c>
      <c r="M168" s="81">
        <v>33.35</v>
      </c>
      <c r="N168" s="72">
        <v>34</v>
      </c>
      <c r="O168" s="64">
        <v>2530</v>
      </c>
      <c r="P168" s="65">
        <f>Table224578910112[[#This Row],[PEMBULATAN]]*O168</f>
        <v>86020</v>
      </c>
    </row>
    <row r="169" spans="1:16" ht="26.25" customHeight="1" x14ac:dyDescent="0.2">
      <c r="A169" s="14"/>
      <c r="B169" s="14"/>
      <c r="C169" s="73" t="s">
        <v>226</v>
      </c>
      <c r="D169" s="78" t="s">
        <v>289</v>
      </c>
      <c r="E169" s="13">
        <v>44440</v>
      </c>
      <c r="F169" s="76" t="s">
        <v>290</v>
      </c>
      <c r="G169" s="13">
        <v>44443</v>
      </c>
      <c r="H169" s="77" t="s">
        <v>292</v>
      </c>
      <c r="I169" s="16">
        <v>98</v>
      </c>
      <c r="J169" s="16">
        <v>66</v>
      </c>
      <c r="K169" s="16">
        <v>45</v>
      </c>
      <c r="L169" s="16">
        <v>15</v>
      </c>
      <c r="M169" s="81">
        <v>72.765000000000001</v>
      </c>
      <c r="N169" s="72">
        <v>73</v>
      </c>
      <c r="O169" s="64">
        <v>2530</v>
      </c>
      <c r="P169" s="65">
        <f>Table224578910112[[#This Row],[PEMBULATAN]]*O169</f>
        <v>184690</v>
      </c>
    </row>
    <row r="170" spans="1:16" ht="26.25" customHeight="1" x14ac:dyDescent="0.2">
      <c r="A170" s="14"/>
      <c r="B170" s="14"/>
      <c r="C170" s="73" t="s">
        <v>227</v>
      </c>
      <c r="D170" s="78" t="s">
        <v>289</v>
      </c>
      <c r="E170" s="13">
        <v>44440</v>
      </c>
      <c r="F170" s="76" t="s">
        <v>290</v>
      </c>
      <c r="G170" s="13">
        <v>44443</v>
      </c>
      <c r="H170" s="77" t="s">
        <v>292</v>
      </c>
      <c r="I170" s="16">
        <v>68</v>
      </c>
      <c r="J170" s="16">
        <v>22</v>
      </c>
      <c r="K170" s="16">
        <v>14</v>
      </c>
      <c r="L170" s="16">
        <v>2</v>
      </c>
      <c r="M170" s="81">
        <v>5.2359999999999998</v>
      </c>
      <c r="N170" s="72">
        <v>5</v>
      </c>
      <c r="O170" s="64">
        <v>2530</v>
      </c>
      <c r="P170" s="65">
        <f>Table224578910112[[#This Row],[PEMBULATAN]]*O170</f>
        <v>12650</v>
      </c>
    </row>
    <row r="171" spans="1:16" ht="26.25" customHeight="1" x14ac:dyDescent="0.2">
      <c r="A171" s="14"/>
      <c r="B171" s="14"/>
      <c r="C171" s="73" t="s">
        <v>228</v>
      </c>
      <c r="D171" s="78" t="s">
        <v>289</v>
      </c>
      <c r="E171" s="13">
        <v>44440</v>
      </c>
      <c r="F171" s="76" t="s">
        <v>290</v>
      </c>
      <c r="G171" s="13">
        <v>44443</v>
      </c>
      <c r="H171" s="77" t="s">
        <v>292</v>
      </c>
      <c r="I171" s="16">
        <v>43</v>
      </c>
      <c r="J171" s="16">
        <v>40</v>
      </c>
      <c r="K171" s="16">
        <v>47</v>
      </c>
      <c r="L171" s="16">
        <v>12</v>
      </c>
      <c r="M171" s="81">
        <v>20.21</v>
      </c>
      <c r="N171" s="72">
        <v>20</v>
      </c>
      <c r="O171" s="64">
        <v>2530</v>
      </c>
      <c r="P171" s="65">
        <f>Table224578910112[[#This Row],[PEMBULATAN]]*O171</f>
        <v>50600</v>
      </c>
    </row>
    <row r="172" spans="1:16" ht="26.25" customHeight="1" x14ac:dyDescent="0.2">
      <c r="A172" s="14"/>
      <c r="B172" s="14"/>
      <c r="C172" s="73" t="s">
        <v>229</v>
      </c>
      <c r="D172" s="78" t="s">
        <v>289</v>
      </c>
      <c r="E172" s="13">
        <v>44440</v>
      </c>
      <c r="F172" s="76" t="s">
        <v>290</v>
      </c>
      <c r="G172" s="13">
        <v>44443</v>
      </c>
      <c r="H172" s="77" t="s">
        <v>292</v>
      </c>
      <c r="I172" s="16">
        <v>106</v>
      </c>
      <c r="J172" s="16">
        <v>50</v>
      </c>
      <c r="K172" s="16">
        <v>30</v>
      </c>
      <c r="L172" s="16">
        <v>43</v>
      </c>
      <c r="M172" s="81">
        <v>39.75</v>
      </c>
      <c r="N172" s="72">
        <v>43</v>
      </c>
      <c r="O172" s="64">
        <v>2530</v>
      </c>
      <c r="P172" s="65">
        <f>Table224578910112[[#This Row],[PEMBULATAN]]*O172</f>
        <v>108790</v>
      </c>
    </row>
    <row r="173" spans="1:16" ht="26.25" customHeight="1" x14ac:dyDescent="0.2">
      <c r="A173" s="14"/>
      <c r="B173" s="14"/>
      <c r="C173" s="73" t="s">
        <v>230</v>
      </c>
      <c r="D173" s="78" t="s">
        <v>289</v>
      </c>
      <c r="E173" s="13">
        <v>44440</v>
      </c>
      <c r="F173" s="76" t="s">
        <v>290</v>
      </c>
      <c r="G173" s="13">
        <v>44443</v>
      </c>
      <c r="H173" s="77" t="s">
        <v>292</v>
      </c>
      <c r="I173" s="16">
        <v>83</v>
      </c>
      <c r="J173" s="16">
        <v>43</v>
      </c>
      <c r="K173" s="16">
        <v>5</v>
      </c>
      <c r="L173" s="16">
        <v>3</v>
      </c>
      <c r="M173" s="81">
        <v>4.4612499999999997</v>
      </c>
      <c r="N173" s="72">
        <v>5</v>
      </c>
      <c r="O173" s="64">
        <v>2530</v>
      </c>
      <c r="P173" s="65">
        <f>Table224578910112[[#This Row],[PEMBULATAN]]*O173</f>
        <v>12650</v>
      </c>
    </row>
    <row r="174" spans="1:16" ht="26.25" customHeight="1" x14ac:dyDescent="0.2">
      <c r="A174" s="14"/>
      <c r="B174" s="14"/>
      <c r="C174" s="73" t="s">
        <v>231</v>
      </c>
      <c r="D174" s="78" t="s">
        <v>289</v>
      </c>
      <c r="E174" s="13">
        <v>44440</v>
      </c>
      <c r="F174" s="76" t="s">
        <v>290</v>
      </c>
      <c r="G174" s="13">
        <v>44443</v>
      </c>
      <c r="H174" s="77" t="s">
        <v>292</v>
      </c>
      <c r="I174" s="16">
        <v>113</v>
      </c>
      <c r="J174" s="16">
        <v>38</v>
      </c>
      <c r="K174" s="16">
        <v>10</v>
      </c>
      <c r="L174" s="16">
        <v>4</v>
      </c>
      <c r="M174" s="81">
        <v>10.734999999999999</v>
      </c>
      <c r="N174" s="72">
        <v>11</v>
      </c>
      <c r="O174" s="64">
        <v>2530</v>
      </c>
      <c r="P174" s="65">
        <f>Table224578910112[[#This Row],[PEMBULATAN]]*O174</f>
        <v>27830</v>
      </c>
    </row>
    <row r="175" spans="1:16" ht="26.25" customHeight="1" x14ac:dyDescent="0.2">
      <c r="A175" s="14"/>
      <c r="B175" s="14"/>
      <c r="C175" s="73" t="s">
        <v>232</v>
      </c>
      <c r="D175" s="78" t="s">
        <v>289</v>
      </c>
      <c r="E175" s="13">
        <v>44440</v>
      </c>
      <c r="F175" s="76" t="s">
        <v>290</v>
      </c>
      <c r="G175" s="13">
        <v>44443</v>
      </c>
      <c r="H175" s="77" t="s">
        <v>292</v>
      </c>
      <c r="I175" s="16">
        <v>37</v>
      </c>
      <c r="J175" s="16">
        <v>35</v>
      </c>
      <c r="K175" s="16">
        <v>40</v>
      </c>
      <c r="L175" s="16">
        <v>6</v>
      </c>
      <c r="M175" s="81">
        <v>12.95</v>
      </c>
      <c r="N175" s="72">
        <v>13</v>
      </c>
      <c r="O175" s="64">
        <v>2530</v>
      </c>
      <c r="P175" s="65">
        <f>Table224578910112[[#This Row],[PEMBULATAN]]*O175</f>
        <v>32890</v>
      </c>
    </row>
    <row r="176" spans="1:16" ht="26.25" customHeight="1" x14ac:dyDescent="0.2">
      <c r="A176" s="14"/>
      <c r="B176" s="14"/>
      <c r="C176" s="73" t="s">
        <v>233</v>
      </c>
      <c r="D176" s="78" t="s">
        <v>289</v>
      </c>
      <c r="E176" s="13">
        <v>44440</v>
      </c>
      <c r="F176" s="76" t="s">
        <v>290</v>
      </c>
      <c r="G176" s="13">
        <v>44443</v>
      </c>
      <c r="H176" s="77" t="s">
        <v>292</v>
      </c>
      <c r="I176" s="16">
        <v>90</v>
      </c>
      <c r="J176" s="16">
        <v>60</v>
      </c>
      <c r="K176" s="16">
        <v>7</v>
      </c>
      <c r="L176" s="16">
        <v>3</v>
      </c>
      <c r="M176" s="81">
        <v>9.4499999999999993</v>
      </c>
      <c r="N176" s="72">
        <v>10</v>
      </c>
      <c r="O176" s="64">
        <v>2530</v>
      </c>
      <c r="P176" s="65">
        <f>Table224578910112[[#This Row],[PEMBULATAN]]*O176</f>
        <v>25300</v>
      </c>
    </row>
    <row r="177" spans="1:16" ht="26.25" customHeight="1" x14ac:dyDescent="0.2">
      <c r="A177" s="14"/>
      <c r="B177" s="14"/>
      <c r="C177" s="73" t="s">
        <v>234</v>
      </c>
      <c r="D177" s="78" t="s">
        <v>289</v>
      </c>
      <c r="E177" s="13">
        <v>44440</v>
      </c>
      <c r="F177" s="76" t="s">
        <v>290</v>
      </c>
      <c r="G177" s="13">
        <v>44443</v>
      </c>
      <c r="H177" s="77" t="s">
        <v>292</v>
      </c>
      <c r="I177" s="16">
        <v>38</v>
      </c>
      <c r="J177" s="16">
        <v>25</v>
      </c>
      <c r="K177" s="16">
        <v>22</v>
      </c>
      <c r="L177" s="16">
        <v>4</v>
      </c>
      <c r="M177" s="81">
        <v>5.2249999999999996</v>
      </c>
      <c r="N177" s="72">
        <v>5</v>
      </c>
      <c r="O177" s="64">
        <v>2530</v>
      </c>
      <c r="P177" s="65">
        <f>Table224578910112[[#This Row],[PEMBULATAN]]*O177</f>
        <v>12650</v>
      </c>
    </row>
    <row r="178" spans="1:16" ht="26.25" customHeight="1" x14ac:dyDescent="0.2">
      <c r="A178" s="14"/>
      <c r="B178" s="14"/>
      <c r="C178" s="73" t="s">
        <v>235</v>
      </c>
      <c r="D178" s="78" t="s">
        <v>289</v>
      </c>
      <c r="E178" s="13">
        <v>44440</v>
      </c>
      <c r="F178" s="76" t="s">
        <v>290</v>
      </c>
      <c r="G178" s="13">
        <v>44443</v>
      </c>
      <c r="H178" s="77" t="s">
        <v>292</v>
      </c>
      <c r="I178" s="16">
        <v>88</v>
      </c>
      <c r="J178" s="16">
        <v>6</v>
      </c>
      <c r="K178" s="16">
        <v>6</v>
      </c>
      <c r="L178" s="16">
        <v>1</v>
      </c>
      <c r="M178" s="81">
        <v>0.79200000000000004</v>
      </c>
      <c r="N178" s="72">
        <v>1</v>
      </c>
      <c r="O178" s="64">
        <v>2530</v>
      </c>
      <c r="P178" s="65">
        <f>Table224578910112[[#This Row],[PEMBULATAN]]*O178</f>
        <v>2530</v>
      </c>
    </row>
    <row r="179" spans="1:16" ht="26.25" customHeight="1" x14ac:dyDescent="0.2">
      <c r="A179" s="14"/>
      <c r="B179" s="14"/>
      <c r="C179" s="73" t="s">
        <v>236</v>
      </c>
      <c r="D179" s="78" t="s">
        <v>289</v>
      </c>
      <c r="E179" s="13">
        <v>44440</v>
      </c>
      <c r="F179" s="76" t="s">
        <v>290</v>
      </c>
      <c r="G179" s="13">
        <v>44443</v>
      </c>
      <c r="H179" s="77" t="s">
        <v>292</v>
      </c>
      <c r="I179" s="16">
        <v>55</v>
      </c>
      <c r="J179" s="16">
        <v>52</v>
      </c>
      <c r="K179" s="16">
        <v>153</v>
      </c>
      <c r="L179" s="16">
        <v>40</v>
      </c>
      <c r="M179" s="81">
        <v>109.395</v>
      </c>
      <c r="N179" s="72">
        <v>110</v>
      </c>
      <c r="O179" s="64">
        <v>2530</v>
      </c>
      <c r="P179" s="65">
        <f>Table224578910112[[#This Row],[PEMBULATAN]]*O179</f>
        <v>278300</v>
      </c>
    </row>
    <row r="180" spans="1:16" ht="26.25" customHeight="1" x14ac:dyDescent="0.2">
      <c r="A180" s="14"/>
      <c r="B180" s="14"/>
      <c r="C180" s="73" t="s">
        <v>237</v>
      </c>
      <c r="D180" s="78" t="s">
        <v>289</v>
      </c>
      <c r="E180" s="13">
        <v>44440</v>
      </c>
      <c r="F180" s="76" t="s">
        <v>290</v>
      </c>
      <c r="G180" s="13">
        <v>44443</v>
      </c>
      <c r="H180" s="77" t="s">
        <v>292</v>
      </c>
      <c r="I180" s="16">
        <v>138</v>
      </c>
      <c r="J180" s="16">
        <v>48</v>
      </c>
      <c r="K180" s="16">
        <v>27</v>
      </c>
      <c r="L180" s="16">
        <v>6</v>
      </c>
      <c r="M180" s="81">
        <v>44.712000000000003</v>
      </c>
      <c r="N180" s="72">
        <v>45</v>
      </c>
      <c r="O180" s="64">
        <v>2530</v>
      </c>
      <c r="P180" s="65">
        <f>Table224578910112[[#This Row],[PEMBULATAN]]*O180</f>
        <v>113850</v>
      </c>
    </row>
    <row r="181" spans="1:16" ht="26.25" customHeight="1" x14ac:dyDescent="0.2">
      <c r="A181" s="14"/>
      <c r="B181" s="14"/>
      <c r="C181" s="73" t="s">
        <v>238</v>
      </c>
      <c r="D181" s="78" t="s">
        <v>289</v>
      </c>
      <c r="E181" s="13">
        <v>44440</v>
      </c>
      <c r="F181" s="76" t="s">
        <v>290</v>
      </c>
      <c r="G181" s="13">
        <v>44443</v>
      </c>
      <c r="H181" s="77" t="s">
        <v>292</v>
      </c>
      <c r="I181" s="16">
        <v>180</v>
      </c>
      <c r="J181" s="16">
        <v>58</v>
      </c>
      <c r="K181" s="16">
        <v>43</v>
      </c>
      <c r="L181" s="16">
        <v>10</v>
      </c>
      <c r="M181" s="81">
        <v>112.23</v>
      </c>
      <c r="N181" s="72">
        <v>112</v>
      </c>
      <c r="O181" s="64">
        <v>2530</v>
      </c>
      <c r="P181" s="65">
        <f>Table224578910112[[#This Row],[PEMBULATAN]]*O181</f>
        <v>283360</v>
      </c>
    </row>
    <row r="182" spans="1:16" ht="26.25" customHeight="1" x14ac:dyDescent="0.2">
      <c r="A182" s="14"/>
      <c r="B182" s="14"/>
      <c r="C182" s="73" t="s">
        <v>239</v>
      </c>
      <c r="D182" s="78" t="s">
        <v>289</v>
      </c>
      <c r="E182" s="13">
        <v>44440</v>
      </c>
      <c r="F182" s="76" t="s">
        <v>290</v>
      </c>
      <c r="G182" s="13">
        <v>44443</v>
      </c>
      <c r="H182" s="77" t="s">
        <v>292</v>
      </c>
      <c r="I182" s="16">
        <v>60</v>
      </c>
      <c r="J182" s="16">
        <v>37</v>
      </c>
      <c r="K182" s="16">
        <v>46</v>
      </c>
      <c r="L182" s="16">
        <v>15</v>
      </c>
      <c r="M182" s="81">
        <v>25.53</v>
      </c>
      <c r="N182" s="72">
        <v>26</v>
      </c>
      <c r="O182" s="64">
        <v>2530</v>
      </c>
      <c r="P182" s="65">
        <f>Table224578910112[[#This Row],[PEMBULATAN]]*O182</f>
        <v>65780</v>
      </c>
    </row>
    <row r="183" spans="1:16" ht="26.25" customHeight="1" x14ac:dyDescent="0.2">
      <c r="A183" s="14"/>
      <c r="B183" s="14"/>
      <c r="C183" s="73" t="s">
        <v>240</v>
      </c>
      <c r="D183" s="78" t="s">
        <v>289</v>
      </c>
      <c r="E183" s="13">
        <v>44440</v>
      </c>
      <c r="F183" s="76" t="s">
        <v>290</v>
      </c>
      <c r="G183" s="13">
        <v>44443</v>
      </c>
      <c r="H183" s="77" t="s">
        <v>292</v>
      </c>
      <c r="I183" s="16">
        <v>100</v>
      </c>
      <c r="J183" s="16">
        <v>60</v>
      </c>
      <c r="K183" s="16">
        <v>33</v>
      </c>
      <c r="L183" s="16">
        <v>16</v>
      </c>
      <c r="M183" s="81">
        <v>49.5</v>
      </c>
      <c r="N183" s="72">
        <v>50</v>
      </c>
      <c r="O183" s="64">
        <v>2530</v>
      </c>
      <c r="P183" s="65">
        <f>Table224578910112[[#This Row],[PEMBULATAN]]*O183</f>
        <v>126500</v>
      </c>
    </row>
    <row r="184" spans="1:16" ht="26.25" customHeight="1" x14ac:dyDescent="0.2">
      <c r="A184" s="14"/>
      <c r="B184" s="14"/>
      <c r="C184" s="73" t="s">
        <v>241</v>
      </c>
      <c r="D184" s="78" t="s">
        <v>289</v>
      </c>
      <c r="E184" s="13">
        <v>44440</v>
      </c>
      <c r="F184" s="76" t="s">
        <v>290</v>
      </c>
      <c r="G184" s="13">
        <v>44443</v>
      </c>
      <c r="H184" s="77" t="s">
        <v>292</v>
      </c>
      <c r="I184" s="16">
        <v>66</v>
      </c>
      <c r="J184" s="16">
        <v>45</v>
      </c>
      <c r="K184" s="16">
        <v>7</v>
      </c>
      <c r="L184" s="16">
        <v>1</v>
      </c>
      <c r="M184" s="81">
        <v>5.1974999999999998</v>
      </c>
      <c r="N184" s="72">
        <v>5</v>
      </c>
      <c r="O184" s="64">
        <v>2530</v>
      </c>
      <c r="P184" s="65">
        <f>Table224578910112[[#This Row],[PEMBULATAN]]*O184</f>
        <v>12650</v>
      </c>
    </row>
    <row r="185" spans="1:16" ht="26.25" customHeight="1" x14ac:dyDescent="0.2">
      <c r="A185" s="14"/>
      <c r="B185" s="14"/>
      <c r="C185" s="73" t="s">
        <v>242</v>
      </c>
      <c r="D185" s="78" t="s">
        <v>289</v>
      </c>
      <c r="E185" s="13">
        <v>44440</v>
      </c>
      <c r="F185" s="76" t="s">
        <v>290</v>
      </c>
      <c r="G185" s="13">
        <v>44443</v>
      </c>
      <c r="H185" s="77" t="s">
        <v>292</v>
      </c>
      <c r="I185" s="16">
        <v>38</v>
      </c>
      <c r="J185" s="16">
        <v>38</v>
      </c>
      <c r="K185" s="16">
        <v>26</v>
      </c>
      <c r="L185" s="16">
        <v>3</v>
      </c>
      <c r="M185" s="81">
        <v>9.3859999999999992</v>
      </c>
      <c r="N185" s="72">
        <v>10</v>
      </c>
      <c r="O185" s="64">
        <v>2530</v>
      </c>
      <c r="P185" s="65">
        <f>Table224578910112[[#This Row],[PEMBULATAN]]*O185</f>
        <v>25300</v>
      </c>
    </row>
    <row r="186" spans="1:16" ht="26.25" customHeight="1" x14ac:dyDescent="0.2">
      <c r="A186" s="14"/>
      <c r="B186" s="14"/>
      <c r="C186" s="73" t="s">
        <v>243</v>
      </c>
      <c r="D186" s="78" t="s">
        <v>289</v>
      </c>
      <c r="E186" s="13">
        <v>44440</v>
      </c>
      <c r="F186" s="76" t="s">
        <v>290</v>
      </c>
      <c r="G186" s="13">
        <v>44443</v>
      </c>
      <c r="H186" s="77" t="s">
        <v>292</v>
      </c>
      <c r="I186" s="16">
        <v>38</v>
      </c>
      <c r="J186" s="16">
        <v>30</v>
      </c>
      <c r="K186" s="16">
        <v>11</v>
      </c>
      <c r="L186" s="16">
        <v>5</v>
      </c>
      <c r="M186" s="81">
        <v>3.1349999999999998</v>
      </c>
      <c r="N186" s="72">
        <v>5</v>
      </c>
      <c r="O186" s="64">
        <v>2530</v>
      </c>
      <c r="P186" s="65">
        <f>Table224578910112[[#This Row],[PEMBULATAN]]*O186</f>
        <v>12650</v>
      </c>
    </row>
    <row r="187" spans="1:16" ht="26.25" customHeight="1" x14ac:dyDescent="0.2">
      <c r="A187" s="14"/>
      <c r="B187" s="14"/>
      <c r="C187" s="73" t="s">
        <v>244</v>
      </c>
      <c r="D187" s="78" t="s">
        <v>289</v>
      </c>
      <c r="E187" s="13">
        <v>44440</v>
      </c>
      <c r="F187" s="76" t="s">
        <v>290</v>
      </c>
      <c r="G187" s="13">
        <v>44443</v>
      </c>
      <c r="H187" s="77" t="s">
        <v>292</v>
      </c>
      <c r="I187" s="16">
        <v>90</v>
      </c>
      <c r="J187" s="16">
        <v>48</v>
      </c>
      <c r="K187" s="16">
        <v>37</v>
      </c>
      <c r="L187" s="16">
        <v>19</v>
      </c>
      <c r="M187" s="81">
        <v>39.96</v>
      </c>
      <c r="N187" s="72">
        <v>40</v>
      </c>
      <c r="O187" s="64">
        <v>2530</v>
      </c>
      <c r="P187" s="65">
        <f>Table224578910112[[#This Row],[PEMBULATAN]]*O187</f>
        <v>101200</v>
      </c>
    </row>
    <row r="188" spans="1:16" ht="26.25" customHeight="1" x14ac:dyDescent="0.2">
      <c r="A188" s="14"/>
      <c r="B188" s="14"/>
      <c r="C188" s="73" t="s">
        <v>245</v>
      </c>
      <c r="D188" s="78" t="s">
        <v>289</v>
      </c>
      <c r="E188" s="13">
        <v>44440</v>
      </c>
      <c r="F188" s="76" t="s">
        <v>290</v>
      </c>
      <c r="G188" s="13">
        <v>44443</v>
      </c>
      <c r="H188" s="77" t="s">
        <v>292</v>
      </c>
      <c r="I188" s="16">
        <v>34</v>
      </c>
      <c r="J188" s="16">
        <v>34</v>
      </c>
      <c r="K188" s="16">
        <v>74</v>
      </c>
      <c r="L188" s="16">
        <v>16</v>
      </c>
      <c r="M188" s="81">
        <v>21.385999999999999</v>
      </c>
      <c r="N188" s="72">
        <v>22</v>
      </c>
      <c r="O188" s="64">
        <v>2530</v>
      </c>
      <c r="P188" s="65">
        <f>Table224578910112[[#This Row],[PEMBULATAN]]*O188</f>
        <v>55660</v>
      </c>
    </row>
    <row r="189" spans="1:16" ht="26.25" customHeight="1" x14ac:dyDescent="0.2">
      <c r="A189" s="14"/>
      <c r="B189" s="14"/>
      <c r="C189" s="73" t="s">
        <v>246</v>
      </c>
      <c r="D189" s="78" t="s">
        <v>289</v>
      </c>
      <c r="E189" s="13">
        <v>44440</v>
      </c>
      <c r="F189" s="76" t="s">
        <v>290</v>
      </c>
      <c r="G189" s="13">
        <v>44443</v>
      </c>
      <c r="H189" s="77" t="s">
        <v>292</v>
      </c>
      <c r="I189" s="16">
        <v>68</v>
      </c>
      <c r="J189" s="16">
        <v>33</v>
      </c>
      <c r="K189" s="16">
        <v>20</v>
      </c>
      <c r="L189" s="16">
        <v>8</v>
      </c>
      <c r="M189" s="81">
        <v>11.22</v>
      </c>
      <c r="N189" s="72">
        <v>11</v>
      </c>
      <c r="O189" s="64">
        <v>2530</v>
      </c>
      <c r="P189" s="65">
        <f>Table224578910112[[#This Row],[PEMBULATAN]]*O189</f>
        <v>27830</v>
      </c>
    </row>
    <row r="190" spans="1:16" ht="26.25" customHeight="1" x14ac:dyDescent="0.2">
      <c r="A190" s="14"/>
      <c r="B190" s="14"/>
      <c r="C190" s="73" t="s">
        <v>247</v>
      </c>
      <c r="D190" s="78" t="s">
        <v>289</v>
      </c>
      <c r="E190" s="13">
        <v>44440</v>
      </c>
      <c r="F190" s="76" t="s">
        <v>290</v>
      </c>
      <c r="G190" s="13">
        <v>44443</v>
      </c>
      <c r="H190" s="77" t="s">
        <v>292</v>
      </c>
      <c r="I190" s="16">
        <v>66</v>
      </c>
      <c r="J190" s="16">
        <v>58</v>
      </c>
      <c r="K190" s="16">
        <v>15</v>
      </c>
      <c r="L190" s="16">
        <v>6</v>
      </c>
      <c r="M190" s="81">
        <v>14.355</v>
      </c>
      <c r="N190" s="72">
        <v>15</v>
      </c>
      <c r="O190" s="64">
        <v>2530</v>
      </c>
      <c r="P190" s="65">
        <f>Table224578910112[[#This Row],[PEMBULATAN]]*O190</f>
        <v>37950</v>
      </c>
    </row>
    <row r="191" spans="1:16" ht="26.25" customHeight="1" x14ac:dyDescent="0.2">
      <c r="A191" s="14"/>
      <c r="B191" s="14"/>
      <c r="C191" s="73" t="s">
        <v>248</v>
      </c>
      <c r="D191" s="78" t="s">
        <v>289</v>
      </c>
      <c r="E191" s="13">
        <v>44440</v>
      </c>
      <c r="F191" s="76" t="s">
        <v>290</v>
      </c>
      <c r="G191" s="13">
        <v>44443</v>
      </c>
      <c r="H191" s="77" t="s">
        <v>292</v>
      </c>
      <c r="I191" s="16">
        <v>75</v>
      </c>
      <c r="J191" s="16">
        <v>60</v>
      </c>
      <c r="K191" s="16">
        <v>18</v>
      </c>
      <c r="L191" s="16">
        <v>2</v>
      </c>
      <c r="M191" s="81">
        <v>20.25</v>
      </c>
      <c r="N191" s="72">
        <v>20</v>
      </c>
      <c r="O191" s="64">
        <v>2530</v>
      </c>
      <c r="P191" s="65">
        <f>Table224578910112[[#This Row],[PEMBULATAN]]*O191</f>
        <v>50600</v>
      </c>
    </row>
    <row r="192" spans="1:16" ht="26.25" customHeight="1" x14ac:dyDescent="0.2">
      <c r="A192" s="14"/>
      <c r="B192" s="14"/>
      <c r="C192" s="73" t="s">
        <v>249</v>
      </c>
      <c r="D192" s="78" t="s">
        <v>289</v>
      </c>
      <c r="E192" s="13">
        <v>44440</v>
      </c>
      <c r="F192" s="76" t="s">
        <v>290</v>
      </c>
      <c r="G192" s="13">
        <v>44443</v>
      </c>
      <c r="H192" s="77" t="s">
        <v>292</v>
      </c>
      <c r="I192" s="16">
        <v>50</v>
      </c>
      <c r="J192" s="16">
        <v>40</v>
      </c>
      <c r="K192" s="16">
        <v>20</v>
      </c>
      <c r="L192" s="16">
        <v>2</v>
      </c>
      <c r="M192" s="81">
        <v>10</v>
      </c>
      <c r="N192" s="72">
        <v>10</v>
      </c>
      <c r="O192" s="64">
        <v>2530</v>
      </c>
      <c r="P192" s="65">
        <f>Table224578910112[[#This Row],[PEMBULATAN]]*O192</f>
        <v>25300</v>
      </c>
    </row>
    <row r="193" spans="1:16" ht="26.25" customHeight="1" x14ac:dyDescent="0.2">
      <c r="A193" s="14"/>
      <c r="B193" s="14"/>
      <c r="C193" s="73" t="s">
        <v>250</v>
      </c>
      <c r="D193" s="78" t="s">
        <v>289</v>
      </c>
      <c r="E193" s="13">
        <v>44440</v>
      </c>
      <c r="F193" s="76" t="s">
        <v>290</v>
      </c>
      <c r="G193" s="13">
        <v>44443</v>
      </c>
      <c r="H193" s="77" t="s">
        <v>292</v>
      </c>
      <c r="I193" s="16">
        <v>47</v>
      </c>
      <c r="J193" s="16">
        <v>40</v>
      </c>
      <c r="K193" s="16">
        <v>17</v>
      </c>
      <c r="L193" s="16">
        <v>5</v>
      </c>
      <c r="M193" s="81">
        <v>7.99</v>
      </c>
      <c r="N193" s="72">
        <v>8</v>
      </c>
      <c r="O193" s="64">
        <v>2530</v>
      </c>
      <c r="P193" s="65">
        <f>Table224578910112[[#This Row],[PEMBULATAN]]*O193</f>
        <v>20240</v>
      </c>
    </row>
    <row r="194" spans="1:16" ht="26.25" customHeight="1" x14ac:dyDescent="0.2">
      <c r="A194" s="14"/>
      <c r="B194" s="14"/>
      <c r="C194" s="73" t="s">
        <v>251</v>
      </c>
      <c r="D194" s="78" t="s">
        <v>289</v>
      </c>
      <c r="E194" s="13">
        <v>44440</v>
      </c>
      <c r="F194" s="76" t="s">
        <v>290</v>
      </c>
      <c r="G194" s="13">
        <v>44443</v>
      </c>
      <c r="H194" s="77" t="s">
        <v>292</v>
      </c>
      <c r="I194" s="16">
        <v>60</v>
      </c>
      <c r="J194" s="16">
        <v>40</v>
      </c>
      <c r="K194" s="16">
        <v>27</v>
      </c>
      <c r="L194" s="16">
        <v>6</v>
      </c>
      <c r="M194" s="81">
        <v>16.2</v>
      </c>
      <c r="N194" s="72">
        <v>16</v>
      </c>
      <c r="O194" s="64">
        <v>2530</v>
      </c>
      <c r="P194" s="65">
        <f>Table224578910112[[#This Row],[PEMBULATAN]]*O194</f>
        <v>40480</v>
      </c>
    </row>
    <row r="195" spans="1:16" ht="26.25" customHeight="1" x14ac:dyDescent="0.2">
      <c r="A195" s="14"/>
      <c r="B195" s="14"/>
      <c r="C195" s="73" t="s">
        <v>252</v>
      </c>
      <c r="D195" s="78" t="s">
        <v>289</v>
      </c>
      <c r="E195" s="13">
        <v>44440</v>
      </c>
      <c r="F195" s="76" t="s">
        <v>290</v>
      </c>
      <c r="G195" s="13">
        <v>44443</v>
      </c>
      <c r="H195" s="77" t="s">
        <v>292</v>
      </c>
      <c r="I195" s="16">
        <v>50</v>
      </c>
      <c r="J195" s="16">
        <v>40</v>
      </c>
      <c r="K195" s="16">
        <v>14</v>
      </c>
      <c r="L195" s="16">
        <v>9</v>
      </c>
      <c r="M195" s="81">
        <v>7</v>
      </c>
      <c r="N195" s="72">
        <v>9</v>
      </c>
      <c r="O195" s="64">
        <v>2530</v>
      </c>
      <c r="P195" s="65">
        <f>Table224578910112[[#This Row],[PEMBULATAN]]*O195</f>
        <v>22770</v>
      </c>
    </row>
    <row r="196" spans="1:16" ht="26.25" customHeight="1" x14ac:dyDescent="0.2">
      <c r="A196" s="14"/>
      <c r="B196" s="14"/>
      <c r="C196" s="73" t="s">
        <v>253</v>
      </c>
      <c r="D196" s="78" t="s">
        <v>289</v>
      </c>
      <c r="E196" s="13">
        <v>44440</v>
      </c>
      <c r="F196" s="76" t="s">
        <v>290</v>
      </c>
      <c r="G196" s="13">
        <v>44443</v>
      </c>
      <c r="H196" s="77" t="s">
        <v>292</v>
      </c>
      <c r="I196" s="16">
        <v>60</v>
      </c>
      <c r="J196" s="16">
        <v>58</v>
      </c>
      <c r="K196" s="16">
        <v>28</v>
      </c>
      <c r="L196" s="16">
        <v>9</v>
      </c>
      <c r="M196" s="81">
        <v>24.36</v>
      </c>
      <c r="N196" s="72">
        <v>25</v>
      </c>
      <c r="O196" s="64">
        <v>2530</v>
      </c>
      <c r="P196" s="65">
        <f>Table224578910112[[#This Row],[PEMBULATAN]]*O196</f>
        <v>63250</v>
      </c>
    </row>
    <row r="197" spans="1:16" ht="26.25" customHeight="1" x14ac:dyDescent="0.2">
      <c r="A197" s="14"/>
      <c r="B197" s="14"/>
      <c r="C197" s="73" t="s">
        <v>254</v>
      </c>
      <c r="D197" s="78" t="s">
        <v>289</v>
      </c>
      <c r="E197" s="13">
        <v>44440</v>
      </c>
      <c r="F197" s="76" t="s">
        <v>290</v>
      </c>
      <c r="G197" s="13">
        <v>44443</v>
      </c>
      <c r="H197" s="77" t="s">
        <v>292</v>
      </c>
      <c r="I197" s="16">
        <v>60</v>
      </c>
      <c r="J197" s="16">
        <v>48</v>
      </c>
      <c r="K197" s="16">
        <v>20</v>
      </c>
      <c r="L197" s="16">
        <v>2</v>
      </c>
      <c r="M197" s="81">
        <v>14.4</v>
      </c>
      <c r="N197" s="72">
        <v>15</v>
      </c>
      <c r="O197" s="64">
        <v>2530</v>
      </c>
      <c r="P197" s="65">
        <f>Table224578910112[[#This Row],[PEMBULATAN]]*O197</f>
        <v>37950</v>
      </c>
    </row>
    <row r="198" spans="1:16" ht="26.25" customHeight="1" x14ac:dyDescent="0.2">
      <c r="A198" s="14"/>
      <c r="B198" s="14"/>
      <c r="C198" s="73" t="s">
        <v>255</v>
      </c>
      <c r="D198" s="78" t="s">
        <v>289</v>
      </c>
      <c r="E198" s="13">
        <v>44440</v>
      </c>
      <c r="F198" s="76" t="s">
        <v>290</v>
      </c>
      <c r="G198" s="13">
        <v>44443</v>
      </c>
      <c r="H198" s="77" t="s">
        <v>292</v>
      </c>
      <c r="I198" s="16">
        <v>94</v>
      </c>
      <c r="J198" s="16">
        <v>53</v>
      </c>
      <c r="K198" s="16">
        <v>24</v>
      </c>
      <c r="L198" s="16">
        <v>3</v>
      </c>
      <c r="M198" s="81">
        <v>29.891999999999999</v>
      </c>
      <c r="N198" s="72">
        <v>30</v>
      </c>
      <c r="O198" s="64">
        <v>2530</v>
      </c>
      <c r="P198" s="65">
        <f>Table224578910112[[#This Row],[PEMBULATAN]]*O198</f>
        <v>75900</v>
      </c>
    </row>
    <row r="199" spans="1:16" ht="26.25" customHeight="1" x14ac:dyDescent="0.2">
      <c r="A199" s="14"/>
      <c r="B199" s="14"/>
      <c r="C199" s="73" t="s">
        <v>256</v>
      </c>
      <c r="D199" s="78" t="s">
        <v>289</v>
      </c>
      <c r="E199" s="13">
        <v>44440</v>
      </c>
      <c r="F199" s="76" t="s">
        <v>290</v>
      </c>
      <c r="G199" s="13">
        <v>44443</v>
      </c>
      <c r="H199" s="77" t="s">
        <v>292</v>
      </c>
      <c r="I199" s="16">
        <v>62</v>
      </c>
      <c r="J199" s="16">
        <v>43</v>
      </c>
      <c r="K199" s="16">
        <v>27</v>
      </c>
      <c r="L199" s="16">
        <v>5</v>
      </c>
      <c r="M199" s="81">
        <v>17.9955</v>
      </c>
      <c r="N199" s="72">
        <v>18</v>
      </c>
      <c r="O199" s="64">
        <v>2530</v>
      </c>
      <c r="P199" s="65">
        <f>Table224578910112[[#This Row],[PEMBULATAN]]*O199</f>
        <v>45540</v>
      </c>
    </row>
    <row r="200" spans="1:16" ht="26.25" customHeight="1" x14ac:dyDescent="0.2">
      <c r="A200" s="14"/>
      <c r="B200" s="14"/>
      <c r="C200" s="73" t="s">
        <v>257</v>
      </c>
      <c r="D200" s="78" t="s">
        <v>289</v>
      </c>
      <c r="E200" s="13">
        <v>44440</v>
      </c>
      <c r="F200" s="76" t="s">
        <v>290</v>
      </c>
      <c r="G200" s="13">
        <v>44443</v>
      </c>
      <c r="H200" s="77" t="s">
        <v>292</v>
      </c>
      <c r="I200" s="16">
        <v>20</v>
      </c>
      <c r="J200" s="16">
        <v>15</v>
      </c>
      <c r="K200" s="16">
        <v>4</v>
      </c>
      <c r="L200" s="16">
        <v>1</v>
      </c>
      <c r="M200" s="81">
        <v>0.3</v>
      </c>
      <c r="N200" s="72">
        <v>1</v>
      </c>
      <c r="O200" s="64">
        <v>2530</v>
      </c>
      <c r="P200" s="65">
        <f>Table224578910112[[#This Row],[PEMBULATAN]]*O200</f>
        <v>2530</v>
      </c>
    </row>
    <row r="201" spans="1:16" ht="26.25" customHeight="1" x14ac:dyDescent="0.2">
      <c r="A201" s="14"/>
      <c r="B201" s="14"/>
      <c r="C201" s="73" t="s">
        <v>258</v>
      </c>
      <c r="D201" s="78" t="s">
        <v>289</v>
      </c>
      <c r="E201" s="13">
        <v>44440</v>
      </c>
      <c r="F201" s="76" t="s">
        <v>290</v>
      </c>
      <c r="G201" s="13">
        <v>44443</v>
      </c>
      <c r="H201" s="77" t="s">
        <v>292</v>
      </c>
      <c r="I201" s="16">
        <v>90</v>
      </c>
      <c r="J201" s="16">
        <v>40</v>
      </c>
      <c r="K201" s="16">
        <v>12</v>
      </c>
      <c r="L201" s="16">
        <v>2</v>
      </c>
      <c r="M201" s="81">
        <v>10.8</v>
      </c>
      <c r="N201" s="72">
        <v>11</v>
      </c>
      <c r="O201" s="64">
        <v>2530</v>
      </c>
      <c r="P201" s="65">
        <f>Table224578910112[[#This Row],[PEMBULATAN]]*O201</f>
        <v>27830</v>
      </c>
    </row>
    <row r="202" spans="1:16" ht="26.25" customHeight="1" x14ac:dyDescent="0.2">
      <c r="A202" s="14"/>
      <c r="B202" s="14"/>
      <c r="C202" s="73" t="s">
        <v>259</v>
      </c>
      <c r="D202" s="78" t="s">
        <v>289</v>
      </c>
      <c r="E202" s="13">
        <v>44440</v>
      </c>
      <c r="F202" s="76" t="s">
        <v>290</v>
      </c>
      <c r="G202" s="13">
        <v>44443</v>
      </c>
      <c r="H202" s="77" t="s">
        <v>292</v>
      </c>
      <c r="I202" s="16">
        <v>122</v>
      </c>
      <c r="J202" s="16">
        <v>11</v>
      </c>
      <c r="K202" s="16">
        <v>7</v>
      </c>
      <c r="L202" s="16">
        <v>1</v>
      </c>
      <c r="M202" s="81">
        <v>2.3485</v>
      </c>
      <c r="N202" s="72">
        <v>3</v>
      </c>
      <c r="O202" s="64">
        <v>2530</v>
      </c>
      <c r="P202" s="65">
        <f>Table224578910112[[#This Row],[PEMBULATAN]]*O202</f>
        <v>7590</v>
      </c>
    </row>
    <row r="203" spans="1:16" ht="26.25" customHeight="1" x14ac:dyDescent="0.2">
      <c r="A203" s="14"/>
      <c r="B203" s="14"/>
      <c r="C203" s="73" t="s">
        <v>260</v>
      </c>
      <c r="D203" s="78" t="s">
        <v>289</v>
      </c>
      <c r="E203" s="13">
        <v>44440</v>
      </c>
      <c r="F203" s="76" t="s">
        <v>290</v>
      </c>
      <c r="G203" s="13">
        <v>44443</v>
      </c>
      <c r="H203" s="77" t="s">
        <v>292</v>
      </c>
      <c r="I203" s="16">
        <v>97</v>
      </c>
      <c r="J203" s="16">
        <v>70</v>
      </c>
      <c r="K203" s="16">
        <v>40</v>
      </c>
      <c r="L203" s="16">
        <v>24</v>
      </c>
      <c r="M203" s="81">
        <v>67.900000000000006</v>
      </c>
      <c r="N203" s="72">
        <v>68</v>
      </c>
      <c r="O203" s="64">
        <v>2530</v>
      </c>
      <c r="P203" s="65">
        <f>Table224578910112[[#This Row],[PEMBULATAN]]*O203</f>
        <v>172040</v>
      </c>
    </row>
    <row r="204" spans="1:16" ht="26.25" customHeight="1" x14ac:dyDescent="0.2">
      <c r="A204" s="14"/>
      <c r="B204" s="14"/>
      <c r="C204" s="73" t="s">
        <v>261</v>
      </c>
      <c r="D204" s="78" t="s">
        <v>289</v>
      </c>
      <c r="E204" s="13">
        <v>44440</v>
      </c>
      <c r="F204" s="76" t="s">
        <v>290</v>
      </c>
      <c r="G204" s="13">
        <v>44443</v>
      </c>
      <c r="H204" s="77" t="s">
        <v>292</v>
      </c>
      <c r="I204" s="16">
        <v>50</v>
      </c>
      <c r="J204" s="16">
        <v>50</v>
      </c>
      <c r="K204" s="16">
        <v>10</v>
      </c>
      <c r="L204" s="16">
        <v>3</v>
      </c>
      <c r="M204" s="81">
        <v>6.25</v>
      </c>
      <c r="N204" s="72">
        <v>6</v>
      </c>
      <c r="O204" s="64">
        <v>2530</v>
      </c>
      <c r="P204" s="65">
        <f>Table224578910112[[#This Row],[PEMBULATAN]]*O204</f>
        <v>15180</v>
      </c>
    </row>
    <row r="205" spans="1:16" ht="26.25" customHeight="1" x14ac:dyDescent="0.2">
      <c r="A205" s="14"/>
      <c r="B205" s="14"/>
      <c r="C205" s="73" t="s">
        <v>262</v>
      </c>
      <c r="D205" s="78" t="s">
        <v>289</v>
      </c>
      <c r="E205" s="13">
        <v>44440</v>
      </c>
      <c r="F205" s="76" t="s">
        <v>290</v>
      </c>
      <c r="G205" s="13">
        <v>44443</v>
      </c>
      <c r="H205" s="77" t="s">
        <v>292</v>
      </c>
      <c r="I205" s="16">
        <v>35</v>
      </c>
      <c r="J205" s="16">
        <v>24</v>
      </c>
      <c r="K205" s="16">
        <v>19</v>
      </c>
      <c r="L205" s="16">
        <v>4</v>
      </c>
      <c r="M205" s="81">
        <v>3.99</v>
      </c>
      <c r="N205" s="72">
        <v>4</v>
      </c>
      <c r="O205" s="64">
        <v>2530</v>
      </c>
      <c r="P205" s="65">
        <f>Table224578910112[[#This Row],[PEMBULATAN]]*O205</f>
        <v>10120</v>
      </c>
    </row>
    <row r="206" spans="1:16" ht="26.25" customHeight="1" x14ac:dyDescent="0.2">
      <c r="A206" s="14"/>
      <c r="B206" s="14"/>
      <c r="C206" s="73" t="s">
        <v>263</v>
      </c>
      <c r="D206" s="78" t="s">
        <v>289</v>
      </c>
      <c r="E206" s="13">
        <v>44440</v>
      </c>
      <c r="F206" s="76" t="s">
        <v>290</v>
      </c>
      <c r="G206" s="13">
        <v>44443</v>
      </c>
      <c r="H206" s="77" t="s">
        <v>292</v>
      </c>
      <c r="I206" s="16">
        <v>100</v>
      </c>
      <c r="J206" s="16">
        <v>12</v>
      </c>
      <c r="K206" s="16">
        <v>10</v>
      </c>
      <c r="L206" s="16">
        <v>1</v>
      </c>
      <c r="M206" s="81">
        <v>3</v>
      </c>
      <c r="N206" s="72">
        <v>3</v>
      </c>
      <c r="O206" s="64">
        <v>2530</v>
      </c>
      <c r="P206" s="65">
        <f>Table224578910112[[#This Row],[PEMBULATAN]]*O206</f>
        <v>7590</v>
      </c>
    </row>
    <row r="207" spans="1:16" ht="26.25" customHeight="1" x14ac:dyDescent="0.2">
      <c r="A207" s="14"/>
      <c r="B207" s="14"/>
      <c r="C207" s="73" t="s">
        <v>264</v>
      </c>
      <c r="D207" s="78" t="s">
        <v>289</v>
      </c>
      <c r="E207" s="13">
        <v>44440</v>
      </c>
      <c r="F207" s="76" t="s">
        <v>290</v>
      </c>
      <c r="G207" s="13">
        <v>44443</v>
      </c>
      <c r="H207" s="77" t="s">
        <v>292</v>
      </c>
      <c r="I207" s="16">
        <v>100</v>
      </c>
      <c r="J207" s="16">
        <v>58</v>
      </c>
      <c r="K207" s="16">
        <v>27</v>
      </c>
      <c r="L207" s="16">
        <v>24</v>
      </c>
      <c r="M207" s="81">
        <v>39.15</v>
      </c>
      <c r="N207" s="72">
        <v>39</v>
      </c>
      <c r="O207" s="64">
        <v>2530</v>
      </c>
      <c r="P207" s="65">
        <f>Table224578910112[[#This Row],[PEMBULATAN]]*O207</f>
        <v>98670</v>
      </c>
    </row>
    <row r="208" spans="1:16" ht="26.25" customHeight="1" x14ac:dyDescent="0.2">
      <c r="A208" s="14"/>
      <c r="B208" s="14"/>
      <c r="C208" s="73" t="s">
        <v>265</v>
      </c>
      <c r="D208" s="78" t="s">
        <v>289</v>
      </c>
      <c r="E208" s="13">
        <v>44440</v>
      </c>
      <c r="F208" s="76" t="s">
        <v>290</v>
      </c>
      <c r="G208" s="13">
        <v>44443</v>
      </c>
      <c r="H208" s="77" t="s">
        <v>292</v>
      </c>
      <c r="I208" s="16">
        <v>98</v>
      </c>
      <c r="J208" s="16">
        <v>58</v>
      </c>
      <c r="K208" s="16">
        <v>35</v>
      </c>
      <c r="L208" s="16">
        <v>21</v>
      </c>
      <c r="M208" s="81">
        <v>49.734999999999999</v>
      </c>
      <c r="N208" s="72">
        <v>50</v>
      </c>
      <c r="O208" s="64">
        <v>2530</v>
      </c>
      <c r="P208" s="65">
        <f>Table224578910112[[#This Row],[PEMBULATAN]]*O208</f>
        <v>126500</v>
      </c>
    </row>
    <row r="209" spans="1:16" ht="26.25" customHeight="1" x14ac:dyDescent="0.2">
      <c r="A209" s="14"/>
      <c r="B209" s="14"/>
      <c r="C209" s="73" t="s">
        <v>266</v>
      </c>
      <c r="D209" s="78" t="s">
        <v>289</v>
      </c>
      <c r="E209" s="13">
        <v>44440</v>
      </c>
      <c r="F209" s="76" t="s">
        <v>290</v>
      </c>
      <c r="G209" s="13">
        <v>44443</v>
      </c>
      <c r="H209" s="77" t="s">
        <v>292</v>
      </c>
      <c r="I209" s="16">
        <v>127</v>
      </c>
      <c r="J209" s="16">
        <v>12</v>
      </c>
      <c r="K209" s="16">
        <v>6</v>
      </c>
      <c r="L209" s="16">
        <v>2</v>
      </c>
      <c r="M209" s="81">
        <v>2.286</v>
      </c>
      <c r="N209" s="72">
        <v>2</v>
      </c>
      <c r="O209" s="64">
        <v>2530</v>
      </c>
      <c r="P209" s="65">
        <f>Table224578910112[[#This Row],[PEMBULATAN]]*O209</f>
        <v>5060</v>
      </c>
    </row>
    <row r="210" spans="1:16" ht="26.25" customHeight="1" x14ac:dyDescent="0.2">
      <c r="A210" s="14"/>
      <c r="B210" s="14"/>
      <c r="C210" s="73" t="s">
        <v>267</v>
      </c>
      <c r="D210" s="78" t="s">
        <v>289</v>
      </c>
      <c r="E210" s="13">
        <v>44440</v>
      </c>
      <c r="F210" s="76" t="s">
        <v>290</v>
      </c>
      <c r="G210" s="13">
        <v>44443</v>
      </c>
      <c r="H210" s="77" t="s">
        <v>292</v>
      </c>
      <c r="I210" s="16">
        <v>96</v>
      </c>
      <c r="J210" s="16">
        <v>58</v>
      </c>
      <c r="K210" s="16">
        <v>33</v>
      </c>
      <c r="L210" s="16">
        <v>23</v>
      </c>
      <c r="M210" s="81">
        <v>45.936</v>
      </c>
      <c r="N210" s="72">
        <v>46</v>
      </c>
      <c r="O210" s="64">
        <v>2530</v>
      </c>
      <c r="P210" s="65">
        <f>Table224578910112[[#This Row],[PEMBULATAN]]*O210</f>
        <v>116380</v>
      </c>
    </row>
    <row r="211" spans="1:16" ht="26.25" customHeight="1" x14ac:dyDescent="0.2">
      <c r="A211" s="14"/>
      <c r="B211" s="14"/>
      <c r="C211" s="73" t="s">
        <v>268</v>
      </c>
      <c r="D211" s="78" t="s">
        <v>289</v>
      </c>
      <c r="E211" s="13">
        <v>44440</v>
      </c>
      <c r="F211" s="76" t="s">
        <v>290</v>
      </c>
      <c r="G211" s="13">
        <v>44443</v>
      </c>
      <c r="H211" s="77" t="s">
        <v>292</v>
      </c>
      <c r="I211" s="16">
        <v>30</v>
      </c>
      <c r="J211" s="16">
        <v>30</v>
      </c>
      <c r="K211" s="16">
        <v>36</v>
      </c>
      <c r="L211" s="16">
        <v>2</v>
      </c>
      <c r="M211" s="81">
        <v>8.1</v>
      </c>
      <c r="N211" s="72">
        <v>8</v>
      </c>
      <c r="O211" s="64">
        <v>2530</v>
      </c>
      <c r="P211" s="65">
        <f>Table224578910112[[#This Row],[PEMBULATAN]]*O211</f>
        <v>20240</v>
      </c>
    </row>
    <row r="212" spans="1:16" ht="26.25" customHeight="1" x14ac:dyDescent="0.2">
      <c r="A212" s="14"/>
      <c r="B212" s="14"/>
      <c r="C212" s="73" t="s">
        <v>269</v>
      </c>
      <c r="D212" s="78" t="s">
        <v>289</v>
      </c>
      <c r="E212" s="13">
        <v>44440</v>
      </c>
      <c r="F212" s="76" t="s">
        <v>290</v>
      </c>
      <c r="G212" s="13">
        <v>44443</v>
      </c>
      <c r="H212" s="77" t="s">
        <v>292</v>
      </c>
      <c r="I212" s="16">
        <v>68</v>
      </c>
      <c r="J212" s="16">
        <v>65</v>
      </c>
      <c r="K212" s="16">
        <v>7</v>
      </c>
      <c r="L212" s="16">
        <v>4</v>
      </c>
      <c r="M212" s="81">
        <v>7.7350000000000003</v>
      </c>
      <c r="N212" s="72">
        <v>8</v>
      </c>
      <c r="O212" s="64">
        <v>2530</v>
      </c>
      <c r="P212" s="65">
        <f>Table224578910112[[#This Row],[PEMBULATAN]]*O212</f>
        <v>20240</v>
      </c>
    </row>
    <row r="213" spans="1:16" ht="26.25" customHeight="1" x14ac:dyDescent="0.2">
      <c r="A213" s="14"/>
      <c r="B213" s="14"/>
      <c r="C213" s="73" t="s">
        <v>270</v>
      </c>
      <c r="D213" s="78" t="s">
        <v>289</v>
      </c>
      <c r="E213" s="13">
        <v>44440</v>
      </c>
      <c r="F213" s="76" t="s">
        <v>290</v>
      </c>
      <c r="G213" s="13">
        <v>44443</v>
      </c>
      <c r="H213" s="77" t="s">
        <v>292</v>
      </c>
      <c r="I213" s="16">
        <v>92</v>
      </c>
      <c r="J213" s="16">
        <v>28</v>
      </c>
      <c r="K213" s="16">
        <v>15</v>
      </c>
      <c r="L213" s="16">
        <v>7</v>
      </c>
      <c r="M213" s="81">
        <v>9.66</v>
      </c>
      <c r="N213" s="72">
        <v>10</v>
      </c>
      <c r="O213" s="64">
        <v>2530</v>
      </c>
      <c r="P213" s="65">
        <f>Table224578910112[[#This Row],[PEMBULATAN]]*O213</f>
        <v>25300</v>
      </c>
    </row>
    <row r="214" spans="1:16" ht="26.25" customHeight="1" x14ac:dyDescent="0.2">
      <c r="A214" s="14"/>
      <c r="B214" s="14"/>
      <c r="C214" s="73" t="s">
        <v>271</v>
      </c>
      <c r="D214" s="78" t="s">
        <v>289</v>
      </c>
      <c r="E214" s="13">
        <v>44440</v>
      </c>
      <c r="F214" s="76" t="s">
        <v>290</v>
      </c>
      <c r="G214" s="13">
        <v>44443</v>
      </c>
      <c r="H214" s="77" t="s">
        <v>292</v>
      </c>
      <c r="I214" s="16">
        <v>105</v>
      </c>
      <c r="J214" s="16">
        <v>60</v>
      </c>
      <c r="K214" s="16">
        <v>36</v>
      </c>
      <c r="L214" s="16">
        <v>21</v>
      </c>
      <c r="M214" s="81">
        <v>56.7</v>
      </c>
      <c r="N214" s="72">
        <v>57</v>
      </c>
      <c r="O214" s="64">
        <v>2530</v>
      </c>
      <c r="P214" s="65">
        <f>Table224578910112[[#This Row],[PEMBULATAN]]*O214</f>
        <v>144210</v>
      </c>
    </row>
    <row r="215" spans="1:16" ht="26.25" customHeight="1" x14ac:dyDescent="0.2">
      <c r="A215" s="14"/>
      <c r="B215" s="14"/>
      <c r="C215" s="73" t="s">
        <v>272</v>
      </c>
      <c r="D215" s="78" t="s">
        <v>289</v>
      </c>
      <c r="E215" s="13">
        <v>44440</v>
      </c>
      <c r="F215" s="76" t="s">
        <v>290</v>
      </c>
      <c r="G215" s="13">
        <v>44443</v>
      </c>
      <c r="H215" s="77" t="s">
        <v>292</v>
      </c>
      <c r="I215" s="16">
        <v>38</v>
      </c>
      <c r="J215" s="16">
        <v>22</v>
      </c>
      <c r="K215" s="16">
        <v>28</v>
      </c>
      <c r="L215" s="16">
        <v>8</v>
      </c>
      <c r="M215" s="81">
        <v>5.8520000000000003</v>
      </c>
      <c r="N215" s="72">
        <v>8</v>
      </c>
      <c r="O215" s="64">
        <v>2530</v>
      </c>
      <c r="P215" s="65">
        <f>Table224578910112[[#This Row],[PEMBULATAN]]*O215</f>
        <v>20240</v>
      </c>
    </row>
    <row r="216" spans="1:16" ht="26.25" customHeight="1" x14ac:dyDescent="0.2">
      <c r="A216" s="14"/>
      <c r="B216" s="14"/>
      <c r="C216" s="73" t="s">
        <v>273</v>
      </c>
      <c r="D216" s="78" t="s">
        <v>289</v>
      </c>
      <c r="E216" s="13">
        <v>44440</v>
      </c>
      <c r="F216" s="76" t="s">
        <v>290</v>
      </c>
      <c r="G216" s="13">
        <v>44443</v>
      </c>
      <c r="H216" s="77" t="s">
        <v>292</v>
      </c>
      <c r="I216" s="16">
        <v>40</v>
      </c>
      <c r="J216" s="16">
        <v>35</v>
      </c>
      <c r="K216" s="16">
        <v>10</v>
      </c>
      <c r="L216" s="16">
        <v>5</v>
      </c>
      <c r="M216" s="81">
        <v>3.5</v>
      </c>
      <c r="N216" s="72">
        <v>5</v>
      </c>
      <c r="O216" s="64">
        <v>2530</v>
      </c>
      <c r="P216" s="65">
        <f>Table224578910112[[#This Row],[PEMBULATAN]]*O216</f>
        <v>12650</v>
      </c>
    </row>
    <row r="217" spans="1:16" ht="26.25" customHeight="1" x14ac:dyDescent="0.2">
      <c r="A217" s="14"/>
      <c r="B217" s="14"/>
      <c r="C217" s="73" t="s">
        <v>274</v>
      </c>
      <c r="D217" s="78" t="s">
        <v>289</v>
      </c>
      <c r="E217" s="13">
        <v>44440</v>
      </c>
      <c r="F217" s="76" t="s">
        <v>290</v>
      </c>
      <c r="G217" s="13">
        <v>44443</v>
      </c>
      <c r="H217" s="77" t="s">
        <v>292</v>
      </c>
      <c r="I217" s="16">
        <v>53</v>
      </c>
      <c r="J217" s="16">
        <v>52</v>
      </c>
      <c r="K217" s="16">
        <v>40</v>
      </c>
      <c r="L217" s="16">
        <v>19</v>
      </c>
      <c r="M217" s="81">
        <v>27.56</v>
      </c>
      <c r="N217" s="72">
        <v>28</v>
      </c>
      <c r="O217" s="64">
        <v>2530</v>
      </c>
      <c r="P217" s="65">
        <f>Table224578910112[[#This Row],[PEMBULATAN]]*O217</f>
        <v>70840</v>
      </c>
    </row>
    <row r="218" spans="1:16" ht="26.25" customHeight="1" x14ac:dyDescent="0.2">
      <c r="A218" s="14"/>
      <c r="B218" s="14"/>
      <c r="C218" s="73" t="s">
        <v>275</v>
      </c>
      <c r="D218" s="78" t="s">
        <v>289</v>
      </c>
      <c r="E218" s="13">
        <v>44440</v>
      </c>
      <c r="F218" s="76" t="s">
        <v>290</v>
      </c>
      <c r="G218" s="13">
        <v>44443</v>
      </c>
      <c r="H218" s="77" t="s">
        <v>292</v>
      </c>
      <c r="I218" s="16">
        <v>90</v>
      </c>
      <c r="J218" s="16">
        <v>50</v>
      </c>
      <c r="K218" s="16">
        <v>43</v>
      </c>
      <c r="L218" s="16">
        <v>14</v>
      </c>
      <c r="M218" s="81">
        <v>48.375</v>
      </c>
      <c r="N218" s="72">
        <v>49</v>
      </c>
      <c r="O218" s="64">
        <v>2530</v>
      </c>
      <c r="P218" s="65">
        <f>Table224578910112[[#This Row],[PEMBULATAN]]*O218</f>
        <v>123970</v>
      </c>
    </row>
    <row r="219" spans="1:16" ht="26.25" customHeight="1" x14ac:dyDescent="0.2">
      <c r="A219" s="14"/>
      <c r="B219" s="14"/>
      <c r="C219" s="73" t="s">
        <v>276</v>
      </c>
      <c r="D219" s="78" t="s">
        <v>289</v>
      </c>
      <c r="E219" s="13">
        <v>44440</v>
      </c>
      <c r="F219" s="76" t="s">
        <v>290</v>
      </c>
      <c r="G219" s="13">
        <v>44443</v>
      </c>
      <c r="H219" s="77" t="s">
        <v>292</v>
      </c>
      <c r="I219" s="16">
        <v>100</v>
      </c>
      <c r="J219" s="16">
        <v>55</v>
      </c>
      <c r="K219" s="16">
        <v>30</v>
      </c>
      <c r="L219" s="16">
        <v>15</v>
      </c>
      <c r="M219" s="81">
        <v>41.25</v>
      </c>
      <c r="N219" s="72">
        <v>41</v>
      </c>
      <c r="O219" s="64">
        <v>2530</v>
      </c>
      <c r="P219" s="65">
        <f>Table224578910112[[#This Row],[PEMBULATAN]]*O219</f>
        <v>103730</v>
      </c>
    </row>
    <row r="220" spans="1:16" ht="26.25" customHeight="1" x14ac:dyDescent="0.2">
      <c r="A220" s="14"/>
      <c r="B220" s="14"/>
      <c r="C220" s="73" t="s">
        <v>277</v>
      </c>
      <c r="D220" s="78" t="s">
        <v>289</v>
      </c>
      <c r="E220" s="13">
        <v>44440</v>
      </c>
      <c r="F220" s="76" t="s">
        <v>290</v>
      </c>
      <c r="G220" s="13">
        <v>44443</v>
      </c>
      <c r="H220" s="77" t="s">
        <v>292</v>
      </c>
      <c r="I220" s="16">
        <v>70</v>
      </c>
      <c r="J220" s="16">
        <v>60</v>
      </c>
      <c r="K220" s="16">
        <v>25</v>
      </c>
      <c r="L220" s="16">
        <v>8</v>
      </c>
      <c r="M220" s="81">
        <v>26.25</v>
      </c>
      <c r="N220" s="72">
        <v>26</v>
      </c>
      <c r="O220" s="64">
        <v>2530</v>
      </c>
      <c r="P220" s="65">
        <f>Table224578910112[[#This Row],[PEMBULATAN]]*O220</f>
        <v>65780</v>
      </c>
    </row>
    <row r="221" spans="1:16" ht="26.25" customHeight="1" x14ac:dyDescent="0.2">
      <c r="A221" s="14"/>
      <c r="B221" s="14"/>
      <c r="C221" s="73" t="s">
        <v>278</v>
      </c>
      <c r="D221" s="78" t="s">
        <v>289</v>
      </c>
      <c r="E221" s="13">
        <v>44440</v>
      </c>
      <c r="F221" s="76" t="s">
        <v>290</v>
      </c>
      <c r="G221" s="13">
        <v>44443</v>
      </c>
      <c r="H221" s="77" t="s">
        <v>292</v>
      </c>
      <c r="I221" s="16">
        <v>87</v>
      </c>
      <c r="J221" s="16">
        <v>40</v>
      </c>
      <c r="K221" s="16">
        <v>40</v>
      </c>
      <c r="L221" s="16">
        <v>11</v>
      </c>
      <c r="M221" s="81">
        <v>34.799999999999997</v>
      </c>
      <c r="N221" s="72">
        <v>35</v>
      </c>
      <c r="O221" s="64">
        <v>2530</v>
      </c>
      <c r="P221" s="65">
        <f>Table224578910112[[#This Row],[PEMBULATAN]]*O221</f>
        <v>88550</v>
      </c>
    </row>
    <row r="222" spans="1:16" ht="26.25" customHeight="1" x14ac:dyDescent="0.2">
      <c r="A222" s="14"/>
      <c r="B222" s="14"/>
      <c r="C222" s="73" t="s">
        <v>279</v>
      </c>
      <c r="D222" s="78" t="s">
        <v>289</v>
      </c>
      <c r="E222" s="13">
        <v>44440</v>
      </c>
      <c r="F222" s="76" t="s">
        <v>290</v>
      </c>
      <c r="G222" s="13">
        <v>44443</v>
      </c>
      <c r="H222" s="77" t="s">
        <v>292</v>
      </c>
      <c r="I222" s="16">
        <v>67</v>
      </c>
      <c r="J222" s="16">
        <v>12</v>
      </c>
      <c r="K222" s="16">
        <v>12</v>
      </c>
      <c r="L222" s="16">
        <v>3</v>
      </c>
      <c r="M222" s="81">
        <v>2.4119999999999999</v>
      </c>
      <c r="N222" s="72">
        <v>3</v>
      </c>
      <c r="O222" s="64">
        <v>2530</v>
      </c>
      <c r="P222" s="65">
        <f>Table224578910112[[#This Row],[PEMBULATAN]]*O222</f>
        <v>7590</v>
      </c>
    </row>
    <row r="223" spans="1:16" ht="26.25" customHeight="1" x14ac:dyDescent="0.2">
      <c r="A223" s="14"/>
      <c r="B223" s="14"/>
      <c r="C223" s="73" t="s">
        <v>280</v>
      </c>
      <c r="D223" s="78" t="s">
        <v>289</v>
      </c>
      <c r="E223" s="13">
        <v>44440</v>
      </c>
      <c r="F223" s="76" t="s">
        <v>290</v>
      </c>
      <c r="G223" s="13">
        <v>44443</v>
      </c>
      <c r="H223" s="77" t="s">
        <v>292</v>
      </c>
      <c r="I223" s="16">
        <v>127</v>
      </c>
      <c r="J223" s="16">
        <v>8</v>
      </c>
      <c r="K223" s="16">
        <v>8</v>
      </c>
      <c r="L223" s="16">
        <v>1</v>
      </c>
      <c r="M223" s="81">
        <v>2.032</v>
      </c>
      <c r="N223" s="72">
        <v>2</v>
      </c>
      <c r="O223" s="64">
        <v>2530</v>
      </c>
      <c r="P223" s="65">
        <f>Table224578910112[[#This Row],[PEMBULATAN]]*O223</f>
        <v>5060</v>
      </c>
    </row>
    <row r="224" spans="1:16" ht="26.25" customHeight="1" x14ac:dyDescent="0.2">
      <c r="A224" s="14"/>
      <c r="B224" s="14"/>
      <c r="C224" s="73" t="s">
        <v>281</v>
      </c>
      <c r="D224" s="78" t="s">
        <v>289</v>
      </c>
      <c r="E224" s="13">
        <v>44440</v>
      </c>
      <c r="F224" s="76" t="s">
        <v>290</v>
      </c>
      <c r="G224" s="13">
        <v>44443</v>
      </c>
      <c r="H224" s="77" t="s">
        <v>292</v>
      </c>
      <c r="I224" s="16">
        <v>88</v>
      </c>
      <c r="J224" s="16">
        <v>65</v>
      </c>
      <c r="K224" s="16">
        <v>37</v>
      </c>
      <c r="L224" s="16">
        <v>24</v>
      </c>
      <c r="M224" s="81">
        <v>52.91</v>
      </c>
      <c r="N224" s="72">
        <v>53</v>
      </c>
      <c r="O224" s="64">
        <v>2530</v>
      </c>
      <c r="P224" s="65">
        <f>Table224578910112[[#This Row],[PEMBULATAN]]*O224</f>
        <v>134090</v>
      </c>
    </row>
    <row r="225" spans="1:16" ht="26.25" customHeight="1" x14ac:dyDescent="0.2">
      <c r="A225" s="14"/>
      <c r="B225" s="14"/>
      <c r="C225" s="73" t="s">
        <v>282</v>
      </c>
      <c r="D225" s="78" t="s">
        <v>289</v>
      </c>
      <c r="E225" s="13">
        <v>44440</v>
      </c>
      <c r="F225" s="76" t="s">
        <v>290</v>
      </c>
      <c r="G225" s="13">
        <v>44443</v>
      </c>
      <c r="H225" s="77" t="s">
        <v>292</v>
      </c>
      <c r="I225" s="16">
        <v>50</v>
      </c>
      <c r="J225" s="16">
        <v>40</v>
      </c>
      <c r="K225" s="16">
        <v>22</v>
      </c>
      <c r="L225" s="16">
        <v>5</v>
      </c>
      <c r="M225" s="81">
        <v>11</v>
      </c>
      <c r="N225" s="72">
        <v>11</v>
      </c>
      <c r="O225" s="64">
        <v>2530</v>
      </c>
      <c r="P225" s="65">
        <f>Table224578910112[[#This Row],[PEMBULATAN]]*O225</f>
        <v>27830</v>
      </c>
    </row>
    <row r="226" spans="1:16" ht="26.25" customHeight="1" x14ac:dyDescent="0.2">
      <c r="A226" s="14"/>
      <c r="B226" s="14"/>
      <c r="C226" s="73" t="s">
        <v>283</v>
      </c>
      <c r="D226" s="78" t="s">
        <v>289</v>
      </c>
      <c r="E226" s="13">
        <v>44440</v>
      </c>
      <c r="F226" s="76" t="s">
        <v>290</v>
      </c>
      <c r="G226" s="13">
        <v>44443</v>
      </c>
      <c r="H226" s="77" t="s">
        <v>292</v>
      </c>
      <c r="I226" s="16">
        <v>90</v>
      </c>
      <c r="J226" s="16">
        <v>63</v>
      </c>
      <c r="K226" s="16">
        <v>27</v>
      </c>
      <c r="L226" s="16">
        <v>8</v>
      </c>
      <c r="M226" s="81">
        <v>38.272500000000001</v>
      </c>
      <c r="N226" s="72">
        <v>38</v>
      </c>
      <c r="O226" s="64">
        <v>2530</v>
      </c>
      <c r="P226" s="65">
        <f>Table224578910112[[#This Row],[PEMBULATAN]]*O226</f>
        <v>96140</v>
      </c>
    </row>
    <row r="227" spans="1:16" ht="26.25" customHeight="1" x14ac:dyDescent="0.2">
      <c r="A227" s="14"/>
      <c r="B227" s="14"/>
      <c r="C227" s="73" t="s">
        <v>284</v>
      </c>
      <c r="D227" s="78" t="s">
        <v>289</v>
      </c>
      <c r="E227" s="13">
        <v>44440</v>
      </c>
      <c r="F227" s="76" t="s">
        <v>290</v>
      </c>
      <c r="G227" s="13">
        <v>44443</v>
      </c>
      <c r="H227" s="77" t="s">
        <v>292</v>
      </c>
      <c r="I227" s="16">
        <v>100</v>
      </c>
      <c r="J227" s="16">
        <v>60</v>
      </c>
      <c r="K227" s="16">
        <v>32</v>
      </c>
      <c r="L227" s="16">
        <v>23</v>
      </c>
      <c r="M227" s="81">
        <v>48</v>
      </c>
      <c r="N227" s="72">
        <v>48</v>
      </c>
      <c r="O227" s="64">
        <v>2530</v>
      </c>
      <c r="P227" s="65">
        <f>Table224578910112[[#This Row],[PEMBULATAN]]*O227</f>
        <v>121440</v>
      </c>
    </row>
    <row r="228" spans="1:16" ht="26.25" customHeight="1" x14ac:dyDescent="0.2">
      <c r="A228" s="14"/>
      <c r="B228" s="14"/>
      <c r="C228" s="73" t="s">
        <v>285</v>
      </c>
      <c r="D228" s="78" t="s">
        <v>289</v>
      </c>
      <c r="E228" s="13">
        <v>44440</v>
      </c>
      <c r="F228" s="76" t="s">
        <v>290</v>
      </c>
      <c r="G228" s="13">
        <v>44443</v>
      </c>
      <c r="H228" s="77" t="s">
        <v>292</v>
      </c>
      <c r="I228" s="16">
        <v>80</v>
      </c>
      <c r="J228" s="16">
        <v>40</v>
      </c>
      <c r="K228" s="16">
        <v>15</v>
      </c>
      <c r="L228" s="16">
        <v>5</v>
      </c>
      <c r="M228" s="81">
        <v>12</v>
      </c>
      <c r="N228" s="72">
        <v>12</v>
      </c>
      <c r="O228" s="64">
        <v>2530</v>
      </c>
      <c r="P228" s="65">
        <f>Table224578910112[[#This Row],[PEMBULATAN]]*O228</f>
        <v>30360</v>
      </c>
    </row>
    <row r="229" spans="1:16" ht="26.25" customHeight="1" x14ac:dyDescent="0.2">
      <c r="A229" s="14"/>
      <c r="B229" s="14"/>
      <c r="C229" s="73" t="s">
        <v>286</v>
      </c>
      <c r="D229" s="78" t="s">
        <v>289</v>
      </c>
      <c r="E229" s="13">
        <v>44440</v>
      </c>
      <c r="F229" s="76" t="s">
        <v>290</v>
      </c>
      <c r="G229" s="13">
        <v>44443</v>
      </c>
      <c r="H229" s="77" t="s">
        <v>292</v>
      </c>
      <c r="I229" s="16">
        <v>92</v>
      </c>
      <c r="J229" s="16">
        <v>62</v>
      </c>
      <c r="K229" s="16">
        <v>35</v>
      </c>
      <c r="L229" s="16">
        <v>17</v>
      </c>
      <c r="M229" s="81">
        <v>49.91</v>
      </c>
      <c r="N229" s="72">
        <v>50</v>
      </c>
      <c r="O229" s="64">
        <v>2530</v>
      </c>
      <c r="P229" s="65">
        <f>Table224578910112[[#This Row],[PEMBULATAN]]*O229</f>
        <v>126500</v>
      </c>
    </row>
    <row r="230" spans="1:16" ht="26.25" customHeight="1" x14ac:dyDescent="0.2">
      <c r="A230" s="14"/>
      <c r="B230" s="14"/>
      <c r="C230" s="73" t="s">
        <v>287</v>
      </c>
      <c r="D230" s="78" t="s">
        <v>289</v>
      </c>
      <c r="E230" s="13">
        <v>44440</v>
      </c>
      <c r="F230" s="76" t="s">
        <v>290</v>
      </c>
      <c r="G230" s="13">
        <v>44443</v>
      </c>
      <c r="H230" s="77" t="s">
        <v>292</v>
      </c>
      <c r="I230" s="16">
        <v>90</v>
      </c>
      <c r="J230" s="16">
        <v>58</v>
      </c>
      <c r="K230" s="16">
        <v>33</v>
      </c>
      <c r="L230" s="16">
        <v>24</v>
      </c>
      <c r="M230" s="81">
        <v>43.064999999999998</v>
      </c>
      <c r="N230" s="72">
        <v>43</v>
      </c>
      <c r="O230" s="64">
        <v>2530</v>
      </c>
      <c r="P230" s="65">
        <f>Table224578910112[[#This Row],[PEMBULATAN]]*O230</f>
        <v>108790</v>
      </c>
    </row>
    <row r="231" spans="1:16" ht="26.25" customHeight="1" x14ac:dyDescent="0.2">
      <c r="A231" s="14"/>
      <c r="B231" s="14"/>
      <c r="C231" s="73" t="s">
        <v>288</v>
      </c>
      <c r="D231" s="78" t="s">
        <v>289</v>
      </c>
      <c r="E231" s="13">
        <v>44440</v>
      </c>
      <c r="F231" s="76" t="s">
        <v>291</v>
      </c>
      <c r="G231" s="13">
        <v>44443</v>
      </c>
      <c r="H231" s="77" t="s">
        <v>292</v>
      </c>
      <c r="I231" s="16">
        <v>98</v>
      </c>
      <c r="J231" s="16">
        <v>60</v>
      </c>
      <c r="K231" s="16">
        <v>38</v>
      </c>
      <c r="L231" s="16">
        <v>25</v>
      </c>
      <c r="M231" s="81">
        <v>55.86</v>
      </c>
      <c r="N231" s="72">
        <v>56</v>
      </c>
      <c r="O231" s="64">
        <v>2530</v>
      </c>
      <c r="P231" s="65">
        <f>Table224578910112[[#This Row],[PEMBULATAN]]*O231</f>
        <v>141680</v>
      </c>
    </row>
    <row r="232" spans="1:16" ht="22.5" customHeight="1" x14ac:dyDescent="0.2">
      <c r="A232" s="120" t="s">
        <v>30</v>
      </c>
      <c r="B232" s="121"/>
      <c r="C232" s="121"/>
      <c r="D232" s="121"/>
      <c r="E232" s="121"/>
      <c r="F232" s="121"/>
      <c r="G232" s="121"/>
      <c r="H232" s="121"/>
      <c r="I232" s="121"/>
      <c r="J232" s="121"/>
      <c r="K232" s="121"/>
      <c r="L232" s="122"/>
      <c r="M232" s="79">
        <f>SUBTOTAL(109,Table224578910112[KG VOLUME])</f>
        <v>5664.4872499999983</v>
      </c>
      <c r="N232" s="68">
        <f>SUM(N3:N231)</f>
        <v>5782</v>
      </c>
      <c r="O232" s="123">
        <f>SUM(P3:P231)</f>
        <v>14628460</v>
      </c>
      <c r="P232" s="124"/>
    </row>
    <row r="233" spans="1:16" ht="18" customHeight="1" x14ac:dyDescent="0.2">
      <c r="A233" s="86"/>
      <c r="B233" s="56" t="s">
        <v>42</v>
      </c>
      <c r="C233" s="55"/>
      <c r="D233" s="57" t="s">
        <v>43</v>
      </c>
      <c r="E233" s="86"/>
      <c r="F233" s="86"/>
      <c r="G233" s="86"/>
      <c r="H233" s="86"/>
      <c r="I233" s="86"/>
      <c r="J233" s="86"/>
      <c r="K233" s="86"/>
      <c r="L233" s="86"/>
      <c r="M233" s="87"/>
      <c r="N233" s="88" t="s">
        <v>51</v>
      </c>
      <c r="O233" s="89"/>
      <c r="P233" s="89">
        <f>O232*10%</f>
        <v>1462846</v>
      </c>
    </row>
    <row r="234" spans="1:16" ht="18" customHeight="1" thickBot="1" x14ac:dyDescent="0.25">
      <c r="A234" s="86"/>
      <c r="B234" s="56"/>
      <c r="C234" s="55"/>
      <c r="D234" s="57"/>
      <c r="E234" s="86"/>
      <c r="F234" s="86"/>
      <c r="G234" s="86"/>
      <c r="H234" s="86"/>
      <c r="I234" s="86"/>
      <c r="J234" s="86"/>
      <c r="K234" s="86"/>
      <c r="L234" s="86"/>
      <c r="M234" s="87"/>
      <c r="N234" s="90" t="s">
        <v>52</v>
      </c>
      <c r="O234" s="91"/>
      <c r="P234" s="91">
        <f>O232-P233</f>
        <v>13165614</v>
      </c>
    </row>
    <row r="235" spans="1:16" ht="18" customHeight="1" x14ac:dyDescent="0.2">
      <c r="A235" s="11"/>
      <c r="H235" s="63"/>
      <c r="N235" s="62" t="s">
        <v>31</v>
      </c>
      <c r="P235" s="69">
        <f>P234*1%</f>
        <v>131656.14000000001</v>
      </c>
    </row>
    <row r="236" spans="1:16" ht="18" customHeight="1" thickBot="1" x14ac:dyDescent="0.25">
      <c r="A236" s="11"/>
      <c r="H236" s="63"/>
      <c r="N236" s="62" t="s">
        <v>53</v>
      </c>
      <c r="P236" s="71">
        <f>P234*2%</f>
        <v>263312.28000000003</v>
      </c>
    </row>
    <row r="237" spans="1:16" ht="18" customHeight="1" x14ac:dyDescent="0.2">
      <c r="A237" s="11"/>
      <c r="H237" s="63"/>
      <c r="N237" s="66" t="s">
        <v>32</v>
      </c>
      <c r="O237" s="67"/>
      <c r="P237" s="70">
        <f>P234+P235-P236</f>
        <v>13033957.860000001</v>
      </c>
    </row>
    <row r="239" spans="1:16" x14ac:dyDescent="0.2">
      <c r="A239" s="11"/>
      <c r="H239" s="63"/>
      <c r="P239" s="71"/>
    </row>
    <row r="240" spans="1:16" x14ac:dyDescent="0.2">
      <c r="A240" s="11"/>
      <c r="H240" s="63"/>
      <c r="O240" s="58"/>
      <c r="P240" s="71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3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</sheetData>
  <mergeCells count="2">
    <mergeCell ref="A232:L232"/>
    <mergeCell ref="O232:P232"/>
  </mergeCells>
  <conditionalFormatting sqref="B3">
    <cfRule type="duplicateValues" dxfId="709" priority="2"/>
  </conditionalFormatting>
  <conditionalFormatting sqref="B4">
    <cfRule type="duplicateValues" dxfId="708" priority="1"/>
  </conditionalFormatting>
  <conditionalFormatting sqref="B5:B231">
    <cfRule type="duplicateValues" dxfId="707" priority="2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7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6" sqref="C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3" t="s">
        <v>7137</v>
      </c>
      <c r="B3" s="74" t="s">
        <v>2999</v>
      </c>
      <c r="C3" s="9" t="s">
        <v>3000</v>
      </c>
      <c r="D3" s="76" t="s">
        <v>289</v>
      </c>
      <c r="E3" s="13">
        <v>44451</v>
      </c>
      <c r="F3" s="76" t="s">
        <v>1362</v>
      </c>
      <c r="G3" s="13">
        <v>44454</v>
      </c>
      <c r="H3" s="10" t="s">
        <v>2428</v>
      </c>
      <c r="I3" s="1">
        <v>91</v>
      </c>
      <c r="J3" s="1">
        <v>80</v>
      </c>
      <c r="K3" s="1">
        <v>31</v>
      </c>
      <c r="L3" s="1">
        <v>24</v>
      </c>
      <c r="M3" s="80">
        <v>56.42</v>
      </c>
      <c r="N3" s="8">
        <v>57</v>
      </c>
      <c r="O3" s="64">
        <v>2530</v>
      </c>
      <c r="P3" s="65">
        <f>Table22457891011234567891011121314151617181920[[#This Row],[PEMBULATAN]]*O3</f>
        <v>144210</v>
      </c>
    </row>
    <row r="4" spans="1:16" ht="24" customHeight="1" x14ac:dyDescent="0.2">
      <c r="A4" s="14"/>
      <c r="B4" s="75"/>
      <c r="C4" s="9" t="s">
        <v>3001</v>
      </c>
      <c r="D4" s="76" t="s">
        <v>289</v>
      </c>
      <c r="E4" s="13">
        <v>44451</v>
      </c>
      <c r="F4" s="76" t="s">
        <v>1362</v>
      </c>
      <c r="G4" s="13">
        <v>44454</v>
      </c>
      <c r="H4" s="10" t="s">
        <v>2428</v>
      </c>
      <c r="I4" s="1">
        <v>80</v>
      </c>
      <c r="J4" s="1">
        <v>60</v>
      </c>
      <c r="K4" s="1">
        <v>25</v>
      </c>
      <c r="L4" s="1">
        <v>11</v>
      </c>
      <c r="M4" s="80">
        <v>30</v>
      </c>
      <c r="N4" s="8">
        <v>30</v>
      </c>
      <c r="O4" s="64">
        <v>2530</v>
      </c>
      <c r="P4" s="65">
        <f>Table22457891011234567891011121314151617181920[[#This Row],[PEMBULATAN]]*O4</f>
        <v>75900</v>
      </c>
    </row>
    <row r="5" spans="1:16" ht="24" customHeight="1" x14ac:dyDescent="0.2">
      <c r="A5" s="14"/>
      <c r="B5" s="75"/>
      <c r="C5" s="73" t="s">
        <v>3002</v>
      </c>
      <c r="D5" s="78" t="s">
        <v>289</v>
      </c>
      <c r="E5" s="13">
        <v>44451</v>
      </c>
      <c r="F5" s="76" t="s">
        <v>1362</v>
      </c>
      <c r="G5" s="13">
        <v>44454</v>
      </c>
      <c r="H5" s="77" t="s">
        <v>2428</v>
      </c>
      <c r="I5" s="16">
        <v>81</v>
      </c>
      <c r="J5" s="16">
        <v>53</v>
      </c>
      <c r="K5" s="16">
        <v>24</v>
      </c>
      <c r="L5" s="16">
        <v>8</v>
      </c>
      <c r="M5" s="81">
        <v>25.757999999999999</v>
      </c>
      <c r="N5" s="72">
        <v>26</v>
      </c>
      <c r="O5" s="64">
        <v>2530</v>
      </c>
      <c r="P5" s="65">
        <f>Table22457891011234567891011121314151617181920[[#This Row],[PEMBULATAN]]*O5</f>
        <v>65780</v>
      </c>
    </row>
    <row r="6" spans="1:16" ht="24" customHeight="1" x14ac:dyDescent="0.2">
      <c r="A6" s="14"/>
      <c r="B6" s="75"/>
      <c r="C6" s="73" t="s">
        <v>3003</v>
      </c>
      <c r="D6" s="78" t="s">
        <v>289</v>
      </c>
      <c r="E6" s="13">
        <v>44451</v>
      </c>
      <c r="F6" s="76" t="s">
        <v>1362</v>
      </c>
      <c r="G6" s="13">
        <v>44454</v>
      </c>
      <c r="H6" s="77" t="s">
        <v>2428</v>
      </c>
      <c r="I6" s="16">
        <v>100</v>
      </c>
      <c r="J6" s="16">
        <v>52</v>
      </c>
      <c r="K6" s="16">
        <v>42</v>
      </c>
      <c r="L6" s="16">
        <v>18</v>
      </c>
      <c r="M6" s="81">
        <v>54.6</v>
      </c>
      <c r="N6" s="72">
        <v>55</v>
      </c>
      <c r="O6" s="64">
        <v>2530</v>
      </c>
      <c r="P6" s="65">
        <f>Table22457891011234567891011121314151617181920[[#This Row],[PEMBULATAN]]*O6</f>
        <v>139150</v>
      </c>
    </row>
    <row r="7" spans="1:16" ht="24" customHeight="1" x14ac:dyDescent="0.2">
      <c r="A7" s="14"/>
      <c r="B7" s="75"/>
      <c r="C7" s="73" t="s">
        <v>3004</v>
      </c>
      <c r="D7" s="78" t="s">
        <v>289</v>
      </c>
      <c r="E7" s="13">
        <v>44451</v>
      </c>
      <c r="F7" s="76" t="s">
        <v>1362</v>
      </c>
      <c r="G7" s="13">
        <v>44454</v>
      </c>
      <c r="H7" s="77" t="s">
        <v>2428</v>
      </c>
      <c r="I7" s="16">
        <v>80</v>
      </c>
      <c r="J7" s="16">
        <v>60</v>
      </c>
      <c r="K7" s="16">
        <v>24</v>
      </c>
      <c r="L7" s="16">
        <v>20</v>
      </c>
      <c r="M7" s="81">
        <v>28.8</v>
      </c>
      <c r="N7" s="72">
        <v>29</v>
      </c>
      <c r="O7" s="64">
        <v>2530</v>
      </c>
      <c r="P7" s="65">
        <f>Table22457891011234567891011121314151617181920[[#This Row],[PEMBULATAN]]*O7</f>
        <v>73370</v>
      </c>
    </row>
    <row r="8" spans="1:16" ht="24" customHeight="1" x14ac:dyDescent="0.2">
      <c r="A8" s="14"/>
      <c r="B8" s="75"/>
      <c r="C8" s="73" t="s">
        <v>3005</v>
      </c>
      <c r="D8" s="78" t="s">
        <v>289</v>
      </c>
      <c r="E8" s="13">
        <v>44451</v>
      </c>
      <c r="F8" s="76" t="s">
        <v>1362</v>
      </c>
      <c r="G8" s="13">
        <v>44454</v>
      </c>
      <c r="H8" s="77" t="s">
        <v>2428</v>
      </c>
      <c r="I8" s="16">
        <v>90</v>
      </c>
      <c r="J8" s="16">
        <v>60</v>
      </c>
      <c r="K8" s="16">
        <v>25</v>
      </c>
      <c r="L8" s="16">
        <v>21</v>
      </c>
      <c r="M8" s="81">
        <v>33.75</v>
      </c>
      <c r="N8" s="72">
        <v>34</v>
      </c>
      <c r="O8" s="64">
        <v>2530</v>
      </c>
      <c r="P8" s="65">
        <f>Table22457891011234567891011121314151617181920[[#This Row],[PEMBULATAN]]*O8</f>
        <v>86020</v>
      </c>
    </row>
    <row r="9" spans="1:16" ht="24" customHeight="1" x14ac:dyDescent="0.2">
      <c r="A9" s="14"/>
      <c r="B9" s="75"/>
      <c r="C9" s="73" t="s">
        <v>3006</v>
      </c>
      <c r="D9" s="78" t="s">
        <v>289</v>
      </c>
      <c r="E9" s="13">
        <v>44451</v>
      </c>
      <c r="F9" s="76" t="s">
        <v>1362</v>
      </c>
      <c r="G9" s="13">
        <v>44454</v>
      </c>
      <c r="H9" s="77" t="s">
        <v>2428</v>
      </c>
      <c r="I9" s="16">
        <v>70</v>
      </c>
      <c r="J9" s="16">
        <v>50</v>
      </c>
      <c r="K9" s="16">
        <v>23</v>
      </c>
      <c r="L9" s="16">
        <v>7</v>
      </c>
      <c r="M9" s="81">
        <v>20.125</v>
      </c>
      <c r="N9" s="72">
        <v>20</v>
      </c>
      <c r="O9" s="64">
        <v>2530</v>
      </c>
      <c r="P9" s="65">
        <f>Table22457891011234567891011121314151617181920[[#This Row],[PEMBULATAN]]*O9</f>
        <v>50600</v>
      </c>
    </row>
    <row r="10" spans="1:16" ht="24" customHeight="1" x14ac:dyDescent="0.2">
      <c r="A10" s="14"/>
      <c r="B10" s="75"/>
      <c r="C10" s="73" t="s">
        <v>3007</v>
      </c>
      <c r="D10" s="78" t="s">
        <v>289</v>
      </c>
      <c r="E10" s="13">
        <v>44451</v>
      </c>
      <c r="F10" s="76" t="s">
        <v>1362</v>
      </c>
      <c r="G10" s="13">
        <v>44454</v>
      </c>
      <c r="H10" s="77" t="s">
        <v>2428</v>
      </c>
      <c r="I10" s="16">
        <v>91</v>
      </c>
      <c r="J10" s="16">
        <v>61</v>
      </c>
      <c r="K10" s="16">
        <v>32</v>
      </c>
      <c r="L10" s="16">
        <v>26</v>
      </c>
      <c r="M10" s="81">
        <v>44.408000000000001</v>
      </c>
      <c r="N10" s="72">
        <v>45</v>
      </c>
      <c r="O10" s="64">
        <v>2530</v>
      </c>
      <c r="P10" s="65">
        <f>Table22457891011234567891011121314151617181920[[#This Row],[PEMBULATAN]]*O10</f>
        <v>113850</v>
      </c>
    </row>
    <row r="11" spans="1:16" ht="24" customHeight="1" x14ac:dyDescent="0.2">
      <c r="A11" s="14"/>
      <c r="B11" s="75"/>
      <c r="C11" s="73" t="s">
        <v>3008</v>
      </c>
      <c r="D11" s="78" t="s">
        <v>289</v>
      </c>
      <c r="E11" s="13">
        <v>44451</v>
      </c>
      <c r="F11" s="76" t="s">
        <v>1362</v>
      </c>
      <c r="G11" s="13">
        <v>44454</v>
      </c>
      <c r="H11" s="77" t="s">
        <v>2428</v>
      </c>
      <c r="I11" s="16">
        <v>80</v>
      </c>
      <c r="J11" s="16">
        <v>60</v>
      </c>
      <c r="K11" s="16">
        <v>24</v>
      </c>
      <c r="L11" s="16">
        <v>19</v>
      </c>
      <c r="M11" s="81">
        <v>28.8</v>
      </c>
      <c r="N11" s="72">
        <v>29</v>
      </c>
      <c r="O11" s="64">
        <v>2530</v>
      </c>
      <c r="P11" s="65">
        <f>Table22457891011234567891011121314151617181920[[#This Row],[PEMBULATAN]]*O11</f>
        <v>73370</v>
      </c>
    </row>
    <row r="12" spans="1:16" ht="24" customHeight="1" x14ac:dyDescent="0.2">
      <c r="A12" s="14"/>
      <c r="B12" s="75"/>
      <c r="C12" s="73" t="s">
        <v>3009</v>
      </c>
      <c r="D12" s="78" t="s">
        <v>289</v>
      </c>
      <c r="E12" s="13">
        <v>44451</v>
      </c>
      <c r="F12" s="76" t="s">
        <v>1362</v>
      </c>
      <c r="G12" s="13">
        <v>44454</v>
      </c>
      <c r="H12" s="77" t="s">
        <v>2428</v>
      </c>
      <c r="I12" s="16">
        <v>86</v>
      </c>
      <c r="J12" s="16">
        <v>66</v>
      </c>
      <c r="K12" s="16">
        <v>27</v>
      </c>
      <c r="L12" s="16">
        <v>13</v>
      </c>
      <c r="M12" s="81">
        <v>38.313000000000002</v>
      </c>
      <c r="N12" s="72">
        <v>39</v>
      </c>
      <c r="O12" s="64">
        <v>2530</v>
      </c>
      <c r="P12" s="65">
        <f>Table22457891011234567891011121314151617181920[[#This Row],[PEMBULATAN]]*O12</f>
        <v>98670</v>
      </c>
    </row>
    <row r="13" spans="1:16" ht="24" customHeight="1" x14ac:dyDescent="0.2">
      <c r="A13" s="14"/>
      <c r="B13" s="75"/>
      <c r="C13" s="73" t="s">
        <v>3010</v>
      </c>
      <c r="D13" s="78" t="s">
        <v>289</v>
      </c>
      <c r="E13" s="13">
        <v>44451</v>
      </c>
      <c r="F13" s="76" t="s">
        <v>1362</v>
      </c>
      <c r="G13" s="13">
        <v>44454</v>
      </c>
      <c r="H13" s="77" t="s">
        <v>2428</v>
      </c>
      <c r="I13" s="16">
        <v>75</v>
      </c>
      <c r="J13" s="16">
        <v>54</v>
      </c>
      <c r="K13" s="16">
        <v>75</v>
      </c>
      <c r="L13" s="16">
        <v>40</v>
      </c>
      <c r="M13" s="81">
        <v>75.9375</v>
      </c>
      <c r="N13" s="72">
        <v>76</v>
      </c>
      <c r="O13" s="64">
        <v>2530</v>
      </c>
      <c r="P13" s="65">
        <f>Table22457891011234567891011121314151617181920[[#This Row],[PEMBULATAN]]*O13</f>
        <v>192280</v>
      </c>
    </row>
    <row r="14" spans="1:16" ht="24" customHeight="1" x14ac:dyDescent="0.2">
      <c r="A14" s="14"/>
      <c r="B14" s="75"/>
      <c r="C14" s="73" t="s">
        <v>3011</v>
      </c>
      <c r="D14" s="78" t="s">
        <v>289</v>
      </c>
      <c r="E14" s="13">
        <v>44451</v>
      </c>
      <c r="F14" s="76" t="s">
        <v>1362</v>
      </c>
      <c r="G14" s="13">
        <v>44454</v>
      </c>
      <c r="H14" s="77" t="s">
        <v>2428</v>
      </c>
      <c r="I14" s="16">
        <v>76</v>
      </c>
      <c r="J14" s="16">
        <v>56</v>
      </c>
      <c r="K14" s="16">
        <v>21</v>
      </c>
      <c r="L14" s="16">
        <v>14</v>
      </c>
      <c r="M14" s="81">
        <v>22.344000000000001</v>
      </c>
      <c r="N14" s="72">
        <v>23</v>
      </c>
      <c r="O14" s="64">
        <v>2530</v>
      </c>
      <c r="P14" s="65">
        <f>Table22457891011234567891011121314151617181920[[#This Row],[PEMBULATAN]]*O14</f>
        <v>58190</v>
      </c>
    </row>
    <row r="15" spans="1:16" ht="24" customHeight="1" x14ac:dyDescent="0.2">
      <c r="A15" s="14"/>
      <c r="B15" s="75"/>
      <c r="C15" s="73" t="s">
        <v>3012</v>
      </c>
      <c r="D15" s="78" t="s">
        <v>289</v>
      </c>
      <c r="E15" s="13">
        <v>44451</v>
      </c>
      <c r="F15" s="76" t="s">
        <v>1362</v>
      </c>
      <c r="G15" s="13">
        <v>44454</v>
      </c>
      <c r="H15" s="77" t="s">
        <v>2428</v>
      </c>
      <c r="I15" s="16">
        <v>80</v>
      </c>
      <c r="J15" s="16">
        <v>62</v>
      </c>
      <c r="K15" s="16">
        <v>23</v>
      </c>
      <c r="L15" s="16">
        <v>8</v>
      </c>
      <c r="M15" s="81">
        <v>28.52</v>
      </c>
      <c r="N15" s="72">
        <v>29</v>
      </c>
      <c r="O15" s="64">
        <v>2530</v>
      </c>
      <c r="P15" s="65">
        <f>Table22457891011234567891011121314151617181920[[#This Row],[PEMBULATAN]]*O15</f>
        <v>73370</v>
      </c>
    </row>
    <row r="16" spans="1:16" ht="24" customHeight="1" x14ac:dyDescent="0.2">
      <c r="A16" s="14"/>
      <c r="B16" s="75"/>
      <c r="C16" s="73" t="s">
        <v>3013</v>
      </c>
      <c r="D16" s="78" t="s">
        <v>289</v>
      </c>
      <c r="E16" s="13">
        <v>44451</v>
      </c>
      <c r="F16" s="76" t="s">
        <v>1362</v>
      </c>
      <c r="G16" s="13">
        <v>44454</v>
      </c>
      <c r="H16" s="77" t="s">
        <v>2428</v>
      </c>
      <c r="I16" s="16">
        <v>71</v>
      </c>
      <c r="J16" s="16">
        <v>62</v>
      </c>
      <c r="K16" s="16">
        <v>27</v>
      </c>
      <c r="L16" s="16">
        <v>17</v>
      </c>
      <c r="M16" s="81">
        <v>29.7135</v>
      </c>
      <c r="N16" s="72">
        <v>30</v>
      </c>
      <c r="O16" s="64">
        <v>2530</v>
      </c>
      <c r="P16" s="65">
        <f>Table22457891011234567891011121314151617181920[[#This Row],[PEMBULATAN]]*O16</f>
        <v>75900</v>
      </c>
    </row>
    <row r="17" spans="1:16" ht="24" customHeight="1" x14ac:dyDescent="0.2">
      <c r="A17" s="14"/>
      <c r="B17" s="75"/>
      <c r="C17" s="73" t="s">
        <v>3014</v>
      </c>
      <c r="D17" s="78" t="s">
        <v>289</v>
      </c>
      <c r="E17" s="13">
        <v>44451</v>
      </c>
      <c r="F17" s="76" t="s">
        <v>1362</v>
      </c>
      <c r="G17" s="13">
        <v>44454</v>
      </c>
      <c r="H17" s="77" t="s">
        <v>2428</v>
      </c>
      <c r="I17" s="16">
        <v>30</v>
      </c>
      <c r="J17" s="16">
        <v>40</v>
      </c>
      <c r="K17" s="16">
        <v>15</v>
      </c>
      <c r="L17" s="16">
        <v>2</v>
      </c>
      <c r="M17" s="81">
        <v>4.5</v>
      </c>
      <c r="N17" s="72">
        <v>5</v>
      </c>
      <c r="O17" s="64">
        <v>2530</v>
      </c>
      <c r="P17" s="65">
        <f>Table22457891011234567891011121314151617181920[[#This Row],[PEMBULATAN]]*O17</f>
        <v>12650</v>
      </c>
    </row>
    <row r="18" spans="1:16" ht="24" customHeight="1" x14ac:dyDescent="0.2">
      <c r="A18" s="14"/>
      <c r="B18" s="75"/>
      <c r="C18" s="73" t="s">
        <v>3015</v>
      </c>
      <c r="D18" s="78" t="s">
        <v>289</v>
      </c>
      <c r="E18" s="13">
        <v>44451</v>
      </c>
      <c r="F18" s="76" t="s">
        <v>1362</v>
      </c>
      <c r="G18" s="13">
        <v>44454</v>
      </c>
      <c r="H18" s="77" t="s">
        <v>2428</v>
      </c>
      <c r="I18" s="16">
        <v>90</v>
      </c>
      <c r="J18" s="16">
        <v>51</v>
      </c>
      <c r="K18" s="16">
        <v>20</v>
      </c>
      <c r="L18" s="16">
        <v>9</v>
      </c>
      <c r="M18" s="81">
        <v>22.95</v>
      </c>
      <c r="N18" s="72">
        <v>23</v>
      </c>
      <c r="O18" s="64">
        <v>2530</v>
      </c>
      <c r="P18" s="65">
        <f>Table22457891011234567891011121314151617181920[[#This Row],[PEMBULATAN]]*O18</f>
        <v>58190</v>
      </c>
    </row>
    <row r="19" spans="1:16" ht="24" customHeight="1" x14ac:dyDescent="0.2">
      <c r="A19" s="14"/>
      <c r="B19" s="75"/>
      <c r="C19" s="73" t="s">
        <v>3016</v>
      </c>
      <c r="D19" s="78" t="s">
        <v>289</v>
      </c>
      <c r="E19" s="13">
        <v>44451</v>
      </c>
      <c r="F19" s="76" t="s">
        <v>1362</v>
      </c>
      <c r="G19" s="13">
        <v>44454</v>
      </c>
      <c r="H19" s="77" t="s">
        <v>2428</v>
      </c>
      <c r="I19" s="16">
        <v>51</v>
      </c>
      <c r="J19" s="16">
        <v>31</v>
      </c>
      <c r="K19" s="16">
        <v>22</v>
      </c>
      <c r="L19" s="16">
        <v>4</v>
      </c>
      <c r="M19" s="81">
        <v>8.6954999999999991</v>
      </c>
      <c r="N19" s="72">
        <v>9</v>
      </c>
      <c r="O19" s="64">
        <v>2530</v>
      </c>
      <c r="P19" s="65">
        <f>Table22457891011234567891011121314151617181920[[#This Row],[PEMBULATAN]]*O19</f>
        <v>22770</v>
      </c>
    </row>
    <row r="20" spans="1:16" ht="24" customHeight="1" x14ac:dyDescent="0.2">
      <c r="A20" s="14"/>
      <c r="B20" s="75"/>
      <c r="C20" s="73" t="s">
        <v>3017</v>
      </c>
      <c r="D20" s="78" t="s">
        <v>289</v>
      </c>
      <c r="E20" s="13">
        <v>44451</v>
      </c>
      <c r="F20" s="76" t="s">
        <v>1362</v>
      </c>
      <c r="G20" s="13">
        <v>44454</v>
      </c>
      <c r="H20" s="77" t="s">
        <v>2428</v>
      </c>
      <c r="I20" s="16">
        <v>83</v>
      </c>
      <c r="J20" s="16">
        <v>60</v>
      </c>
      <c r="K20" s="16">
        <v>20</v>
      </c>
      <c r="L20" s="16">
        <v>13</v>
      </c>
      <c r="M20" s="81">
        <v>24.9</v>
      </c>
      <c r="N20" s="72">
        <v>25</v>
      </c>
      <c r="O20" s="64">
        <v>2530</v>
      </c>
      <c r="P20" s="65">
        <f>Table22457891011234567891011121314151617181920[[#This Row],[PEMBULATAN]]*O20</f>
        <v>63250</v>
      </c>
    </row>
    <row r="21" spans="1:16" ht="24" customHeight="1" x14ac:dyDescent="0.2">
      <c r="A21" s="14"/>
      <c r="B21" s="75"/>
      <c r="C21" s="73" t="s">
        <v>3018</v>
      </c>
      <c r="D21" s="78" t="s">
        <v>289</v>
      </c>
      <c r="E21" s="13">
        <v>44451</v>
      </c>
      <c r="F21" s="76" t="s">
        <v>1362</v>
      </c>
      <c r="G21" s="13">
        <v>44454</v>
      </c>
      <c r="H21" s="77" t="s">
        <v>2428</v>
      </c>
      <c r="I21" s="16">
        <v>81</v>
      </c>
      <c r="J21" s="16">
        <v>57</v>
      </c>
      <c r="K21" s="16">
        <v>21</v>
      </c>
      <c r="L21" s="16">
        <v>14</v>
      </c>
      <c r="M21" s="81">
        <v>24.239249999999998</v>
      </c>
      <c r="N21" s="72">
        <v>24</v>
      </c>
      <c r="O21" s="64">
        <v>2530</v>
      </c>
      <c r="P21" s="65">
        <f>Table22457891011234567891011121314151617181920[[#This Row],[PEMBULATAN]]*O21</f>
        <v>60720</v>
      </c>
    </row>
    <row r="22" spans="1:16" ht="24" customHeight="1" x14ac:dyDescent="0.2">
      <c r="A22" s="14"/>
      <c r="B22" s="75"/>
      <c r="C22" s="73" t="s">
        <v>3019</v>
      </c>
      <c r="D22" s="78" t="s">
        <v>289</v>
      </c>
      <c r="E22" s="13">
        <v>44451</v>
      </c>
      <c r="F22" s="76" t="s">
        <v>1362</v>
      </c>
      <c r="G22" s="13">
        <v>44454</v>
      </c>
      <c r="H22" s="77" t="s">
        <v>2428</v>
      </c>
      <c r="I22" s="16">
        <v>62</v>
      </c>
      <c r="J22" s="16">
        <v>62</v>
      </c>
      <c r="K22" s="16">
        <v>15</v>
      </c>
      <c r="L22" s="16">
        <v>10</v>
      </c>
      <c r="M22" s="81">
        <v>14.414999999999999</v>
      </c>
      <c r="N22" s="72">
        <v>15</v>
      </c>
      <c r="O22" s="64">
        <v>2530</v>
      </c>
      <c r="P22" s="65">
        <f>Table22457891011234567891011121314151617181920[[#This Row],[PEMBULATAN]]*O22</f>
        <v>37950</v>
      </c>
    </row>
    <row r="23" spans="1:16" ht="24" customHeight="1" x14ac:dyDescent="0.2">
      <c r="A23" s="14"/>
      <c r="B23" s="75"/>
      <c r="C23" s="73" t="s">
        <v>3020</v>
      </c>
      <c r="D23" s="78" t="s">
        <v>289</v>
      </c>
      <c r="E23" s="13">
        <v>44451</v>
      </c>
      <c r="F23" s="76" t="s">
        <v>1362</v>
      </c>
      <c r="G23" s="13">
        <v>44454</v>
      </c>
      <c r="H23" s="77" t="s">
        <v>2428</v>
      </c>
      <c r="I23" s="16">
        <v>70</v>
      </c>
      <c r="J23" s="16">
        <v>60</v>
      </c>
      <c r="K23" s="16">
        <v>21</v>
      </c>
      <c r="L23" s="16">
        <v>16</v>
      </c>
      <c r="M23" s="81">
        <v>22.05</v>
      </c>
      <c r="N23" s="72">
        <v>22</v>
      </c>
      <c r="O23" s="64">
        <v>2530</v>
      </c>
      <c r="P23" s="65">
        <f>Table22457891011234567891011121314151617181920[[#This Row],[PEMBULATAN]]*O23</f>
        <v>55660</v>
      </c>
    </row>
    <row r="24" spans="1:16" ht="24" customHeight="1" x14ac:dyDescent="0.2">
      <c r="A24" s="14"/>
      <c r="B24" s="75"/>
      <c r="C24" s="73" t="s">
        <v>3021</v>
      </c>
      <c r="D24" s="78" t="s">
        <v>289</v>
      </c>
      <c r="E24" s="13">
        <v>44451</v>
      </c>
      <c r="F24" s="76" t="s">
        <v>1362</v>
      </c>
      <c r="G24" s="13">
        <v>44454</v>
      </c>
      <c r="H24" s="77" t="s">
        <v>2428</v>
      </c>
      <c r="I24" s="16">
        <v>63</v>
      </c>
      <c r="J24" s="16">
        <v>52</v>
      </c>
      <c r="K24" s="16">
        <v>22</v>
      </c>
      <c r="L24" s="16">
        <v>10</v>
      </c>
      <c r="M24" s="81">
        <v>18.018000000000001</v>
      </c>
      <c r="N24" s="72">
        <v>18</v>
      </c>
      <c r="O24" s="64">
        <v>2530</v>
      </c>
      <c r="P24" s="65">
        <f>Table22457891011234567891011121314151617181920[[#This Row],[PEMBULATAN]]*O24</f>
        <v>45540</v>
      </c>
    </row>
    <row r="25" spans="1:16" ht="24" customHeight="1" x14ac:dyDescent="0.2">
      <c r="A25" s="14"/>
      <c r="B25" s="75"/>
      <c r="C25" s="73" t="s">
        <v>3022</v>
      </c>
      <c r="D25" s="78" t="s">
        <v>289</v>
      </c>
      <c r="E25" s="13">
        <v>44451</v>
      </c>
      <c r="F25" s="76" t="s">
        <v>1362</v>
      </c>
      <c r="G25" s="13">
        <v>44454</v>
      </c>
      <c r="H25" s="77" t="s">
        <v>2428</v>
      </c>
      <c r="I25" s="16">
        <v>93</v>
      </c>
      <c r="J25" s="16">
        <v>60</v>
      </c>
      <c r="K25" s="16">
        <v>23</v>
      </c>
      <c r="L25" s="16">
        <v>18</v>
      </c>
      <c r="M25" s="81">
        <v>32.085000000000001</v>
      </c>
      <c r="N25" s="72">
        <v>32</v>
      </c>
      <c r="O25" s="64">
        <v>2530</v>
      </c>
      <c r="P25" s="65">
        <f>Table22457891011234567891011121314151617181920[[#This Row],[PEMBULATAN]]*O25</f>
        <v>80960</v>
      </c>
    </row>
    <row r="26" spans="1:16" ht="24" customHeight="1" x14ac:dyDescent="0.2">
      <c r="A26" s="14"/>
      <c r="B26" s="75"/>
      <c r="C26" s="73" t="s">
        <v>3023</v>
      </c>
      <c r="D26" s="78" t="s">
        <v>289</v>
      </c>
      <c r="E26" s="13">
        <v>44451</v>
      </c>
      <c r="F26" s="76" t="s">
        <v>1362</v>
      </c>
      <c r="G26" s="13">
        <v>44454</v>
      </c>
      <c r="H26" s="77" t="s">
        <v>2428</v>
      </c>
      <c r="I26" s="16">
        <v>77</v>
      </c>
      <c r="J26" s="16">
        <v>53</v>
      </c>
      <c r="K26" s="16">
        <v>30</v>
      </c>
      <c r="L26" s="16">
        <v>9</v>
      </c>
      <c r="M26" s="81">
        <v>30.607500000000002</v>
      </c>
      <c r="N26" s="72">
        <v>31</v>
      </c>
      <c r="O26" s="64">
        <v>2530</v>
      </c>
      <c r="P26" s="65">
        <f>Table22457891011234567891011121314151617181920[[#This Row],[PEMBULATAN]]*O26</f>
        <v>78430</v>
      </c>
    </row>
    <row r="27" spans="1:16" ht="24" customHeight="1" x14ac:dyDescent="0.2">
      <c r="A27" s="14"/>
      <c r="B27" s="75"/>
      <c r="C27" s="73" t="s">
        <v>3024</v>
      </c>
      <c r="D27" s="78" t="s">
        <v>289</v>
      </c>
      <c r="E27" s="13">
        <v>44451</v>
      </c>
      <c r="F27" s="76" t="s">
        <v>1362</v>
      </c>
      <c r="G27" s="13">
        <v>44454</v>
      </c>
      <c r="H27" s="77" t="s">
        <v>2428</v>
      </c>
      <c r="I27" s="16">
        <v>76</v>
      </c>
      <c r="J27" s="16">
        <v>63</v>
      </c>
      <c r="K27" s="16">
        <v>24</v>
      </c>
      <c r="L27" s="16">
        <v>12</v>
      </c>
      <c r="M27" s="81">
        <v>28.728000000000002</v>
      </c>
      <c r="N27" s="72">
        <v>29</v>
      </c>
      <c r="O27" s="64">
        <v>2530</v>
      </c>
      <c r="P27" s="65">
        <f>Table22457891011234567891011121314151617181920[[#This Row],[PEMBULATAN]]*O27</f>
        <v>73370</v>
      </c>
    </row>
    <row r="28" spans="1:16" ht="24" customHeight="1" x14ac:dyDescent="0.2">
      <c r="A28" s="14"/>
      <c r="B28" s="75"/>
      <c r="C28" s="73" t="s">
        <v>3025</v>
      </c>
      <c r="D28" s="78" t="s">
        <v>289</v>
      </c>
      <c r="E28" s="13">
        <v>44451</v>
      </c>
      <c r="F28" s="76" t="s">
        <v>1362</v>
      </c>
      <c r="G28" s="13">
        <v>44454</v>
      </c>
      <c r="H28" s="77" t="s">
        <v>2428</v>
      </c>
      <c r="I28" s="16">
        <v>73</v>
      </c>
      <c r="J28" s="16">
        <v>63</v>
      </c>
      <c r="K28" s="16">
        <v>21</v>
      </c>
      <c r="L28" s="16">
        <v>10</v>
      </c>
      <c r="M28" s="81">
        <v>24.144749999999998</v>
      </c>
      <c r="N28" s="72">
        <v>24</v>
      </c>
      <c r="O28" s="64">
        <v>2530</v>
      </c>
      <c r="P28" s="65">
        <f>Table22457891011234567891011121314151617181920[[#This Row],[PEMBULATAN]]*O28</f>
        <v>60720</v>
      </c>
    </row>
    <row r="29" spans="1:16" ht="24" customHeight="1" x14ac:dyDescent="0.2">
      <c r="A29" s="14"/>
      <c r="B29" s="75"/>
      <c r="C29" s="73" t="s">
        <v>3026</v>
      </c>
      <c r="D29" s="78" t="s">
        <v>289</v>
      </c>
      <c r="E29" s="13">
        <v>44451</v>
      </c>
      <c r="F29" s="76" t="s">
        <v>1362</v>
      </c>
      <c r="G29" s="13">
        <v>44454</v>
      </c>
      <c r="H29" s="77" t="s">
        <v>2428</v>
      </c>
      <c r="I29" s="16">
        <v>78</v>
      </c>
      <c r="J29" s="16">
        <v>52</v>
      </c>
      <c r="K29" s="16">
        <v>22</v>
      </c>
      <c r="L29" s="16">
        <v>9</v>
      </c>
      <c r="M29" s="81">
        <v>22.308</v>
      </c>
      <c r="N29" s="72">
        <v>23</v>
      </c>
      <c r="O29" s="64">
        <v>2530</v>
      </c>
      <c r="P29" s="65">
        <f>Table22457891011234567891011121314151617181920[[#This Row],[PEMBULATAN]]*O29</f>
        <v>58190</v>
      </c>
    </row>
    <row r="30" spans="1:16" ht="24" customHeight="1" x14ac:dyDescent="0.2">
      <c r="A30" s="14"/>
      <c r="B30" s="75"/>
      <c r="C30" s="73" t="s">
        <v>3027</v>
      </c>
      <c r="D30" s="78" t="s">
        <v>289</v>
      </c>
      <c r="E30" s="13">
        <v>44451</v>
      </c>
      <c r="F30" s="76" t="s">
        <v>1362</v>
      </c>
      <c r="G30" s="13">
        <v>44454</v>
      </c>
      <c r="H30" s="77" t="s">
        <v>2428</v>
      </c>
      <c r="I30" s="16">
        <v>91</v>
      </c>
      <c r="J30" s="16">
        <v>61</v>
      </c>
      <c r="K30" s="16">
        <v>23</v>
      </c>
      <c r="L30" s="16">
        <v>17</v>
      </c>
      <c r="M30" s="81">
        <v>31.91825</v>
      </c>
      <c r="N30" s="72">
        <v>32</v>
      </c>
      <c r="O30" s="64">
        <v>2530</v>
      </c>
      <c r="P30" s="65">
        <f>Table22457891011234567891011121314151617181920[[#This Row],[PEMBULATAN]]*O30</f>
        <v>80960</v>
      </c>
    </row>
    <row r="31" spans="1:16" ht="24" customHeight="1" x14ac:dyDescent="0.2">
      <c r="A31" s="14"/>
      <c r="B31" s="75"/>
      <c r="C31" s="73" t="s">
        <v>3028</v>
      </c>
      <c r="D31" s="78" t="s">
        <v>289</v>
      </c>
      <c r="E31" s="13">
        <v>44451</v>
      </c>
      <c r="F31" s="76" t="s">
        <v>1362</v>
      </c>
      <c r="G31" s="13">
        <v>44454</v>
      </c>
      <c r="H31" s="77" t="s">
        <v>2428</v>
      </c>
      <c r="I31" s="16">
        <v>71</v>
      </c>
      <c r="J31" s="16">
        <v>53</v>
      </c>
      <c r="K31" s="16">
        <v>20</v>
      </c>
      <c r="L31" s="16">
        <v>5</v>
      </c>
      <c r="M31" s="81">
        <v>18.815000000000001</v>
      </c>
      <c r="N31" s="72">
        <v>19</v>
      </c>
      <c r="O31" s="64">
        <v>2530</v>
      </c>
      <c r="P31" s="65">
        <f>Table22457891011234567891011121314151617181920[[#This Row],[PEMBULATAN]]*O31</f>
        <v>48070</v>
      </c>
    </row>
    <row r="32" spans="1:16" ht="24" customHeight="1" x14ac:dyDescent="0.2">
      <c r="A32" s="14"/>
      <c r="B32" s="75"/>
      <c r="C32" s="73" t="s">
        <v>3029</v>
      </c>
      <c r="D32" s="78" t="s">
        <v>289</v>
      </c>
      <c r="E32" s="13">
        <v>44451</v>
      </c>
      <c r="F32" s="76" t="s">
        <v>1362</v>
      </c>
      <c r="G32" s="13">
        <v>44454</v>
      </c>
      <c r="H32" s="77" t="s">
        <v>2428</v>
      </c>
      <c r="I32" s="16">
        <v>75</v>
      </c>
      <c r="J32" s="16">
        <v>60</v>
      </c>
      <c r="K32" s="16">
        <v>23</v>
      </c>
      <c r="L32" s="16">
        <v>8</v>
      </c>
      <c r="M32" s="81">
        <v>25.875</v>
      </c>
      <c r="N32" s="72">
        <v>26</v>
      </c>
      <c r="O32" s="64">
        <v>2530</v>
      </c>
      <c r="P32" s="65">
        <f>Table22457891011234567891011121314151617181920[[#This Row],[PEMBULATAN]]*O32</f>
        <v>65780</v>
      </c>
    </row>
    <row r="33" spans="1:16" ht="24" customHeight="1" x14ac:dyDescent="0.2">
      <c r="A33" s="14"/>
      <c r="B33" s="75"/>
      <c r="C33" s="73" t="s">
        <v>3030</v>
      </c>
      <c r="D33" s="78" t="s">
        <v>289</v>
      </c>
      <c r="E33" s="13">
        <v>44451</v>
      </c>
      <c r="F33" s="76" t="s">
        <v>1362</v>
      </c>
      <c r="G33" s="13">
        <v>44454</v>
      </c>
      <c r="H33" s="77" t="s">
        <v>2428</v>
      </c>
      <c r="I33" s="16">
        <v>65</v>
      </c>
      <c r="J33" s="16">
        <v>50</v>
      </c>
      <c r="K33" s="16">
        <v>20</v>
      </c>
      <c r="L33" s="16">
        <v>5</v>
      </c>
      <c r="M33" s="81">
        <v>16.25</v>
      </c>
      <c r="N33" s="72">
        <v>16</v>
      </c>
      <c r="O33" s="64">
        <v>2530</v>
      </c>
      <c r="P33" s="65">
        <f>Table22457891011234567891011121314151617181920[[#This Row],[PEMBULATAN]]*O33</f>
        <v>40480</v>
      </c>
    </row>
    <row r="34" spans="1:16" ht="24" customHeight="1" x14ac:dyDescent="0.2">
      <c r="A34" s="14"/>
      <c r="B34" s="75"/>
      <c r="C34" s="73" t="s">
        <v>3031</v>
      </c>
      <c r="D34" s="78" t="s">
        <v>289</v>
      </c>
      <c r="E34" s="13">
        <v>44451</v>
      </c>
      <c r="F34" s="76" t="s">
        <v>1362</v>
      </c>
      <c r="G34" s="13">
        <v>44454</v>
      </c>
      <c r="H34" s="77" t="s">
        <v>2428</v>
      </c>
      <c r="I34" s="16">
        <v>66</v>
      </c>
      <c r="J34" s="16">
        <v>66</v>
      </c>
      <c r="K34" s="16">
        <v>21</v>
      </c>
      <c r="L34" s="16">
        <v>7</v>
      </c>
      <c r="M34" s="81">
        <v>22.869</v>
      </c>
      <c r="N34" s="72">
        <v>23</v>
      </c>
      <c r="O34" s="64">
        <v>2530</v>
      </c>
      <c r="P34" s="65">
        <f>Table22457891011234567891011121314151617181920[[#This Row],[PEMBULATAN]]*O34</f>
        <v>58190</v>
      </c>
    </row>
    <row r="35" spans="1:16" ht="24" customHeight="1" x14ac:dyDescent="0.2">
      <c r="A35" s="14"/>
      <c r="B35" s="75"/>
      <c r="C35" s="73" t="s">
        <v>3032</v>
      </c>
      <c r="D35" s="78" t="s">
        <v>289</v>
      </c>
      <c r="E35" s="13">
        <v>44451</v>
      </c>
      <c r="F35" s="76" t="s">
        <v>1362</v>
      </c>
      <c r="G35" s="13">
        <v>44454</v>
      </c>
      <c r="H35" s="77" t="s">
        <v>2428</v>
      </c>
      <c r="I35" s="16">
        <v>61</v>
      </c>
      <c r="J35" s="16">
        <v>62</v>
      </c>
      <c r="K35" s="16">
        <v>22</v>
      </c>
      <c r="L35" s="16">
        <v>14</v>
      </c>
      <c r="M35" s="81">
        <v>20.800999999999998</v>
      </c>
      <c r="N35" s="72">
        <v>21</v>
      </c>
      <c r="O35" s="64">
        <v>2530</v>
      </c>
      <c r="P35" s="65">
        <f>Table22457891011234567891011121314151617181920[[#This Row],[PEMBULATAN]]*O35</f>
        <v>53130</v>
      </c>
    </row>
    <row r="36" spans="1:16" ht="24" customHeight="1" x14ac:dyDescent="0.2">
      <c r="A36" s="14"/>
      <c r="B36" s="75"/>
      <c r="C36" s="73" t="s">
        <v>3033</v>
      </c>
      <c r="D36" s="78" t="s">
        <v>289</v>
      </c>
      <c r="E36" s="13">
        <v>44451</v>
      </c>
      <c r="F36" s="76" t="s">
        <v>1362</v>
      </c>
      <c r="G36" s="13">
        <v>44454</v>
      </c>
      <c r="H36" s="77" t="s">
        <v>2428</v>
      </c>
      <c r="I36" s="16">
        <v>71</v>
      </c>
      <c r="J36" s="16">
        <v>53</v>
      </c>
      <c r="K36" s="16">
        <v>31</v>
      </c>
      <c r="L36" s="16">
        <v>6</v>
      </c>
      <c r="M36" s="81">
        <v>29.163250000000001</v>
      </c>
      <c r="N36" s="72">
        <v>29</v>
      </c>
      <c r="O36" s="64">
        <v>2530</v>
      </c>
      <c r="P36" s="65">
        <f>Table22457891011234567891011121314151617181920[[#This Row],[PEMBULATAN]]*O36</f>
        <v>73370</v>
      </c>
    </row>
    <row r="37" spans="1:16" ht="24" customHeight="1" x14ac:dyDescent="0.2">
      <c r="A37" s="14"/>
      <c r="B37" s="75"/>
      <c r="C37" s="73" t="s">
        <v>3034</v>
      </c>
      <c r="D37" s="78" t="s">
        <v>289</v>
      </c>
      <c r="E37" s="13">
        <v>44451</v>
      </c>
      <c r="F37" s="76" t="s">
        <v>1362</v>
      </c>
      <c r="G37" s="13">
        <v>44454</v>
      </c>
      <c r="H37" s="77" t="s">
        <v>2428</v>
      </c>
      <c r="I37" s="16">
        <v>72</v>
      </c>
      <c r="J37" s="16">
        <v>53</v>
      </c>
      <c r="K37" s="16">
        <v>24</v>
      </c>
      <c r="L37" s="16">
        <v>12</v>
      </c>
      <c r="M37" s="81">
        <v>22.896000000000001</v>
      </c>
      <c r="N37" s="72">
        <v>23</v>
      </c>
      <c r="O37" s="64">
        <v>2530</v>
      </c>
      <c r="P37" s="65">
        <f>Table22457891011234567891011121314151617181920[[#This Row],[PEMBULATAN]]*O37</f>
        <v>58190</v>
      </c>
    </row>
    <row r="38" spans="1:16" ht="24" customHeight="1" x14ac:dyDescent="0.2">
      <c r="A38" s="14"/>
      <c r="B38" s="75"/>
      <c r="C38" s="73" t="s">
        <v>3035</v>
      </c>
      <c r="D38" s="78" t="s">
        <v>289</v>
      </c>
      <c r="E38" s="13">
        <v>44451</v>
      </c>
      <c r="F38" s="76" t="s">
        <v>1362</v>
      </c>
      <c r="G38" s="13">
        <v>44454</v>
      </c>
      <c r="H38" s="77" t="s">
        <v>2428</v>
      </c>
      <c r="I38" s="16">
        <v>91</v>
      </c>
      <c r="J38" s="16">
        <v>62</v>
      </c>
      <c r="K38" s="16">
        <v>22</v>
      </c>
      <c r="L38" s="16">
        <v>17</v>
      </c>
      <c r="M38" s="81">
        <v>31.030999999999999</v>
      </c>
      <c r="N38" s="72">
        <v>31</v>
      </c>
      <c r="O38" s="64">
        <v>2530</v>
      </c>
      <c r="P38" s="65">
        <f>Table22457891011234567891011121314151617181920[[#This Row],[PEMBULATAN]]*O38</f>
        <v>78430</v>
      </c>
    </row>
    <row r="39" spans="1:16" ht="24" customHeight="1" x14ac:dyDescent="0.2">
      <c r="A39" s="14"/>
      <c r="B39" s="75"/>
      <c r="C39" s="73" t="s">
        <v>3036</v>
      </c>
      <c r="D39" s="78" t="s">
        <v>289</v>
      </c>
      <c r="E39" s="13">
        <v>44451</v>
      </c>
      <c r="F39" s="76" t="s">
        <v>1362</v>
      </c>
      <c r="G39" s="13">
        <v>44454</v>
      </c>
      <c r="H39" s="77" t="s">
        <v>2428</v>
      </c>
      <c r="I39" s="16">
        <v>90</v>
      </c>
      <c r="J39" s="16">
        <v>50</v>
      </c>
      <c r="K39" s="16">
        <v>23</v>
      </c>
      <c r="L39" s="16">
        <v>10</v>
      </c>
      <c r="M39" s="81">
        <v>25.875</v>
      </c>
      <c r="N39" s="72">
        <v>26</v>
      </c>
      <c r="O39" s="64">
        <v>2530</v>
      </c>
      <c r="P39" s="65">
        <f>Table22457891011234567891011121314151617181920[[#This Row],[PEMBULATAN]]*O39</f>
        <v>65780</v>
      </c>
    </row>
    <row r="40" spans="1:16" ht="24" customHeight="1" x14ac:dyDescent="0.2">
      <c r="A40" s="14"/>
      <c r="B40" s="75"/>
      <c r="C40" s="73" t="s">
        <v>3037</v>
      </c>
      <c r="D40" s="78" t="s">
        <v>289</v>
      </c>
      <c r="E40" s="13">
        <v>44451</v>
      </c>
      <c r="F40" s="76" t="s">
        <v>1362</v>
      </c>
      <c r="G40" s="13">
        <v>44454</v>
      </c>
      <c r="H40" s="77" t="s">
        <v>2428</v>
      </c>
      <c r="I40" s="16">
        <v>80</v>
      </c>
      <c r="J40" s="16">
        <v>68</v>
      </c>
      <c r="K40" s="16">
        <v>23</v>
      </c>
      <c r="L40" s="16">
        <v>10</v>
      </c>
      <c r="M40" s="81">
        <v>31.28</v>
      </c>
      <c r="N40" s="72">
        <v>31</v>
      </c>
      <c r="O40" s="64">
        <v>2530</v>
      </c>
      <c r="P40" s="65">
        <f>Table22457891011234567891011121314151617181920[[#This Row],[PEMBULATAN]]*O40</f>
        <v>78430</v>
      </c>
    </row>
    <row r="41" spans="1:16" ht="24" customHeight="1" x14ac:dyDescent="0.2">
      <c r="A41" s="14"/>
      <c r="B41" s="75"/>
      <c r="C41" s="73" t="s">
        <v>3038</v>
      </c>
      <c r="D41" s="78" t="s">
        <v>289</v>
      </c>
      <c r="E41" s="13">
        <v>44451</v>
      </c>
      <c r="F41" s="76" t="s">
        <v>1362</v>
      </c>
      <c r="G41" s="13">
        <v>44454</v>
      </c>
      <c r="H41" s="77" t="s">
        <v>2428</v>
      </c>
      <c r="I41" s="16">
        <v>72</v>
      </c>
      <c r="J41" s="16">
        <v>52</v>
      </c>
      <c r="K41" s="16">
        <v>25</v>
      </c>
      <c r="L41" s="16">
        <v>14</v>
      </c>
      <c r="M41" s="81">
        <v>23.4</v>
      </c>
      <c r="N41" s="72">
        <v>24</v>
      </c>
      <c r="O41" s="64">
        <v>2530</v>
      </c>
      <c r="P41" s="65">
        <f>Table22457891011234567891011121314151617181920[[#This Row],[PEMBULATAN]]*O41</f>
        <v>60720</v>
      </c>
    </row>
    <row r="42" spans="1:16" ht="24" customHeight="1" x14ac:dyDescent="0.2">
      <c r="A42" s="14"/>
      <c r="B42" s="75"/>
      <c r="C42" s="73" t="s">
        <v>3039</v>
      </c>
      <c r="D42" s="78" t="s">
        <v>289</v>
      </c>
      <c r="E42" s="13">
        <v>44451</v>
      </c>
      <c r="F42" s="76" t="s">
        <v>1362</v>
      </c>
      <c r="G42" s="13">
        <v>44454</v>
      </c>
      <c r="H42" s="77" t="s">
        <v>2428</v>
      </c>
      <c r="I42" s="16">
        <v>101</v>
      </c>
      <c r="J42" s="16">
        <v>61</v>
      </c>
      <c r="K42" s="16">
        <v>26</v>
      </c>
      <c r="L42" s="16">
        <v>22</v>
      </c>
      <c r="M42" s="81">
        <v>40.046500000000002</v>
      </c>
      <c r="N42" s="72">
        <v>40</v>
      </c>
      <c r="O42" s="64">
        <v>2530</v>
      </c>
      <c r="P42" s="65">
        <f>Table22457891011234567891011121314151617181920[[#This Row],[PEMBULATAN]]*O42</f>
        <v>101200</v>
      </c>
    </row>
    <row r="43" spans="1:16" ht="24" customHeight="1" x14ac:dyDescent="0.2">
      <c r="A43" s="14"/>
      <c r="B43" s="75"/>
      <c r="C43" s="73" t="s">
        <v>3040</v>
      </c>
      <c r="D43" s="78" t="s">
        <v>289</v>
      </c>
      <c r="E43" s="13">
        <v>44451</v>
      </c>
      <c r="F43" s="76" t="s">
        <v>1362</v>
      </c>
      <c r="G43" s="13">
        <v>44454</v>
      </c>
      <c r="H43" s="77" t="s">
        <v>2428</v>
      </c>
      <c r="I43" s="16">
        <v>50</v>
      </c>
      <c r="J43" s="16">
        <v>40</v>
      </c>
      <c r="K43" s="16">
        <v>12</v>
      </c>
      <c r="L43" s="16">
        <v>5</v>
      </c>
      <c r="M43" s="81">
        <v>6</v>
      </c>
      <c r="N43" s="72">
        <v>6</v>
      </c>
      <c r="O43" s="64">
        <v>2530</v>
      </c>
      <c r="P43" s="65">
        <f>Table22457891011234567891011121314151617181920[[#This Row],[PEMBULATAN]]*O43</f>
        <v>15180</v>
      </c>
    </row>
    <row r="44" spans="1:16" ht="24" customHeight="1" x14ac:dyDescent="0.2">
      <c r="A44" s="14"/>
      <c r="B44" s="75"/>
      <c r="C44" s="73" t="s">
        <v>3041</v>
      </c>
      <c r="D44" s="78" t="s">
        <v>289</v>
      </c>
      <c r="E44" s="13">
        <v>44451</v>
      </c>
      <c r="F44" s="76" t="s">
        <v>1362</v>
      </c>
      <c r="G44" s="13">
        <v>44454</v>
      </c>
      <c r="H44" s="77" t="s">
        <v>2428</v>
      </c>
      <c r="I44" s="16">
        <v>73</v>
      </c>
      <c r="J44" s="16">
        <v>56</v>
      </c>
      <c r="K44" s="16">
        <v>20</v>
      </c>
      <c r="L44" s="16">
        <v>8</v>
      </c>
      <c r="M44" s="81">
        <v>20.440000000000001</v>
      </c>
      <c r="N44" s="72">
        <v>21</v>
      </c>
      <c r="O44" s="64">
        <v>2530</v>
      </c>
      <c r="P44" s="65">
        <f>Table22457891011234567891011121314151617181920[[#This Row],[PEMBULATAN]]*O44</f>
        <v>53130</v>
      </c>
    </row>
    <row r="45" spans="1:16" ht="24" customHeight="1" x14ac:dyDescent="0.2">
      <c r="A45" s="14"/>
      <c r="B45" s="75"/>
      <c r="C45" s="73" t="s">
        <v>3042</v>
      </c>
      <c r="D45" s="78" t="s">
        <v>289</v>
      </c>
      <c r="E45" s="13">
        <v>44451</v>
      </c>
      <c r="F45" s="76" t="s">
        <v>1362</v>
      </c>
      <c r="G45" s="13">
        <v>44454</v>
      </c>
      <c r="H45" s="77" t="s">
        <v>2428</v>
      </c>
      <c r="I45" s="16">
        <v>57</v>
      </c>
      <c r="J45" s="16">
        <v>50</v>
      </c>
      <c r="K45" s="16">
        <v>14</v>
      </c>
      <c r="L45" s="16">
        <v>3</v>
      </c>
      <c r="M45" s="81">
        <v>9.9749999999999996</v>
      </c>
      <c r="N45" s="72">
        <v>10</v>
      </c>
      <c r="O45" s="64">
        <v>2530</v>
      </c>
      <c r="P45" s="65">
        <f>Table22457891011234567891011121314151617181920[[#This Row],[PEMBULATAN]]*O45</f>
        <v>25300</v>
      </c>
    </row>
    <row r="46" spans="1:16" ht="24" customHeight="1" x14ac:dyDescent="0.2">
      <c r="A46" s="14"/>
      <c r="B46" s="75"/>
      <c r="C46" s="73" t="s">
        <v>3043</v>
      </c>
      <c r="D46" s="78" t="s">
        <v>289</v>
      </c>
      <c r="E46" s="13">
        <v>44451</v>
      </c>
      <c r="F46" s="76" t="s">
        <v>1362</v>
      </c>
      <c r="G46" s="13">
        <v>44454</v>
      </c>
      <c r="H46" s="77" t="s">
        <v>2428</v>
      </c>
      <c r="I46" s="16">
        <v>53</v>
      </c>
      <c r="J46" s="16">
        <v>52</v>
      </c>
      <c r="K46" s="16">
        <v>13</v>
      </c>
      <c r="L46" s="16">
        <v>10</v>
      </c>
      <c r="M46" s="81">
        <v>8.9570000000000007</v>
      </c>
      <c r="N46" s="72">
        <v>10</v>
      </c>
      <c r="O46" s="64">
        <v>2530</v>
      </c>
      <c r="P46" s="65">
        <f>Table22457891011234567891011121314151617181920[[#This Row],[PEMBULATAN]]*O46</f>
        <v>25300</v>
      </c>
    </row>
    <row r="47" spans="1:16" ht="24" customHeight="1" x14ac:dyDescent="0.2">
      <c r="A47" s="14"/>
      <c r="B47" s="75"/>
      <c r="C47" s="73" t="s">
        <v>3044</v>
      </c>
      <c r="D47" s="78" t="s">
        <v>289</v>
      </c>
      <c r="E47" s="13">
        <v>44451</v>
      </c>
      <c r="F47" s="76" t="s">
        <v>1362</v>
      </c>
      <c r="G47" s="13">
        <v>44454</v>
      </c>
      <c r="H47" s="77" t="s">
        <v>2428</v>
      </c>
      <c r="I47" s="16">
        <v>90</v>
      </c>
      <c r="J47" s="16">
        <v>60</v>
      </c>
      <c r="K47" s="16">
        <v>25</v>
      </c>
      <c r="L47" s="16">
        <v>18</v>
      </c>
      <c r="M47" s="81">
        <v>33.75</v>
      </c>
      <c r="N47" s="72">
        <v>34</v>
      </c>
      <c r="O47" s="64">
        <v>2530</v>
      </c>
      <c r="P47" s="65">
        <f>Table22457891011234567891011121314151617181920[[#This Row],[PEMBULATAN]]*O47</f>
        <v>86020</v>
      </c>
    </row>
    <row r="48" spans="1:16" ht="24" customHeight="1" x14ac:dyDescent="0.2">
      <c r="A48" s="14"/>
      <c r="B48" s="75"/>
      <c r="C48" s="73" t="s">
        <v>3045</v>
      </c>
      <c r="D48" s="78" t="s">
        <v>289</v>
      </c>
      <c r="E48" s="13">
        <v>44451</v>
      </c>
      <c r="F48" s="76" t="s">
        <v>1362</v>
      </c>
      <c r="G48" s="13">
        <v>44454</v>
      </c>
      <c r="H48" s="77" t="s">
        <v>2428</v>
      </c>
      <c r="I48" s="16">
        <v>102</v>
      </c>
      <c r="J48" s="16">
        <v>60</v>
      </c>
      <c r="K48" s="16">
        <v>32</v>
      </c>
      <c r="L48" s="16">
        <v>17</v>
      </c>
      <c r="M48" s="81">
        <v>48.96</v>
      </c>
      <c r="N48" s="72">
        <v>49</v>
      </c>
      <c r="O48" s="64">
        <v>2530</v>
      </c>
      <c r="P48" s="65">
        <f>Table22457891011234567891011121314151617181920[[#This Row],[PEMBULATAN]]*O48</f>
        <v>123970</v>
      </c>
    </row>
    <row r="49" spans="1:16" ht="24" customHeight="1" x14ac:dyDescent="0.2">
      <c r="A49" s="14"/>
      <c r="B49" s="75"/>
      <c r="C49" s="73" t="s">
        <v>3046</v>
      </c>
      <c r="D49" s="78" t="s">
        <v>289</v>
      </c>
      <c r="E49" s="13">
        <v>44451</v>
      </c>
      <c r="F49" s="76" t="s">
        <v>1362</v>
      </c>
      <c r="G49" s="13">
        <v>44454</v>
      </c>
      <c r="H49" s="77" t="s">
        <v>2428</v>
      </c>
      <c r="I49" s="16">
        <v>93</v>
      </c>
      <c r="J49" s="16">
        <v>64</v>
      </c>
      <c r="K49" s="16">
        <v>32</v>
      </c>
      <c r="L49" s="16">
        <v>27</v>
      </c>
      <c r="M49" s="81">
        <v>47.616</v>
      </c>
      <c r="N49" s="72">
        <v>48</v>
      </c>
      <c r="O49" s="64">
        <v>2530</v>
      </c>
      <c r="P49" s="65">
        <f>Table22457891011234567891011121314151617181920[[#This Row],[PEMBULATAN]]*O49</f>
        <v>121440</v>
      </c>
    </row>
    <row r="50" spans="1:16" ht="24" customHeight="1" x14ac:dyDescent="0.2">
      <c r="A50" s="14"/>
      <c r="B50" s="75"/>
      <c r="C50" s="73" t="s">
        <v>3047</v>
      </c>
      <c r="D50" s="78" t="s">
        <v>289</v>
      </c>
      <c r="E50" s="13">
        <v>44451</v>
      </c>
      <c r="F50" s="76" t="s">
        <v>1362</v>
      </c>
      <c r="G50" s="13">
        <v>44454</v>
      </c>
      <c r="H50" s="77" t="s">
        <v>2428</v>
      </c>
      <c r="I50" s="16">
        <v>100</v>
      </c>
      <c r="J50" s="16">
        <v>55</v>
      </c>
      <c r="K50" s="16">
        <v>30</v>
      </c>
      <c r="L50" s="16">
        <v>21</v>
      </c>
      <c r="M50" s="81">
        <v>41.25</v>
      </c>
      <c r="N50" s="72">
        <v>41</v>
      </c>
      <c r="O50" s="64">
        <v>2530</v>
      </c>
      <c r="P50" s="65">
        <f>Table22457891011234567891011121314151617181920[[#This Row],[PEMBULATAN]]*O50</f>
        <v>103730</v>
      </c>
    </row>
    <row r="51" spans="1:16" ht="24" customHeight="1" x14ac:dyDescent="0.2">
      <c r="A51" s="14"/>
      <c r="B51" s="75"/>
      <c r="C51" s="73" t="s">
        <v>3048</v>
      </c>
      <c r="D51" s="78" t="s">
        <v>289</v>
      </c>
      <c r="E51" s="13">
        <v>44451</v>
      </c>
      <c r="F51" s="76" t="s">
        <v>1362</v>
      </c>
      <c r="G51" s="13">
        <v>44454</v>
      </c>
      <c r="H51" s="77" t="s">
        <v>2428</v>
      </c>
      <c r="I51" s="16">
        <v>103</v>
      </c>
      <c r="J51" s="16">
        <v>36</v>
      </c>
      <c r="K51" s="16">
        <v>48</v>
      </c>
      <c r="L51" s="16">
        <v>24</v>
      </c>
      <c r="M51" s="81">
        <v>44.496000000000002</v>
      </c>
      <c r="N51" s="72">
        <v>45</v>
      </c>
      <c r="O51" s="64">
        <v>2530</v>
      </c>
      <c r="P51" s="65">
        <f>Table22457891011234567891011121314151617181920[[#This Row],[PEMBULATAN]]*O51</f>
        <v>113850</v>
      </c>
    </row>
    <row r="52" spans="1:16" ht="24" customHeight="1" x14ac:dyDescent="0.2">
      <c r="A52" s="14"/>
      <c r="B52" s="75"/>
      <c r="C52" s="73" t="s">
        <v>3049</v>
      </c>
      <c r="D52" s="78" t="s">
        <v>289</v>
      </c>
      <c r="E52" s="13">
        <v>44451</v>
      </c>
      <c r="F52" s="76" t="s">
        <v>1362</v>
      </c>
      <c r="G52" s="13">
        <v>44454</v>
      </c>
      <c r="H52" s="77" t="s">
        <v>2428</v>
      </c>
      <c r="I52" s="16">
        <v>93</v>
      </c>
      <c r="J52" s="16">
        <v>52</v>
      </c>
      <c r="K52" s="16">
        <v>33</v>
      </c>
      <c r="L52" s="16">
        <v>23</v>
      </c>
      <c r="M52" s="81">
        <v>39.896999999999998</v>
      </c>
      <c r="N52" s="72">
        <v>40</v>
      </c>
      <c r="O52" s="64">
        <v>2530</v>
      </c>
      <c r="P52" s="65">
        <f>Table22457891011234567891011121314151617181920[[#This Row],[PEMBULATAN]]*O52</f>
        <v>101200</v>
      </c>
    </row>
    <row r="53" spans="1:16" ht="24" customHeight="1" x14ac:dyDescent="0.2">
      <c r="A53" s="14"/>
      <c r="B53" s="75"/>
      <c r="C53" s="73" t="s">
        <v>3050</v>
      </c>
      <c r="D53" s="78" t="s">
        <v>289</v>
      </c>
      <c r="E53" s="13">
        <v>44451</v>
      </c>
      <c r="F53" s="76" t="s">
        <v>1362</v>
      </c>
      <c r="G53" s="13">
        <v>44454</v>
      </c>
      <c r="H53" s="77" t="s">
        <v>2428</v>
      </c>
      <c r="I53" s="16">
        <v>92</v>
      </c>
      <c r="J53" s="16">
        <v>53</v>
      </c>
      <c r="K53" s="16">
        <v>33</v>
      </c>
      <c r="L53" s="16">
        <v>12</v>
      </c>
      <c r="M53" s="81">
        <v>40.226999999999997</v>
      </c>
      <c r="N53" s="72">
        <v>40</v>
      </c>
      <c r="O53" s="64">
        <v>2530</v>
      </c>
      <c r="P53" s="65">
        <f>Table22457891011234567891011121314151617181920[[#This Row],[PEMBULATAN]]*O53</f>
        <v>101200</v>
      </c>
    </row>
    <row r="54" spans="1:16" ht="24" customHeight="1" x14ac:dyDescent="0.2">
      <c r="A54" s="14"/>
      <c r="B54" s="75"/>
      <c r="C54" s="73" t="s">
        <v>3051</v>
      </c>
      <c r="D54" s="78" t="s">
        <v>289</v>
      </c>
      <c r="E54" s="13">
        <v>44451</v>
      </c>
      <c r="F54" s="76" t="s">
        <v>1362</v>
      </c>
      <c r="G54" s="13">
        <v>44454</v>
      </c>
      <c r="H54" s="77" t="s">
        <v>2428</v>
      </c>
      <c r="I54" s="16">
        <v>84</v>
      </c>
      <c r="J54" s="16">
        <v>57</v>
      </c>
      <c r="K54" s="16">
        <v>37</v>
      </c>
      <c r="L54" s="16">
        <v>17</v>
      </c>
      <c r="M54" s="81">
        <v>44.289000000000001</v>
      </c>
      <c r="N54" s="72">
        <v>44</v>
      </c>
      <c r="O54" s="64">
        <v>2530</v>
      </c>
      <c r="P54" s="65">
        <f>Table22457891011234567891011121314151617181920[[#This Row],[PEMBULATAN]]*O54</f>
        <v>111320</v>
      </c>
    </row>
    <row r="55" spans="1:16" ht="24" customHeight="1" x14ac:dyDescent="0.2">
      <c r="A55" s="14"/>
      <c r="B55" s="75"/>
      <c r="C55" s="73" t="s">
        <v>3052</v>
      </c>
      <c r="D55" s="78" t="s">
        <v>289</v>
      </c>
      <c r="E55" s="13">
        <v>44451</v>
      </c>
      <c r="F55" s="76" t="s">
        <v>1362</v>
      </c>
      <c r="G55" s="13">
        <v>44454</v>
      </c>
      <c r="H55" s="77" t="s">
        <v>2428</v>
      </c>
      <c r="I55" s="16">
        <v>62</v>
      </c>
      <c r="J55" s="16">
        <v>52</v>
      </c>
      <c r="K55" s="16">
        <v>21</v>
      </c>
      <c r="L55" s="16">
        <v>6</v>
      </c>
      <c r="M55" s="81">
        <v>16.925999999999998</v>
      </c>
      <c r="N55" s="72">
        <v>17</v>
      </c>
      <c r="O55" s="64">
        <v>2530</v>
      </c>
      <c r="P55" s="65">
        <f>Table22457891011234567891011121314151617181920[[#This Row],[PEMBULATAN]]*O55</f>
        <v>43010</v>
      </c>
    </row>
    <row r="56" spans="1:16" ht="24" customHeight="1" x14ac:dyDescent="0.2">
      <c r="A56" s="14"/>
      <c r="B56" s="75"/>
      <c r="C56" s="73" t="s">
        <v>3053</v>
      </c>
      <c r="D56" s="78" t="s">
        <v>289</v>
      </c>
      <c r="E56" s="13">
        <v>44451</v>
      </c>
      <c r="F56" s="76" t="s">
        <v>1362</v>
      </c>
      <c r="G56" s="13">
        <v>44454</v>
      </c>
      <c r="H56" s="77" t="s">
        <v>2428</v>
      </c>
      <c r="I56" s="16">
        <v>92</v>
      </c>
      <c r="J56" s="16">
        <v>55</v>
      </c>
      <c r="K56" s="16">
        <v>30</v>
      </c>
      <c r="L56" s="16">
        <v>18</v>
      </c>
      <c r="M56" s="81">
        <v>37.950000000000003</v>
      </c>
      <c r="N56" s="72">
        <v>38</v>
      </c>
      <c r="O56" s="64">
        <v>2530</v>
      </c>
      <c r="P56" s="65">
        <f>Table22457891011234567891011121314151617181920[[#This Row],[PEMBULATAN]]*O56</f>
        <v>96140</v>
      </c>
    </row>
    <row r="57" spans="1:16" ht="24" customHeight="1" x14ac:dyDescent="0.2">
      <c r="A57" s="14"/>
      <c r="B57" s="75"/>
      <c r="C57" s="73" t="s">
        <v>3054</v>
      </c>
      <c r="D57" s="78" t="s">
        <v>289</v>
      </c>
      <c r="E57" s="13">
        <v>44451</v>
      </c>
      <c r="F57" s="76" t="s">
        <v>1362</v>
      </c>
      <c r="G57" s="13">
        <v>44454</v>
      </c>
      <c r="H57" s="77" t="s">
        <v>2428</v>
      </c>
      <c r="I57" s="16">
        <v>66</v>
      </c>
      <c r="J57" s="16">
        <v>60</v>
      </c>
      <c r="K57" s="16">
        <v>30</v>
      </c>
      <c r="L57" s="16">
        <v>13</v>
      </c>
      <c r="M57" s="81">
        <v>29.7</v>
      </c>
      <c r="N57" s="72">
        <v>30</v>
      </c>
      <c r="O57" s="64">
        <v>2530</v>
      </c>
      <c r="P57" s="65">
        <f>Table22457891011234567891011121314151617181920[[#This Row],[PEMBULATAN]]*O57</f>
        <v>75900</v>
      </c>
    </row>
    <row r="58" spans="1:16" ht="24" customHeight="1" x14ac:dyDescent="0.2">
      <c r="A58" s="14"/>
      <c r="B58" s="75"/>
      <c r="C58" s="73" t="s">
        <v>3055</v>
      </c>
      <c r="D58" s="78" t="s">
        <v>289</v>
      </c>
      <c r="E58" s="13">
        <v>44451</v>
      </c>
      <c r="F58" s="76" t="s">
        <v>1362</v>
      </c>
      <c r="G58" s="13">
        <v>44454</v>
      </c>
      <c r="H58" s="77" t="s">
        <v>2428</v>
      </c>
      <c r="I58" s="16">
        <v>92</v>
      </c>
      <c r="J58" s="16">
        <v>55</v>
      </c>
      <c r="K58" s="16">
        <v>21</v>
      </c>
      <c r="L58" s="16">
        <v>18</v>
      </c>
      <c r="M58" s="81">
        <v>26.565000000000001</v>
      </c>
      <c r="N58" s="72">
        <v>27</v>
      </c>
      <c r="O58" s="64">
        <v>2530</v>
      </c>
      <c r="P58" s="65">
        <f>Table22457891011234567891011121314151617181920[[#This Row],[PEMBULATAN]]*O58</f>
        <v>68310</v>
      </c>
    </row>
    <row r="59" spans="1:16" ht="24" customHeight="1" x14ac:dyDescent="0.2">
      <c r="A59" s="14"/>
      <c r="B59" s="75"/>
      <c r="C59" s="73" t="s">
        <v>3056</v>
      </c>
      <c r="D59" s="78" t="s">
        <v>289</v>
      </c>
      <c r="E59" s="13">
        <v>44451</v>
      </c>
      <c r="F59" s="76" t="s">
        <v>1362</v>
      </c>
      <c r="G59" s="13">
        <v>44454</v>
      </c>
      <c r="H59" s="77" t="s">
        <v>2428</v>
      </c>
      <c r="I59" s="16">
        <v>61</v>
      </c>
      <c r="J59" s="16">
        <v>50</v>
      </c>
      <c r="K59" s="16">
        <v>30</v>
      </c>
      <c r="L59" s="16">
        <v>4</v>
      </c>
      <c r="M59" s="81">
        <v>22.875</v>
      </c>
      <c r="N59" s="72">
        <v>23</v>
      </c>
      <c r="O59" s="64">
        <v>2530</v>
      </c>
      <c r="P59" s="65">
        <f>Table22457891011234567891011121314151617181920[[#This Row],[PEMBULATAN]]*O59</f>
        <v>58190</v>
      </c>
    </row>
    <row r="60" spans="1:16" ht="24" customHeight="1" x14ac:dyDescent="0.2">
      <c r="A60" s="14"/>
      <c r="B60" s="75"/>
      <c r="C60" s="73" t="s">
        <v>3057</v>
      </c>
      <c r="D60" s="78" t="s">
        <v>289</v>
      </c>
      <c r="E60" s="13">
        <v>44451</v>
      </c>
      <c r="F60" s="76" t="s">
        <v>1362</v>
      </c>
      <c r="G60" s="13">
        <v>44454</v>
      </c>
      <c r="H60" s="77" t="s">
        <v>2428</v>
      </c>
      <c r="I60" s="16">
        <v>90</v>
      </c>
      <c r="J60" s="16">
        <v>62</v>
      </c>
      <c r="K60" s="16">
        <v>20</v>
      </c>
      <c r="L60" s="16">
        <v>15</v>
      </c>
      <c r="M60" s="81">
        <v>27.9</v>
      </c>
      <c r="N60" s="72">
        <v>28</v>
      </c>
      <c r="O60" s="64">
        <v>2530</v>
      </c>
      <c r="P60" s="65">
        <f>Table22457891011234567891011121314151617181920[[#This Row],[PEMBULATAN]]*O60</f>
        <v>70840</v>
      </c>
    </row>
    <row r="61" spans="1:16" ht="24" customHeight="1" x14ac:dyDescent="0.2">
      <c r="A61" s="14"/>
      <c r="B61" s="75"/>
      <c r="C61" s="73" t="s">
        <v>3058</v>
      </c>
      <c r="D61" s="78" t="s">
        <v>289</v>
      </c>
      <c r="E61" s="13">
        <v>44451</v>
      </c>
      <c r="F61" s="76" t="s">
        <v>1362</v>
      </c>
      <c r="G61" s="13">
        <v>44454</v>
      </c>
      <c r="H61" s="77" t="s">
        <v>2428</v>
      </c>
      <c r="I61" s="16">
        <v>55</v>
      </c>
      <c r="J61" s="16">
        <v>51</v>
      </c>
      <c r="K61" s="16">
        <v>40</v>
      </c>
      <c r="L61" s="16">
        <v>7</v>
      </c>
      <c r="M61" s="81">
        <v>28.05</v>
      </c>
      <c r="N61" s="72">
        <v>28</v>
      </c>
      <c r="O61" s="64">
        <v>2530</v>
      </c>
      <c r="P61" s="65">
        <f>Table22457891011234567891011121314151617181920[[#This Row],[PEMBULATAN]]*O61</f>
        <v>70840</v>
      </c>
    </row>
    <row r="62" spans="1:16" ht="24" customHeight="1" x14ac:dyDescent="0.2">
      <c r="A62" s="14"/>
      <c r="B62" s="75"/>
      <c r="C62" s="73" t="s">
        <v>3059</v>
      </c>
      <c r="D62" s="78" t="s">
        <v>289</v>
      </c>
      <c r="E62" s="13">
        <v>44451</v>
      </c>
      <c r="F62" s="76" t="s">
        <v>1362</v>
      </c>
      <c r="G62" s="13">
        <v>44454</v>
      </c>
      <c r="H62" s="77" t="s">
        <v>2428</v>
      </c>
      <c r="I62" s="16">
        <v>80</v>
      </c>
      <c r="J62" s="16">
        <v>50</v>
      </c>
      <c r="K62" s="16">
        <v>26</v>
      </c>
      <c r="L62" s="16">
        <v>12</v>
      </c>
      <c r="M62" s="81">
        <v>26</v>
      </c>
      <c r="N62" s="72">
        <v>26</v>
      </c>
      <c r="O62" s="64">
        <v>2530</v>
      </c>
      <c r="P62" s="65">
        <f>Table22457891011234567891011121314151617181920[[#This Row],[PEMBULATAN]]*O62</f>
        <v>65780</v>
      </c>
    </row>
    <row r="63" spans="1:16" ht="24" customHeight="1" x14ac:dyDescent="0.2">
      <c r="A63" s="14"/>
      <c r="B63" s="75"/>
      <c r="C63" s="73" t="s">
        <v>3060</v>
      </c>
      <c r="D63" s="78" t="s">
        <v>289</v>
      </c>
      <c r="E63" s="13">
        <v>44451</v>
      </c>
      <c r="F63" s="76" t="s">
        <v>1362</v>
      </c>
      <c r="G63" s="13">
        <v>44454</v>
      </c>
      <c r="H63" s="77" t="s">
        <v>2428</v>
      </c>
      <c r="I63" s="16">
        <v>53</v>
      </c>
      <c r="J63" s="16">
        <v>53</v>
      </c>
      <c r="K63" s="16">
        <v>20</v>
      </c>
      <c r="L63" s="16">
        <v>4</v>
      </c>
      <c r="M63" s="81">
        <v>14.045</v>
      </c>
      <c r="N63" s="72">
        <v>14</v>
      </c>
      <c r="O63" s="64">
        <v>2530</v>
      </c>
      <c r="P63" s="65">
        <f>Table22457891011234567891011121314151617181920[[#This Row],[PEMBULATAN]]*O63</f>
        <v>35420</v>
      </c>
    </row>
    <row r="64" spans="1:16" ht="24" customHeight="1" x14ac:dyDescent="0.2">
      <c r="A64" s="14"/>
      <c r="B64" s="75"/>
      <c r="C64" s="73" t="s">
        <v>3061</v>
      </c>
      <c r="D64" s="78" t="s">
        <v>289</v>
      </c>
      <c r="E64" s="13">
        <v>44451</v>
      </c>
      <c r="F64" s="76" t="s">
        <v>1362</v>
      </c>
      <c r="G64" s="13">
        <v>44454</v>
      </c>
      <c r="H64" s="77" t="s">
        <v>2428</v>
      </c>
      <c r="I64" s="16">
        <v>70</v>
      </c>
      <c r="J64" s="16">
        <v>55</v>
      </c>
      <c r="K64" s="16">
        <v>21</v>
      </c>
      <c r="L64" s="16">
        <v>14</v>
      </c>
      <c r="M64" s="81">
        <v>20.212499999999999</v>
      </c>
      <c r="N64" s="72">
        <v>20</v>
      </c>
      <c r="O64" s="64">
        <v>2530</v>
      </c>
      <c r="P64" s="65">
        <f>Table22457891011234567891011121314151617181920[[#This Row],[PEMBULATAN]]*O64</f>
        <v>50600</v>
      </c>
    </row>
    <row r="65" spans="1:16" ht="24" customHeight="1" x14ac:dyDescent="0.2">
      <c r="A65" s="14"/>
      <c r="B65" s="75"/>
      <c r="C65" s="73" t="s">
        <v>3062</v>
      </c>
      <c r="D65" s="78" t="s">
        <v>289</v>
      </c>
      <c r="E65" s="13">
        <v>44451</v>
      </c>
      <c r="F65" s="76" t="s">
        <v>1362</v>
      </c>
      <c r="G65" s="13">
        <v>44454</v>
      </c>
      <c r="H65" s="77" t="s">
        <v>2428</v>
      </c>
      <c r="I65" s="16">
        <v>50</v>
      </c>
      <c r="J65" s="16">
        <v>40</v>
      </c>
      <c r="K65" s="16">
        <v>12</v>
      </c>
      <c r="L65" s="16">
        <v>3</v>
      </c>
      <c r="M65" s="81">
        <v>6</v>
      </c>
      <c r="N65" s="72">
        <v>6</v>
      </c>
      <c r="O65" s="64">
        <v>2530</v>
      </c>
      <c r="P65" s="65">
        <f>Table22457891011234567891011121314151617181920[[#This Row],[PEMBULATAN]]*O65</f>
        <v>15180</v>
      </c>
    </row>
    <row r="66" spans="1:16" ht="24" customHeight="1" x14ac:dyDescent="0.2">
      <c r="A66" s="14"/>
      <c r="B66" s="75"/>
      <c r="C66" s="73" t="s">
        <v>3063</v>
      </c>
      <c r="D66" s="78" t="s">
        <v>289</v>
      </c>
      <c r="E66" s="13">
        <v>44451</v>
      </c>
      <c r="F66" s="76" t="s">
        <v>1362</v>
      </c>
      <c r="G66" s="13">
        <v>44454</v>
      </c>
      <c r="H66" s="77" t="s">
        <v>2428</v>
      </c>
      <c r="I66" s="16">
        <v>72</v>
      </c>
      <c r="J66" s="16">
        <v>50</v>
      </c>
      <c r="K66" s="16">
        <v>27</v>
      </c>
      <c r="L66" s="16">
        <v>12</v>
      </c>
      <c r="M66" s="81">
        <v>24.3</v>
      </c>
      <c r="N66" s="72">
        <v>25</v>
      </c>
      <c r="O66" s="64">
        <v>2530</v>
      </c>
      <c r="P66" s="65">
        <f>Table22457891011234567891011121314151617181920[[#This Row],[PEMBULATAN]]*O66</f>
        <v>63250</v>
      </c>
    </row>
    <row r="67" spans="1:16" ht="24" customHeight="1" x14ac:dyDescent="0.2">
      <c r="A67" s="14"/>
      <c r="B67" s="75"/>
      <c r="C67" s="73" t="s">
        <v>3064</v>
      </c>
      <c r="D67" s="78" t="s">
        <v>289</v>
      </c>
      <c r="E67" s="13">
        <v>44451</v>
      </c>
      <c r="F67" s="76" t="s">
        <v>1362</v>
      </c>
      <c r="G67" s="13">
        <v>44454</v>
      </c>
      <c r="H67" s="77" t="s">
        <v>2428</v>
      </c>
      <c r="I67" s="16">
        <v>62</v>
      </c>
      <c r="J67" s="16">
        <v>43</v>
      </c>
      <c r="K67" s="16">
        <v>22</v>
      </c>
      <c r="L67" s="16">
        <v>10</v>
      </c>
      <c r="M67" s="81">
        <v>14.663</v>
      </c>
      <c r="N67" s="72">
        <v>15</v>
      </c>
      <c r="O67" s="64">
        <v>2530</v>
      </c>
      <c r="P67" s="65">
        <f>Table22457891011234567891011121314151617181920[[#This Row],[PEMBULATAN]]*O67</f>
        <v>37950</v>
      </c>
    </row>
    <row r="68" spans="1:16" ht="24" customHeight="1" x14ac:dyDescent="0.2">
      <c r="A68" s="14"/>
      <c r="B68" s="75"/>
      <c r="C68" s="73" t="s">
        <v>3065</v>
      </c>
      <c r="D68" s="78" t="s">
        <v>289</v>
      </c>
      <c r="E68" s="13">
        <v>44451</v>
      </c>
      <c r="F68" s="76" t="s">
        <v>1362</v>
      </c>
      <c r="G68" s="13">
        <v>44454</v>
      </c>
      <c r="H68" s="77" t="s">
        <v>2428</v>
      </c>
      <c r="I68" s="16">
        <v>68</v>
      </c>
      <c r="J68" s="16">
        <v>50</v>
      </c>
      <c r="K68" s="16">
        <v>20</v>
      </c>
      <c r="L68" s="16">
        <v>5</v>
      </c>
      <c r="M68" s="81">
        <v>17</v>
      </c>
      <c r="N68" s="72">
        <v>17</v>
      </c>
      <c r="O68" s="64">
        <v>2530</v>
      </c>
      <c r="P68" s="65">
        <f>Table22457891011234567891011121314151617181920[[#This Row],[PEMBULATAN]]*O68</f>
        <v>43010</v>
      </c>
    </row>
    <row r="69" spans="1:16" ht="24" customHeight="1" x14ac:dyDescent="0.2">
      <c r="A69" s="14"/>
      <c r="B69" s="75"/>
      <c r="C69" s="73" t="s">
        <v>3066</v>
      </c>
      <c r="D69" s="78" t="s">
        <v>289</v>
      </c>
      <c r="E69" s="13">
        <v>44451</v>
      </c>
      <c r="F69" s="76" t="s">
        <v>1362</v>
      </c>
      <c r="G69" s="13">
        <v>44454</v>
      </c>
      <c r="H69" s="77" t="s">
        <v>2428</v>
      </c>
      <c r="I69" s="16">
        <v>98</v>
      </c>
      <c r="J69" s="16">
        <v>54</v>
      </c>
      <c r="K69" s="16">
        <v>27</v>
      </c>
      <c r="L69" s="16">
        <v>22</v>
      </c>
      <c r="M69" s="81">
        <v>35.720999999999997</v>
      </c>
      <c r="N69" s="72">
        <v>36</v>
      </c>
      <c r="O69" s="64">
        <v>2530</v>
      </c>
      <c r="P69" s="65">
        <f>Table22457891011234567891011121314151617181920[[#This Row],[PEMBULATAN]]*O69</f>
        <v>91080</v>
      </c>
    </row>
    <row r="70" spans="1:16" ht="24" customHeight="1" x14ac:dyDescent="0.2">
      <c r="A70" s="14"/>
      <c r="B70" s="75"/>
      <c r="C70" s="73" t="s">
        <v>3067</v>
      </c>
      <c r="D70" s="78" t="s">
        <v>289</v>
      </c>
      <c r="E70" s="13">
        <v>44451</v>
      </c>
      <c r="F70" s="76" t="s">
        <v>1362</v>
      </c>
      <c r="G70" s="13">
        <v>44454</v>
      </c>
      <c r="H70" s="77" t="s">
        <v>2428</v>
      </c>
      <c r="I70" s="16">
        <v>72</v>
      </c>
      <c r="J70" s="16">
        <v>61</v>
      </c>
      <c r="K70" s="16">
        <v>30</v>
      </c>
      <c r="L70" s="16">
        <v>9</v>
      </c>
      <c r="M70" s="81">
        <v>32.94</v>
      </c>
      <c r="N70" s="72">
        <v>33</v>
      </c>
      <c r="O70" s="64">
        <v>2530</v>
      </c>
      <c r="P70" s="65">
        <f>Table22457891011234567891011121314151617181920[[#This Row],[PEMBULATAN]]*O70</f>
        <v>83490</v>
      </c>
    </row>
    <row r="71" spans="1:16" ht="24" customHeight="1" x14ac:dyDescent="0.2">
      <c r="A71" s="14"/>
      <c r="B71" s="75"/>
      <c r="C71" s="73" t="s">
        <v>3068</v>
      </c>
      <c r="D71" s="78" t="s">
        <v>289</v>
      </c>
      <c r="E71" s="13">
        <v>44451</v>
      </c>
      <c r="F71" s="76" t="s">
        <v>1362</v>
      </c>
      <c r="G71" s="13">
        <v>44454</v>
      </c>
      <c r="H71" s="77" t="s">
        <v>2428</v>
      </c>
      <c r="I71" s="16">
        <v>91</v>
      </c>
      <c r="J71" s="16">
        <v>50</v>
      </c>
      <c r="K71" s="16">
        <v>43</v>
      </c>
      <c r="L71" s="16">
        <v>14</v>
      </c>
      <c r="M71" s="81">
        <v>48.912500000000001</v>
      </c>
      <c r="N71" s="72">
        <v>49</v>
      </c>
      <c r="O71" s="64">
        <v>2530</v>
      </c>
      <c r="P71" s="65">
        <f>Table22457891011234567891011121314151617181920[[#This Row],[PEMBULATAN]]*O71</f>
        <v>123970</v>
      </c>
    </row>
    <row r="72" spans="1:16" ht="24" customHeight="1" x14ac:dyDescent="0.2">
      <c r="A72" s="14"/>
      <c r="B72" s="75"/>
      <c r="C72" s="73" t="s">
        <v>3069</v>
      </c>
      <c r="D72" s="78" t="s">
        <v>289</v>
      </c>
      <c r="E72" s="13">
        <v>44451</v>
      </c>
      <c r="F72" s="76" t="s">
        <v>1362</v>
      </c>
      <c r="G72" s="13">
        <v>44454</v>
      </c>
      <c r="H72" s="77" t="s">
        <v>2428</v>
      </c>
      <c r="I72" s="16">
        <v>62</v>
      </c>
      <c r="J72" s="16">
        <v>62</v>
      </c>
      <c r="K72" s="16">
        <v>20</v>
      </c>
      <c r="L72" s="16">
        <v>5</v>
      </c>
      <c r="M72" s="81">
        <v>19.22</v>
      </c>
      <c r="N72" s="72">
        <v>19</v>
      </c>
      <c r="O72" s="64">
        <v>2530</v>
      </c>
      <c r="P72" s="65">
        <f>Table22457891011234567891011121314151617181920[[#This Row],[PEMBULATAN]]*O72</f>
        <v>48070</v>
      </c>
    </row>
    <row r="73" spans="1:16" ht="24" customHeight="1" x14ac:dyDescent="0.2">
      <c r="A73" s="14"/>
      <c r="B73" s="75"/>
      <c r="C73" s="73" t="s">
        <v>3070</v>
      </c>
      <c r="D73" s="78" t="s">
        <v>289</v>
      </c>
      <c r="E73" s="13">
        <v>44451</v>
      </c>
      <c r="F73" s="76" t="s">
        <v>1362</v>
      </c>
      <c r="G73" s="13">
        <v>44454</v>
      </c>
      <c r="H73" s="77" t="s">
        <v>2428</v>
      </c>
      <c r="I73" s="16">
        <v>23</v>
      </c>
      <c r="J73" s="16">
        <v>20</v>
      </c>
      <c r="K73" s="16">
        <v>2</v>
      </c>
      <c r="L73" s="16">
        <v>1</v>
      </c>
      <c r="M73" s="81">
        <v>0.23</v>
      </c>
      <c r="N73" s="72">
        <v>1</v>
      </c>
      <c r="O73" s="64">
        <v>2530</v>
      </c>
      <c r="P73" s="65">
        <f>Table22457891011234567891011121314151617181920[[#This Row],[PEMBULATAN]]*O73</f>
        <v>2530</v>
      </c>
    </row>
    <row r="74" spans="1:16" ht="24" customHeight="1" x14ac:dyDescent="0.2">
      <c r="A74" s="14"/>
      <c r="B74" s="75"/>
      <c r="C74" s="73" t="s">
        <v>3071</v>
      </c>
      <c r="D74" s="78" t="s">
        <v>289</v>
      </c>
      <c r="E74" s="13">
        <v>44451</v>
      </c>
      <c r="F74" s="76" t="s">
        <v>1362</v>
      </c>
      <c r="G74" s="13">
        <v>44454</v>
      </c>
      <c r="H74" s="77" t="s">
        <v>2428</v>
      </c>
      <c r="I74" s="16">
        <v>82</v>
      </c>
      <c r="J74" s="16">
        <v>62</v>
      </c>
      <c r="K74" s="16">
        <v>14</v>
      </c>
      <c r="L74" s="16">
        <v>9</v>
      </c>
      <c r="M74" s="81">
        <v>17.794</v>
      </c>
      <c r="N74" s="72">
        <v>18</v>
      </c>
      <c r="O74" s="64">
        <v>2530</v>
      </c>
      <c r="P74" s="65">
        <f>Table22457891011234567891011121314151617181920[[#This Row],[PEMBULATAN]]*O74</f>
        <v>45540</v>
      </c>
    </row>
    <row r="75" spans="1:16" ht="24" customHeight="1" x14ac:dyDescent="0.2">
      <c r="A75" s="14"/>
      <c r="B75" s="75"/>
      <c r="C75" s="73" t="s">
        <v>3072</v>
      </c>
      <c r="D75" s="78" t="s">
        <v>289</v>
      </c>
      <c r="E75" s="13">
        <v>44451</v>
      </c>
      <c r="F75" s="76" t="s">
        <v>1362</v>
      </c>
      <c r="G75" s="13">
        <v>44454</v>
      </c>
      <c r="H75" s="77" t="s">
        <v>2428</v>
      </c>
      <c r="I75" s="16">
        <v>60</v>
      </c>
      <c r="J75" s="16">
        <v>60</v>
      </c>
      <c r="K75" s="16">
        <v>20</v>
      </c>
      <c r="L75" s="16">
        <v>6</v>
      </c>
      <c r="M75" s="81">
        <v>18</v>
      </c>
      <c r="N75" s="72">
        <v>18</v>
      </c>
      <c r="O75" s="64">
        <v>2530</v>
      </c>
      <c r="P75" s="65">
        <f>Table22457891011234567891011121314151617181920[[#This Row],[PEMBULATAN]]*O75</f>
        <v>45540</v>
      </c>
    </row>
    <row r="76" spans="1:16" ht="24" customHeight="1" x14ac:dyDescent="0.2">
      <c r="A76" s="14"/>
      <c r="B76" s="75"/>
      <c r="C76" s="73" t="s">
        <v>3073</v>
      </c>
      <c r="D76" s="78" t="s">
        <v>289</v>
      </c>
      <c r="E76" s="13">
        <v>44451</v>
      </c>
      <c r="F76" s="76" t="s">
        <v>1362</v>
      </c>
      <c r="G76" s="13">
        <v>44454</v>
      </c>
      <c r="H76" s="77" t="s">
        <v>2428</v>
      </c>
      <c r="I76" s="16">
        <v>102</v>
      </c>
      <c r="J76" s="16">
        <v>52</v>
      </c>
      <c r="K76" s="16">
        <v>25</v>
      </c>
      <c r="L76" s="16">
        <v>8</v>
      </c>
      <c r="M76" s="81">
        <v>33.15</v>
      </c>
      <c r="N76" s="72">
        <v>33</v>
      </c>
      <c r="O76" s="64">
        <v>2530</v>
      </c>
      <c r="P76" s="65">
        <f>Table22457891011234567891011121314151617181920[[#This Row],[PEMBULATAN]]*O76</f>
        <v>83490</v>
      </c>
    </row>
    <row r="77" spans="1:16" ht="24" customHeight="1" x14ac:dyDescent="0.2">
      <c r="A77" s="14"/>
      <c r="B77" s="75"/>
      <c r="C77" s="73" t="s">
        <v>3074</v>
      </c>
      <c r="D77" s="78" t="s">
        <v>289</v>
      </c>
      <c r="E77" s="13">
        <v>44451</v>
      </c>
      <c r="F77" s="76" t="s">
        <v>1362</v>
      </c>
      <c r="G77" s="13">
        <v>44454</v>
      </c>
      <c r="H77" s="77" t="s">
        <v>2428</v>
      </c>
      <c r="I77" s="16">
        <v>52</v>
      </c>
      <c r="J77" s="16">
        <v>40</v>
      </c>
      <c r="K77" s="16">
        <v>20</v>
      </c>
      <c r="L77" s="16">
        <v>3</v>
      </c>
      <c r="M77" s="81">
        <v>10.4</v>
      </c>
      <c r="N77" s="72">
        <v>11</v>
      </c>
      <c r="O77" s="64">
        <v>2530</v>
      </c>
      <c r="P77" s="65">
        <f>Table22457891011234567891011121314151617181920[[#This Row],[PEMBULATAN]]*O77</f>
        <v>27830</v>
      </c>
    </row>
    <row r="78" spans="1:16" ht="24" customHeight="1" x14ac:dyDescent="0.2">
      <c r="A78" s="14"/>
      <c r="B78" s="75"/>
      <c r="C78" s="73" t="s">
        <v>3075</v>
      </c>
      <c r="D78" s="78" t="s">
        <v>289</v>
      </c>
      <c r="E78" s="13">
        <v>44451</v>
      </c>
      <c r="F78" s="76" t="s">
        <v>1362</v>
      </c>
      <c r="G78" s="13">
        <v>44454</v>
      </c>
      <c r="H78" s="77" t="s">
        <v>2428</v>
      </c>
      <c r="I78" s="16">
        <v>62</v>
      </c>
      <c r="J78" s="16">
        <v>30</v>
      </c>
      <c r="K78" s="16">
        <v>15</v>
      </c>
      <c r="L78" s="16">
        <v>2</v>
      </c>
      <c r="M78" s="81">
        <v>6.9749999999999996</v>
      </c>
      <c r="N78" s="72">
        <v>7</v>
      </c>
      <c r="O78" s="64">
        <v>2530</v>
      </c>
      <c r="P78" s="65">
        <f>Table22457891011234567891011121314151617181920[[#This Row],[PEMBULATAN]]*O78</f>
        <v>17710</v>
      </c>
    </row>
    <row r="79" spans="1:16" ht="24" customHeight="1" x14ac:dyDescent="0.2">
      <c r="A79" s="14"/>
      <c r="B79" s="75"/>
      <c r="C79" s="73" t="s">
        <v>3076</v>
      </c>
      <c r="D79" s="78" t="s">
        <v>289</v>
      </c>
      <c r="E79" s="13">
        <v>44451</v>
      </c>
      <c r="F79" s="76" t="s">
        <v>1362</v>
      </c>
      <c r="G79" s="13">
        <v>44454</v>
      </c>
      <c r="H79" s="77" t="s">
        <v>2428</v>
      </c>
      <c r="I79" s="16">
        <v>80</v>
      </c>
      <c r="J79" s="16">
        <v>35</v>
      </c>
      <c r="K79" s="16">
        <v>9</v>
      </c>
      <c r="L79" s="16">
        <v>2</v>
      </c>
      <c r="M79" s="81">
        <v>6.3</v>
      </c>
      <c r="N79" s="72">
        <v>7</v>
      </c>
      <c r="O79" s="64">
        <v>2530</v>
      </c>
      <c r="P79" s="65">
        <f>Table22457891011234567891011121314151617181920[[#This Row],[PEMBULATAN]]*O79</f>
        <v>17710</v>
      </c>
    </row>
    <row r="80" spans="1:16" ht="24" customHeight="1" x14ac:dyDescent="0.2">
      <c r="A80" s="14"/>
      <c r="B80" s="75"/>
      <c r="C80" s="73" t="s">
        <v>3077</v>
      </c>
      <c r="D80" s="78" t="s">
        <v>289</v>
      </c>
      <c r="E80" s="13">
        <v>44451</v>
      </c>
      <c r="F80" s="76" t="s">
        <v>1362</v>
      </c>
      <c r="G80" s="13">
        <v>44454</v>
      </c>
      <c r="H80" s="77" t="s">
        <v>2428</v>
      </c>
      <c r="I80" s="16">
        <v>48</v>
      </c>
      <c r="J80" s="16">
        <v>28</v>
      </c>
      <c r="K80" s="16">
        <v>28</v>
      </c>
      <c r="L80" s="16">
        <v>2</v>
      </c>
      <c r="M80" s="81">
        <v>9.4079999999999995</v>
      </c>
      <c r="N80" s="72">
        <v>10</v>
      </c>
      <c r="O80" s="64">
        <v>2530</v>
      </c>
      <c r="P80" s="65">
        <f>Table22457891011234567891011121314151617181920[[#This Row],[PEMBULATAN]]*O80</f>
        <v>25300</v>
      </c>
    </row>
    <row r="81" spans="1:16" ht="24" customHeight="1" x14ac:dyDescent="0.2">
      <c r="A81" s="14"/>
      <c r="B81" s="75"/>
      <c r="C81" s="73" t="s">
        <v>3078</v>
      </c>
      <c r="D81" s="78" t="s">
        <v>289</v>
      </c>
      <c r="E81" s="13">
        <v>44451</v>
      </c>
      <c r="F81" s="76" t="s">
        <v>1362</v>
      </c>
      <c r="G81" s="13">
        <v>44454</v>
      </c>
      <c r="H81" s="77" t="s">
        <v>2428</v>
      </c>
      <c r="I81" s="16">
        <v>77</v>
      </c>
      <c r="J81" s="16">
        <v>16</v>
      </c>
      <c r="K81" s="16">
        <v>5</v>
      </c>
      <c r="L81" s="16">
        <v>1</v>
      </c>
      <c r="M81" s="81">
        <v>1.54</v>
      </c>
      <c r="N81" s="72">
        <v>2</v>
      </c>
      <c r="O81" s="64">
        <v>2530</v>
      </c>
      <c r="P81" s="65">
        <f>Table22457891011234567891011121314151617181920[[#This Row],[PEMBULATAN]]*O81</f>
        <v>5060</v>
      </c>
    </row>
    <row r="82" spans="1:16" ht="24" customHeight="1" x14ac:dyDescent="0.2">
      <c r="A82" s="14"/>
      <c r="B82" s="75"/>
      <c r="C82" s="73" t="s">
        <v>3079</v>
      </c>
      <c r="D82" s="78" t="s">
        <v>289</v>
      </c>
      <c r="E82" s="13">
        <v>44451</v>
      </c>
      <c r="F82" s="76" t="s">
        <v>1362</v>
      </c>
      <c r="G82" s="13">
        <v>44454</v>
      </c>
      <c r="H82" s="77" t="s">
        <v>2428</v>
      </c>
      <c r="I82" s="16">
        <v>60</v>
      </c>
      <c r="J82" s="16">
        <v>32</v>
      </c>
      <c r="K82" s="16">
        <v>19</v>
      </c>
      <c r="L82" s="16">
        <v>3</v>
      </c>
      <c r="M82" s="81">
        <v>9.1199999999999992</v>
      </c>
      <c r="N82" s="72">
        <v>9</v>
      </c>
      <c r="O82" s="64">
        <v>2530</v>
      </c>
      <c r="P82" s="65">
        <f>Table22457891011234567891011121314151617181920[[#This Row],[PEMBULATAN]]*O82</f>
        <v>22770</v>
      </c>
    </row>
    <row r="83" spans="1:16" ht="24" customHeight="1" x14ac:dyDescent="0.2">
      <c r="A83" s="14"/>
      <c r="B83" s="75"/>
      <c r="C83" s="73" t="s">
        <v>3080</v>
      </c>
      <c r="D83" s="78" t="s">
        <v>289</v>
      </c>
      <c r="E83" s="13">
        <v>44451</v>
      </c>
      <c r="F83" s="76" t="s">
        <v>1362</v>
      </c>
      <c r="G83" s="13">
        <v>44454</v>
      </c>
      <c r="H83" s="77" t="s">
        <v>2428</v>
      </c>
      <c r="I83" s="16">
        <v>62</v>
      </c>
      <c r="J83" s="16">
        <v>48</v>
      </c>
      <c r="K83" s="16">
        <v>15</v>
      </c>
      <c r="L83" s="16">
        <v>3</v>
      </c>
      <c r="M83" s="81">
        <v>11.16</v>
      </c>
      <c r="N83" s="72">
        <v>11</v>
      </c>
      <c r="O83" s="64">
        <v>2530</v>
      </c>
      <c r="P83" s="65">
        <f>Table22457891011234567891011121314151617181920[[#This Row],[PEMBULATAN]]*O83</f>
        <v>27830</v>
      </c>
    </row>
    <row r="84" spans="1:16" ht="24" customHeight="1" x14ac:dyDescent="0.2">
      <c r="A84" s="14"/>
      <c r="B84" s="75"/>
      <c r="C84" s="73" t="s">
        <v>3081</v>
      </c>
      <c r="D84" s="78" t="s">
        <v>289</v>
      </c>
      <c r="E84" s="13">
        <v>44451</v>
      </c>
      <c r="F84" s="76" t="s">
        <v>1362</v>
      </c>
      <c r="G84" s="13">
        <v>44454</v>
      </c>
      <c r="H84" s="77" t="s">
        <v>2428</v>
      </c>
      <c r="I84" s="16">
        <v>110</v>
      </c>
      <c r="J84" s="16">
        <v>30</v>
      </c>
      <c r="K84" s="16">
        <v>30</v>
      </c>
      <c r="L84" s="16">
        <v>13</v>
      </c>
      <c r="M84" s="81">
        <v>24.75</v>
      </c>
      <c r="N84" s="72">
        <v>25</v>
      </c>
      <c r="O84" s="64">
        <v>2530</v>
      </c>
      <c r="P84" s="65">
        <f>Table22457891011234567891011121314151617181920[[#This Row],[PEMBULATAN]]*O84</f>
        <v>63250</v>
      </c>
    </row>
    <row r="85" spans="1:16" ht="24" customHeight="1" x14ac:dyDescent="0.2">
      <c r="A85" s="14"/>
      <c r="B85" s="75"/>
      <c r="C85" s="73" t="s">
        <v>3082</v>
      </c>
      <c r="D85" s="78" t="s">
        <v>289</v>
      </c>
      <c r="E85" s="13">
        <v>44451</v>
      </c>
      <c r="F85" s="76" t="s">
        <v>1362</v>
      </c>
      <c r="G85" s="13">
        <v>44454</v>
      </c>
      <c r="H85" s="77" t="s">
        <v>2428</v>
      </c>
      <c r="I85" s="16">
        <v>60</v>
      </c>
      <c r="J85" s="16">
        <v>48</v>
      </c>
      <c r="K85" s="16">
        <v>65</v>
      </c>
      <c r="L85" s="16">
        <v>4</v>
      </c>
      <c r="M85" s="81">
        <v>46.8</v>
      </c>
      <c r="N85" s="72">
        <v>47</v>
      </c>
      <c r="O85" s="64">
        <v>2530</v>
      </c>
      <c r="P85" s="65">
        <f>Table22457891011234567891011121314151617181920[[#This Row],[PEMBULATAN]]*O85</f>
        <v>118910</v>
      </c>
    </row>
    <row r="86" spans="1:16" ht="24" customHeight="1" x14ac:dyDescent="0.2">
      <c r="A86" s="14"/>
      <c r="B86" s="75"/>
      <c r="C86" s="73" t="s">
        <v>3083</v>
      </c>
      <c r="D86" s="78" t="s">
        <v>289</v>
      </c>
      <c r="E86" s="13">
        <v>44451</v>
      </c>
      <c r="F86" s="76" t="s">
        <v>1362</v>
      </c>
      <c r="G86" s="13">
        <v>44454</v>
      </c>
      <c r="H86" s="77" t="s">
        <v>2428</v>
      </c>
      <c r="I86" s="16">
        <v>50</v>
      </c>
      <c r="J86" s="16">
        <v>41</v>
      </c>
      <c r="K86" s="16">
        <v>38</v>
      </c>
      <c r="L86" s="16">
        <v>7</v>
      </c>
      <c r="M86" s="81">
        <v>19.475000000000001</v>
      </c>
      <c r="N86" s="72">
        <v>20</v>
      </c>
      <c r="O86" s="64">
        <v>2530</v>
      </c>
      <c r="P86" s="65">
        <f>Table22457891011234567891011121314151617181920[[#This Row],[PEMBULATAN]]*O86</f>
        <v>50600</v>
      </c>
    </row>
    <row r="87" spans="1:16" ht="24" customHeight="1" x14ac:dyDescent="0.2">
      <c r="A87" s="14"/>
      <c r="B87" s="75"/>
      <c r="C87" s="73" t="s">
        <v>3084</v>
      </c>
      <c r="D87" s="78" t="s">
        <v>289</v>
      </c>
      <c r="E87" s="13">
        <v>44451</v>
      </c>
      <c r="F87" s="76" t="s">
        <v>1362</v>
      </c>
      <c r="G87" s="13">
        <v>44454</v>
      </c>
      <c r="H87" s="77" t="s">
        <v>2428</v>
      </c>
      <c r="I87" s="16">
        <v>61</v>
      </c>
      <c r="J87" s="16">
        <v>31</v>
      </c>
      <c r="K87" s="16">
        <v>20</v>
      </c>
      <c r="L87" s="16">
        <v>2</v>
      </c>
      <c r="M87" s="81">
        <v>9.4550000000000001</v>
      </c>
      <c r="N87" s="72">
        <v>10</v>
      </c>
      <c r="O87" s="64">
        <v>2530</v>
      </c>
      <c r="P87" s="65">
        <f>Table22457891011234567891011121314151617181920[[#This Row],[PEMBULATAN]]*O87</f>
        <v>25300</v>
      </c>
    </row>
    <row r="88" spans="1:16" ht="24" customHeight="1" x14ac:dyDescent="0.2">
      <c r="A88" s="14"/>
      <c r="B88" s="75"/>
      <c r="C88" s="73" t="s">
        <v>3085</v>
      </c>
      <c r="D88" s="78" t="s">
        <v>289</v>
      </c>
      <c r="E88" s="13">
        <v>44451</v>
      </c>
      <c r="F88" s="76" t="s">
        <v>1362</v>
      </c>
      <c r="G88" s="13">
        <v>44454</v>
      </c>
      <c r="H88" s="77" t="s">
        <v>2428</v>
      </c>
      <c r="I88" s="16">
        <v>90</v>
      </c>
      <c r="J88" s="16">
        <v>38</v>
      </c>
      <c r="K88" s="16">
        <v>10</v>
      </c>
      <c r="L88" s="16">
        <v>7</v>
      </c>
      <c r="M88" s="81">
        <v>8.5500000000000007</v>
      </c>
      <c r="N88" s="72">
        <v>9</v>
      </c>
      <c r="O88" s="64">
        <v>2530</v>
      </c>
      <c r="P88" s="65">
        <f>Table22457891011234567891011121314151617181920[[#This Row],[PEMBULATAN]]*O88</f>
        <v>22770</v>
      </c>
    </row>
    <row r="89" spans="1:16" ht="24" customHeight="1" x14ac:dyDescent="0.2">
      <c r="A89" s="14"/>
      <c r="B89" s="75"/>
      <c r="C89" s="73" t="s">
        <v>3086</v>
      </c>
      <c r="D89" s="78" t="s">
        <v>289</v>
      </c>
      <c r="E89" s="13">
        <v>44451</v>
      </c>
      <c r="F89" s="76" t="s">
        <v>1362</v>
      </c>
      <c r="G89" s="13">
        <v>44454</v>
      </c>
      <c r="H89" s="77" t="s">
        <v>2428</v>
      </c>
      <c r="I89" s="16">
        <v>60</v>
      </c>
      <c r="J89" s="16">
        <v>42</v>
      </c>
      <c r="K89" s="16">
        <v>20</v>
      </c>
      <c r="L89" s="16">
        <v>3</v>
      </c>
      <c r="M89" s="81">
        <v>12.6</v>
      </c>
      <c r="N89" s="72">
        <v>13</v>
      </c>
      <c r="O89" s="64">
        <v>2530</v>
      </c>
      <c r="P89" s="65">
        <f>Table22457891011234567891011121314151617181920[[#This Row],[PEMBULATAN]]*O89</f>
        <v>32890</v>
      </c>
    </row>
    <row r="90" spans="1:16" ht="24" customHeight="1" x14ac:dyDescent="0.2">
      <c r="A90" s="14"/>
      <c r="B90" s="75"/>
      <c r="C90" s="73" t="s">
        <v>3087</v>
      </c>
      <c r="D90" s="78" t="s">
        <v>289</v>
      </c>
      <c r="E90" s="13">
        <v>44451</v>
      </c>
      <c r="F90" s="76" t="s">
        <v>1362</v>
      </c>
      <c r="G90" s="13">
        <v>44454</v>
      </c>
      <c r="H90" s="77" t="s">
        <v>2428</v>
      </c>
      <c r="I90" s="16">
        <v>97</v>
      </c>
      <c r="J90" s="16">
        <v>54</v>
      </c>
      <c r="K90" s="16">
        <v>25</v>
      </c>
      <c r="L90" s="16">
        <v>10</v>
      </c>
      <c r="M90" s="81">
        <v>32.737499999999997</v>
      </c>
      <c r="N90" s="72">
        <v>33</v>
      </c>
      <c r="O90" s="64">
        <v>2530</v>
      </c>
      <c r="P90" s="65">
        <f>Table22457891011234567891011121314151617181920[[#This Row],[PEMBULATAN]]*O90</f>
        <v>83490</v>
      </c>
    </row>
    <row r="91" spans="1:16" ht="24" customHeight="1" x14ac:dyDescent="0.2">
      <c r="A91" s="14"/>
      <c r="B91" s="75"/>
      <c r="C91" s="73" t="s">
        <v>3088</v>
      </c>
      <c r="D91" s="78" t="s">
        <v>289</v>
      </c>
      <c r="E91" s="13">
        <v>44451</v>
      </c>
      <c r="F91" s="76" t="s">
        <v>1362</v>
      </c>
      <c r="G91" s="13">
        <v>44454</v>
      </c>
      <c r="H91" s="77" t="s">
        <v>2428</v>
      </c>
      <c r="I91" s="16">
        <v>34</v>
      </c>
      <c r="J91" s="16">
        <v>30</v>
      </c>
      <c r="K91" s="16">
        <v>12</v>
      </c>
      <c r="L91" s="16">
        <v>2</v>
      </c>
      <c r="M91" s="81">
        <v>3.06</v>
      </c>
      <c r="N91" s="72">
        <v>3</v>
      </c>
      <c r="O91" s="64">
        <v>2530</v>
      </c>
      <c r="P91" s="65">
        <f>Table22457891011234567891011121314151617181920[[#This Row],[PEMBULATAN]]*O91</f>
        <v>7590</v>
      </c>
    </row>
    <row r="92" spans="1:16" ht="24" customHeight="1" x14ac:dyDescent="0.2">
      <c r="A92" s="14"/>
      <c r="B92" s="75"/>
      <c r="C92" s="73" t="s">
        <v>3089</v>
      </c>
      <c r="D92" s="78" t="s">
        <v>289</v>
      </c>
      <c r="E92" s="13">
        <v>44451</v>
      </c>
      <c r="F92" s="76" t="s">
        <v>1362</v>
      </c>
      <c r="G92" s="13">
        <v>44454</v>
      </c>
      <c r="H92" s="77" t="s">
        <v>2428</v>
      </c>
      <c r="I92" s="16">
        <v>82</v>
      </c>
      <c r="J92" s="16">
        <v>54</v>
      </c>
      <c r="K92" s="16">
        <v>10</v>
      </c>
      <c r="L92" s="16">
        <v>2</v>
      </c>
      <c r="M92" s="81">
        <v>11.07</v>
      </c>
      <c r="N92" s="72">
        <v>11</v>
      </c>
      <c r="O92" s="64">
        <v>2530</v>
      </c>
      <c r="P92" s="65">
        <f>Table22457891011234567891011121314151617181920[[#This Row],[PEMBULATAN]]*O92</f>
        <v>27830</v>
      </c>
    </row>
    <row r="93" spans="1:16" ht="24" customHeight="1" x14ac:dyDescent="0.2">
      <c r="A93" s="14"/>
      <c r="B93" s="75"/>
      <c r="C93" s="73" t="s">
        <v>3090</v>
      </c>
      <c r="D93" s="78" t="s">
        <v>289</v>
      </c>
      <c r="E93" s="13">
        <v>44451</v>
      </c>
      <c r="F93" s="76" t="s">
        <v>1362</v>
      </c>
      <c r="G93" s="13">
        <v>44454</v>
      </c>
      <c r="H93" s="77" t="s">
        <v>2428</v>
      </c>
      <c r="I93" s="16">
        <v>34</v>
      </c>
      <c r="J93" s="16">
        <v>30</v>
      </c>
      <c r="K93" s="16">
        <v>30</v>
      </c>
      <c r="L93" s="16">
        <v>5</v>
      </c>
      <c r="M93" s="81">
        <v>7.65</v>
      </c>
      <c r="N93" s="72">
        <v>8</v>
      </c>
      <c r="O93" s="64">
        <v>2530</v>
      </c>
      <c r="P93" s="65">
        <f>Table22457891011234567891011121314151617181920[[#This Row],[PEMBULATAN]]*O93</f>
        <v>20240</v>
      </c>
    </row>
    <row r="94" spans="1:16" ht="24" customHeight="1" x14ac:dyDescent="0.2">
      <c r="A94" s="14"/>
      <c r="B94" s="75"/>
      <c r="C94" s="73" t="s">
        <v>3091</v>
      </c>
      <c r="D94" s="78" t="s">
        <v>289</v>
      </c>
      <c r="E94" s="13">
        <v>44451</v>
      </c>
      <c r="F94" s="76" t="s">
        <v>1362</v>
      </c>
      <c r="G94" s="13">
        <v>44454</v>
      </c>
      <c r="H94" s="77" t="s">
        <v>2428</v>
      </c>
      <c r="I94" s="16">
        <v>71</v>
      </c>
      <c r="J94" s="16">
        <v>42</v>
      </c>
      <c r="K94" s="16">
        <v>5</v>
      </c>
      <c r="L94" s="16">
        <v>1</v>
      </c>
      <c r="M94" s="81">
        <v>3.7275</v>
      </c>
      <c r="N94" s="72">
        <v>4</v>
      </c>
      <c r="O94" s="64">
        <v>2530</v>
      </c>
      <c r="P94" s="65">
        <f>Table22457891011234567891011121314151617181920[[#This Row],[PEMBULATAN]]*O94</f>
        <v>10120</v>
      </c>
    </row>
    <row r="95" spans="1:16" ht="24" customHeight="1" x14ac:dyDescent="0.2">
      <c r="A95" s="14"/>
      <c r="B95" s="75"/>
      <c r="C95" s="73" t="s">
        <v>3092</v>
      </c>
      <c r="D95" s="78" t="s">
        <v>289</v>
      </c>
      <c r="E95" s="13">
        <v>44451</v>
      </c>
      <c r="F95" s="76" t="s">
        <v>1362</v>
      </c>
      <c r="G95" s="13">
        <v>44454</v>
      </c>
      <c r="H95" s="77" t="s">
        <v>2428</v>
      </c>
      <c r="I95" s="16">
        <v>42</v>
      </c>
      <c r="J95" s="16">
        <v>20</v>
      </c>
      <c r="K95" s="16">
        <v>24</v>
      </c>
      <c r="L95" s="16">
        <v>2</v>
      </c>
      <c r="M95" s="81">
        <v>5.04</v>
      </c>
      <c r="N95" s="72">
        <v>5</v>
      </c>
      <c r="O95" s="64">
        <v>2530</v>
      </c>
      <c r="P95" s="65">
        <f>Table22457891011234567891011121314151617181920[[#This Row],[PEMBULATAN]]*O95</f>
        <v>12650</v>
      </c>
    </row>
    <row r="96" spans="1:16" ht="24" customHeight="1" x14ac:dyDescent="0.2">
      <c r="A96" s="14"/>
      <c r="B96" s="75"/>
      <c r="C96" s="73" t="s">
        <v>3093</v>
      </c>
      <c r="D96" s="78" t="s">
        <v>289</v>
      </c>
      <c r="E96" s="13">
        <v>44451</v>
      </c>
      <c r="F96" s="76" t="s">
        <v>1362</v>
      </c>
      <c r="G96" s="13">
        <v>44454</v>
      </c>
      <c r="H96" s="77" t="s">
        <v>2428</v>
      </c>
      <c r="I96" s="16">
        <v>50</v>
      </c>
      <c r="J96" s="16">
        <v>40</v>
      </c>
      <c r="K96" s="16">
        <v>10</v>
      </c>
      <c r="L96" s="16">
        <v>1</v>
      </c>
      <c r="M96" s="81">
        <v>5</v>
      </c>
      <c r="N96" s="72">
        <v>5</v>
      </c>
      <c r="O96" s="64">
        <v>2530</v>
      </c>
      <c r="P96" s="65">
        <f>Table22457891011234567891011121314151617181920[[#This Row],[PEMBULATAN]]*O96</f>
        <v>12650</v>
      </c>
    </row>
    <row r="97" spans="1:16" ht="24" customHeight="1" x14ac:dyDescent="0.2">
      <c r="A97" s="14"/>
      <c r="B97" s="75"/>
      <c r="C97" s="73" t="s">
        <v>3094</v>
      </c>
      <c r="D97" s="78" t="s">
        <v>289</v>
      </c>
      <c r="E97" s="13">
        <v>44451</v>
      </c>
      <c r="F97" s="76" t="s">
        <v>1362</v>
      </c>
      <c r="G97" s="13">
        <v>44454</v>
      </c>
      <c r="H97" s="77" t="s">
        <v>2428</v>
      </c>
      <c r="I97" s="16">
        <v>70</v>
      </c>
      <c r="J97" s="16">
        <v>42</v>
      </c>
      <c r="K97" s="16">
        <v>10</v>
      </c>
      <c r="L97" s="16">
        <v>6</v>
      </c>
      <c r="M97" s="81">
        <v>7.35</v>
      </c>
      <c r="N97" s="72">
        <v>8</v>
      </c>
      <c r="O97" s="64">
        <v>2530</v>
      </c>
      <c r="P97" s="65">
        <f>Table22457891011234567891011121314151617181920[[#This Row],[PEMBULATAN]]*O97</f>
        <v>20240</v>
      </c>
    </row>
    <row r="98" spans="1:16" ht="24" customHeight="1" x14ac:dyDescent="0.2">
      <c r="A98" s="14"/>
      <c r="B98" s="75"/>
      <c r="C98" s="73" t="s">
        <v>3095</v>
      </c>
      <c r="D98" s="78" t="s">
        <v>289</v>
      </c>
      <c r="E98" s="13">
        <v>44451</v>
      </c>
      <c r="F98" s="76" t="s">
        <v>1362</v>
      </c>
      <c r="G98" s="13">
        <v>44454</v>
      </c>
      <c r="H98" s="77" t="s">
        <v>2428</v>
      </c>
      <c r="I98" s="16">
        <v>42</v>
      </c>
      <c r="J98" s="16">
        <v>30</v>
      </c>
      <c r="K98" s="16">
        <v>30</v>
      </c>
      <c r="L98" s="16">
        <v>5</v>
      </c>
      <c r="M98" s="81">
        <v>9.4499999999999993</v>
      </c>
      <c r="N98" s="72">
        <v>10</v>
      </c>
      <c r="O98" s="64">
        <v>2530</v>
      </c>
      <c r="P98" s="65">
        <f>Table22457891011234567891011121314151617181920[[#This Row],[PEMBULATAN]]*O98</f>
        <v>25300</v>
      </c>
    </row>
    <row r="99" spans="1:16" ht="24" customHeight="1" x14ac:dyDescent="0.2">
      <c r="A99" s="14"/>
      <c r="B99" s="75"/>
      <c r="C99" s="73" t="s">
        <v>3096</v>
      </c>
      <c r="D99" s="78" t="s">
        <v>289</v>
      </c>
      <c r="E99" s="13">
        <v>44451</v>
      </c>
      <c r="F99" s="76" t="s">
        <v>1362</v>
      </c>
      <c r="G99" s="13">
        <v>44454</v>
      </c>
      <c r="H99" s="77" t="s">
        <v>2428</v>
      </c>
      <c r="I99" s="16">
        <v>65</v>
      </c>
      <c r="J99" s="16">
        <v>48</v>
      </c>
      <c r="K99" s="16">
        <v>9</v>
      </c>
      <c r="L99" s="16">
        <v>3</v>
      </c>
      <c r="M99" s="81">
        <v>7.02</v>
      </c>
      <c r="N99" s="72">
        <v>7</v>
      </c>
      <c r="O99" s="64">
        <v>2530</v>
      </c>
      <c r="P99" s="65">
        <f>Table22457891011234567891011121314151617181920[[#This Row],[PEMBULATAN]]*O99</f>
        <v>17710</v>
      </c>
    </row>
    <row r="100" spans="1:16" ht="24" customHeight="1" x14ac:dyDescent="0.2">
      <c r="A100" s="14"/>
      <c r="B100" s="75"/>
      <c r="C100" s="73" t="s">
        <v>3097</v>
      </c>
      <c r="D100" s="78" t="s">
        <v>289</v>
      </c>
      <c r="E100" s="13">
        <v>44451</v>
      </c>
      <c r="F100" s="76" t="s">
        <v>1362</v>
      </c>
      <c r="G100" s="13">
        <v>44454</v>
      </c>
      <c r="H100" s="77" t="s">
        <v>2428</v>
      </c>
      <c r="I100" s="16">
        <v>34</v>
      </c>
      <c r="J100" s="16">
        <v>30</v>
      </c>
      <c r="K100" s="16">
        <v>30</v>
      </c>
      <c r="L100" s="16">
        <v>4</v>
      </c>
      <c r="M100" s="81">
        <v>7.65</v>
      </c>
      <c r="N100" s="72">
        <v>8</v>
      </c>
      <c r="O100" s="64">
        <v>2530</v>
      </c>
      <c r="P100" s="65">
        <f>Table22457891011234567891011121314151617181920[[#This Row],[PEMBULATAN]]*O100</f>
        <v>20240</v>
      </c>
    </row>
    <row r="101" spans="1:16" ht="24" customHeight="1" x14ac:dyDescent="0.2">
      <c r="A101" s="14"/>
      <c r="B101" s="75"/>
      <c r="C101" s="73" t="s">
        <v>3098</v>
      </c>
      <c r="D101" s="78" t="s">
        <v>289</v>
      </c>
      <c r="E101" s="13">
        <v>44451</v>
      </c>
      <c r="F101" s="76" t="s">
        <v>1362</v>
      </c>
      <c r="G101" s="13">
        <v>44454</v>
      </c>
      <c r="H101" s="77" t="s">
        <v>2428</v>
      </c>
      <c r="I101" s="16">
        <v>78</v>
      </c>
      <c r="J101" s="16">
        <v>30</v>
      </c>
      <c r="K101" s="16">
        <v>5</v>
      </c>
      <c r="L101" s="16">
        <v>3</v>
      </c>
      <c r="M101" s="81">
        <v>2.9249999999999998</v>
      </c>
      <c r="N101" s="72">
        <v>3</v>
      </c>
      <c r="O101" s="64">
        <v>2530</v>
      </c>
      <c r="P101" s="65">
        <f>Table22457891011234567891011121314151617181920[[#This Row],[PEMBULATAN]]*O101</f>
        <v>7590</v>
      </c>
    </row>
    <row r="102" spans="1:16" ht="24" customHeight="1" x14ac:dyDescent="0.2">
      <c r="A102" s="14"/>
      <c r="B102" s="75"/>
      <c r="C102" s="73" t="s">
        <v>3099</v>
      </c>
      <c r="D102" s="78" t="s">
        <v>289</v>
      </c>
      <c r="E102" s="13">
        <v>44451</v>
      </c>
      <c r="F102" s="76" t="s">
        <v>1362</v>
      </c>
      <c r="G102" s="13">
        <v>44454</v>
      </c>
      <c r="H102" s="77" t="s">
        <v>2428</v>
      </c>
      <c r="I102" s="16">
        <v>55</v>
      </c>
      <c r="J102" s="16">
        <v>43</v>
      </c>
      <c r="K102" s="16">
        <v>50</v>
      </c>
      <c r="L102" s="16">
        <v>10</v>
      </c>
      <c r="M102" s="81">
        <v>29.5625</v>
      </c>
      <c r="N102" s="72">
        <v>30</v>
      </c>
      <c r="O102" s="64">
        <v>2530</v>
      </c>
      <c r="P102" s="65">
        <f>Table22457891011234567891011121314151617181920[[#This Row],[PEMBULATAN]]*O102</f>
        <v>75900</v>
      </c>
    </row>
    <row r="103" spans="1:16" ht="24" customHeight="1" x14ac:dyDescent="0.2">
      <c r="A103" s="14"/>
      <c r="B103" s="75"/>
      <c r="C103" s="73" t="s">
        <v>3100</v>
      </c>
      <c r="D103" s="78" t="s">
        <v>289</v>
      </c>
      <c r="E103" s="13">
        <v>44451</v>
      </c>
      <c r="F103" s="76" t="s">
        <v>1362</v>
      </c>
      <c r="G103" s="13">
        <v>44454</v>
      </c>
      <c r="H103" s="77" t="s">
        <v>2428</v>
      </c>
      <c r="I103" s="16">
        <v>50</v>
      </c>
      <c r="J103" s="16">
        <v>50</v>
      </c>
      <c r="K103" s="16">
        <v>6</v>
      </c>
      <c r="L103" s="16">
        <v>1</v>
      </c>
      <c r="M103" s="81">
        <v>3.75</v>
      </c>
      <c r="N103" s="72">
        <v>4</v>
      </c>
      <c r="O103" s="64">
        <v>2530</v>
      </c>
      <c r="P103" s="65">
        <f>Table22457891011234567891011121314151617181920[[#This Row],[PEMBULATAN]]*O103</f>
        <v>10120</v>
      </c>
    </row>
    <row r="104" spans="1:16" ht="24" customHeight="1" x14ac:dyDescent="0.2">
      <c r="A104" s="14"/>
      <c r="B104" s="75"/>
      <c r="C104" s="73" t="s">
        <v>3101</v>
      </c>
      <c r="D104" s="78" t="s">
        <v>289</v>
      </c>
      <c r="E104" s="13">
        <v>44451</v>
      </c>
      <c r="F104" s="76" t="s">
        <v>1362</v>
      </c>
      <c r="G104" s="13">
        <v>44454</v>
      </c>
      <c r="H104" s="77" t="s">
        <v>2428</v>
      </c>
      <c r="I104" s="16">
        <v>62</v>
      </c>
      <c r="J104" s="16">
        <v>32</v>
      </c>
      <c r="K104" s="16">
        <v>20</v>
      </c>
      <c r="L104" s="16">
        <v>3</v>
      </c>
      <c r="M104" s="81">
        <v>9.92</v>
      </c>
      <c r="N104" s="72">
        <v>10</v>
      </c>
      <c r="O104" s="64">
        <v>2530</v>
      </c>
      <c r="P104" s="65">
        <f>Table22457891011234567891011121314151617181920[[#This Row],[PEMBULATAN]]*O104</f>
        <v>25300</v>
      </c>
    </row>
    <row r="105" spans="1:16" ht="24" customHeight="1" x14ac:dyDescent="0.2">
      <c r="A105" s="14"/>
      <c r="B105" s="75"/>
      <c r="C105" s="73" t="s">
        <v>3102</v>
      </c>
      <c r="D105" s="78" t="s">
        <v>289</v>
      </c>
      <c r="E105" s="13">
        <v>44451</v>
      </c>
      <c r="F105" s="76" t="s">
        <v>1362</v>
      </c>
      <c r="G105" s="13">
        <v>44454</v>
      </c>
      <c r="H105" s="77" t="s">
        <v>2428</v>
      </c>
      <c r="I105" s="16">
        <v>88</v>
      </c>
      <c r="J105" s="16">
        <v>38</v>
      </c>
      <c r="K105" s="16">
        <v>8</v>
      </c>
      <c r="L105" s="16">
        <v>5</v>
      </c>
      <c r="M105" s="81">
        <v>6.6879999999999997</v>
      </c>
      <c r="N105" s="72">
        <v>7</v>
      </c>
      <c r="O105" s="64">
        <v>2530</v>
      </c>
      <c r="P105" s="65">
        <f>Table22457891011234567891011121314151617181920[[#This Row],[PEMBULATAN]]*O105</f>
        <v>17710</v>
      </c>
    </row>
    <row r="106" spans="1:16" ht="24" customHeight="1" x14ac:dyDescent="0.2">
      <c r="A106" s="14"/>
      <c r="B106" s="75"/>
      <c r="C106" s="73" t="s">
        <v>3103</v>
      </c>
      <c r="D106" s="78" t="s">
        <v>289</v>
      </c>
      <c r="E106" s="13">
        <v>44451</v>
      </c>
      <c r="F106" s="76" t="s">
        <v>1362</v>
      </c>
      <c r="G106" s="13">
        <v>44454</v>
      </c>
      <c r="H106" s="77" t="s">
        <v>2428</v>
      </c>
      <c r="I106" s="16">
        <v>30</v>
      </c>
      <c r="J106" s="16">
        <v>33</v>
      </c>
      <c r="K106" s="16">
        <v>30</v>
      </c>
      <c r="L106" s="16">
        <v>1</v>
      </c>
      <c r="M106" s="81">
        <v>7.4249999999999998</v>
      </c>
      <c r="N106" s="72">
        <v>8</v>
      </c>
      <c r="O106" s="64">
        <v>2530</v>
      </c>
      <c r="P106" s="65">
        <f>Table22457891011234567891011121314151617181920[[#This Row],[PEMBULATAN]]*O106</f>
        <v>20240</v>
      </c>
    </row>
    <row r="107" spans="1:16" ht="24" customHeight="1" x14ac:dyDescent="0.2">
      <c r="A107" s="14"/>
      <c r="B107" s="75"/>
      <c r="C107" s="73" t="s">
        <v>3104</v>
      </c>
      <c r="D107" s="78" t="s">
        <v>289</v>
      </c>
      <c r="E107" s="13">
        <v>44451</v>
      </c>
      <c r="F107" s="76" t="s">
        <v>1362</v>
      </c>
      <c r="G107" s="13">
        <v>44454</v>
      </c>
      <c r="H107" s="77" t="s">
        <v>2428</v>
      </c>
      <c r="I107" s="16">
        <v>40</v>
      </c>
      <c r="J107" s="16">
        <v>30</v>
      </c>
      <c r="K107" s="16">
        <v>27</v>
      </c>
      <c r="L107" s="16">
        <v>2</v>
      </c>
      <c r="M107" s="81">
        <v>8.1</v>
      </c>
      <c r="N107" s="72">
        <v>8</v>
      </c>
      <c r="O107" s="64">
        <v>2530</v>
      </c>
      <c r="P107" s="65">
        <f>Table22457891011234567891011121314151617181920[[#This Row],[PEMBULATAN]]*O107</f>
        <v>20240</v>
      </c>
    </row>
    <row r="108" spans="1:16" ht="24" customHeight="1" x14ac:dyDescent="0.2">
      <c r="A108" s="14"/>
      <c r="B108" s="75"/>
      <c r="C108" s="73" t="s">
        <v>3105</v>
      </c>
      <c r="D108" s="78" t="s">
        <v>289</v>
      </c>
      <c r="E108" s="13">
        <v>44451</v>
      </c>
      <c r="F108" s="76" t="s">
        <v>1362</v>
      </c>
      <c r="G108" s="13">
        <v>44454</v>
      </c>
      <c r="H108" s="77" t="s">
        <v>2428</v>
      </c>
      <c r="I108" s="16">
        <v>55</v>
      </c>
      <c r="J108" s="16">
        <v>43</v>
      </c>
      <c r="K108" s="16">
        <v>30</v>
      </c>
      <c r="L108" s="16">
        <v>5</v>
      </c>
      <c r="M108" s="81">
        <v>17.737500000000001</v>
      </c>
      <c r="N108" s="72">
        <v>18</v>
      </c>
      <c r="O108" s="64">
        <v>2530</v>
      </c>
      <c r="P108" s="65">
        <f>Table22457891011234567891011121314151617181920[[#This Row],[PEMBULATAN]]*O108</f>
        <v>45540</v>
      </c>
    </row>
    <row r="109" spans="1:16" ht="24" customHeight="1" x14ac:dyDescent="0.2">
      <c r="A109" s="14"/>
      <c r="B109" s="75"/>
      <c r="C109" s="73" t="s">
        <v>3106</v>
      </c>
      <c r="D109" s="78" t="s">
        <v>289</v>
      </c>
      <c r="E109" s="13">
        <v>44451</v>
      </c>
      <c r="F109" s="76" t="s">
        <v>1362</v>
      </c>
      <c r="G109" s="13">
        <v>44454</v>
      </c>
      <c r="H109" s="77" t="s">
        <v>2428</v>
      </c>
      <c r="I109" s="16">
        <v>58</v>
      </c>
      <c r="J109" s="16">
        <v>28</v>
      </c>
      <c r="K109" s="16">
        <v>28</v>
      </c>
      <c r="L109" s="16">
        <v>1</v>
      </c>
      <c r="M109" s="81">
        <v>11.368</v>
      </c>
      <c r="N109" s="72">
        <v>12</v>
      </c>
      <c r="O109" s="64">
        <v>2530</v>
      </c>
      <c r="P109" s="65">
        <f>Table22457891011234567891011121314151617181920[[#This Row],[PEMBULATAN]]*O109</f>
        <v>30360</v>
      </c>
    </row>
    <row r="110" spans="1:16" ht="24" customHeight="1" x14ac:dyDescent="0.2">
      <c r="A110" s="14"/>
      <c r="B110" s="75"/>
      <c r="C110" s="73" t="s">
        <v>3107</v>
      </c>
      <c r="D110" s="78" t="s">
        <v>289</v>
      </c>
      <c r="E110" s="13">
        <v>44451</v>
      </c>
      <c r="F110" s="76" t="s">
        <v>1362</v>
      </c>
      <c r="G110" s="13">
        <v>44454</v>
      </c>
      <c r="H110" s="77" t="s">
        <v>2428</v>
      </c>
      <c r="I110" s="16">
        <v>55</v>
      </c>
      <c r="J110" s="16">
        <v>20</v>
      </c>
      <c r="K110" s="16">
        <v>30</v>
      </c>
      <c r="L110" s="16">
        <v>3</v>
      </c>
      <c r="M110" s="81">
        <v>8.25</v>
      </c>
      <c r="N110" s="72">
        <v>8</v>
      </c>
      <c r="O110" s="64">
        <v>2530</v>
      </c>
      <c r="P110" s="65">
        <f>Table22457891011234567891011121314151617181920[[#This Row],[PEMBULATAN]]*O110</f>
        <v>20240</v>
      </c>
    </row>
    <row r="111" spans="1:16" ht="24" customHeight="1" x14ac:dyDescent="0.2">
      <c r="A111" s="14"/>
      <c r="B111" s="75"/>
      <c r="C111" s="73" t="s">
        <v>3108</v>
      </c>
      <c r="D111" s="78" t="s">
        <v>289</v>
      </c>
      <c r="E111" s="13">
        <v>44451</v>
      </c>
      <c r="F111" s="76" t="s">
        <v>1362</v>
      </c>
      <c r="G111" s="13">
        <v>44454</v>
      </c>
      <c r="H111" s="77" t="s">
        <v>2428</v>
      </c>
      <c r="I111" s="16">
        <v>87</v>
      </c>
      <c r="J111" s="16">
        <v>24</v>
      </c>
      <c r="K111" s="16">
        <v>10</v>
      </c>
      <c r="L111" s="16">
        <v>4</v>
      </c>
      <c r="M111" s="81">
        <v>5.22</v>
      </c>
      <c r="N111" s="72">
        <v>5</v>
      </c>
      <c r="O111" s="64">
        <v>2530</v>
      </c>
      <c r="P111" s="65">
        <f>Table22457891011234567891011121314151617181920[[#This Row],[PEMBULATAN]]*O111</f>
        <v>12650</v>
      </c>
    </row>
    <row r="112" spans="1:16" ht="24" customHeight="1" x14ac:dyDescent="0.2">
      <c r="A112" s="14"/>
      <c r="B112" s="75"/>
      <c r="C112" s="73" t="s">
        <v>3109</v>
      </c>
      <c r="D112" s="78" t="s">
        <v>289</v>
      </c>
      <c r="E112" s="13">
        <v>44451</v>
      </c>
      <c r="F112" s="76" t="s">
        <v>1362</v>
      </c>
      <c r="G112" s="13">
        <v>44454</v>
      </c>
      <c r="H112" s="77" t="s">
        <v>2428</v>
      </c>
      <c r="I112" s="16">
        <v>65</v>
      </c>
      <c r="J112" s="16">
        <v>50</v>
      </c>
      <c r="K112" s="16">
        <v>8</v>
      </c>
      <c r="L112" s="16">
        <v>5</v>
      </c>
      <c r="M112" s="81">
        <v>6.5</v>
      </c>
      <c r="N112" s="72">
        <v>7</v>
      </c>
      <c r="O112" s="64">
        <v>2530</v>
      </c>
      <c r="P112" s="65">
        <f>Table22457891011234567891011121314151617181920[[#This Row],[PEMBULATAN]]*O112</f>
        <v>17710</v>
      </c>
    </row>
    <row r="113" spans="1:16" ht="24" customHeight="1" x14ac:dyDescent="0.2">
      <c r="A113" s="14"/>
      <c r="B113" s="75"/>
      <c r="C113" s="73" t="s">
        <v>3110</v>
      </c>
      <c r="D113" s="78" t="s">
        <v>289</v>
      </c>
      <c r="E113" s="13">
        <v>44451</v>
      </c>
      <c r="F113" s="76" t="s">
        <v>1362</v>
      </c>
      <c r="G113" s="13">
        <v>44454</v>
      </c>
      <c r="H113" s="77" t="s">
        <v>2428</v>
      </c>
      <c r="I113" s="16">
        <v>42</v>
      </c>
      <c r="J113" s="16">
        <v>28</v>
      </c>
      <c r="K113" s="16">
        <v>24</v>
      </c>
      <c r="L113" s="16">
        <v>8</v>
      </c>
      <c r="M113" s="81">
        <v>7.056</v>
      </c>
      <c r="N113" s="72">
        <v>8</v>
      </c>
      <c r="O113" s="64">
        <v>2530</v>
      </c>
      <c r="P113" s="65">
        <f>Table22457891011234567891011121314151617181920[[#This Row],[PEMBULATAN]]*O113</f>
        <v>20240</v>
      </c>
    </row>
    <row r="114" spans="1:16" ht="24" customHeight="1" x14ac:dyDescent="0.2">
      <c r="A114" s="14"/>
      <c r="B114" s="75"/>
      <c r="C114" s="73" t="s">
        <v>3111</v>
      </c>
      <c r="D114" s="78" t="s">
        <v>289</v>
      </c>
      <c r="E114" s="13">
        <v>44451</v>
      </c>
      <c r="F114" s="76" t="s">
        <v>1362</v>
      </c>
      <c r="G114" s="13">
        <v>44454</v>
      </c>
      <c r="H114" s="77" t="s">
        <v>2428</v>
      </c>
      <c r="I114" s="16">
        <v>99</v>
      </c>
      <c r="J114" s="16">
        <v>25</v>
      </c>
      <c r="K114" s="16">
        <v>10</v>
      </c>
      <c r="L114" s="16">
        <v>3</v>
      </c>
      <c r="M114" s="81">
        <v>6.1875</v>
      </c>
      <c r="N114" s="72">
        <v>6</v>
      </c>
      <c r="O114" s="64">
        <v>2530</v>
      </c>
      <c r="P114" s="65">
        <f>Table22457891011234567891011121314151617181920[[#This Row],[PEMBULATAN]]*O114</f>
        <v>15180</v>
      </c>
    </row>
    <row r="115" spans="1:16" ht="24" customHeight="1" x14ac:dyDescent="0.2">
      <c r="A115" s="14"/>
      <c r="B115" s="75"/>
      <c r="C115" s="73" t="s">
        <v>3112</v>
      </c>
      <c r="D115" s="78" t="s">
        <v>289</v>
      </c>
      <c r="E115" s="13">
        <v>44451</v>
      </c>
      <c r="F115" s="76" t="s">
        <v>1362</v>
      </c>
      <c r="G115" s="13">
        <v>44454</v>
      </c>
      <c r="H115" s="77" t="s">
        <v>2428</v>
      </c>
      <c r="I115" s="16">
        <v>112</v>
      </c>
      <c r="J115" s="16">
        <v>34</v>
      </c>
      <c r="K115" s="16">
        <v>9</v>
      </c>
      <c r="L115" s="16">
        <v>3</v>
      </c>
      <c r="M115" s="81">
        <v>8.5679999999999996</v>
      </c>
      <c r="N115" s="72">
        <v>9</v>
      </c>
      <c r="O115" s="64">
        <v>2530</v>
      </c>
      <c r="P115" s="65">
        <f>Table22457891011234567891011121314151617181920[[#This Row],[PEMBULATAN]]*O115</f>
        <v>22770</v>
      </c>
    </row>
    <row r="116" spans="1:16" ht="24" customHeight="1" x14ac:dyDescent="0.2">
      <c r="A116" s="14"/>
      <c r="B116" s="75"/>
      <c r="C116" s="73" t="s">
        <v>3113</v>
      </c>
      <c r="D116" s="78" t="s">
        <v>289</v>
      </c>
      <c r="E116" s="13">
        <v>44451</v>
      </c>
      <c r="F116" s="76" t="s">
        <v>1362</v>
      </c>
      <c r="G116" s="13">
        <v>44454</v>
      </c>
      <c r="H116" s="77" t="s">
        <v>2428</v>
      </c>
      <c r="I116" s="16">
        <v>70</v>
      </c>
      <c r="J116" s="16">
        <v>45</v>
      </c>
      <c r="K116" s="16">
        <v>32</v>
      </c>
      <c r="L116" s="16">
        <v>12</v>
      </c>
      <c r="M116" s="81">
        <v>25.2</v>
      </c>
      <c r="N116" s="72">
        <v>25</v>
      </c>
      <c r="O116" s="64">
        <v>2530</v>
      </c>
      <c r="P116" s="65">
        <f>Table22457891011234567891011121314151617181920[[#This Row],[PEMBULATAN]]*O116</f>
        <v>63250</v>
      </c>
    </row>
    <row r="117" spans="1:16" ht="24" customHeight="1" x14ac:dyDescent="0.2">
      <c r="A117" s="14"/>
      <c r="B117" s="75"/>
      <c r="C117" s="73" t="s">
        <v>3114</v>
      </c>
      <c r="D117" s="78" t="s">
        <v>289</v>
      </c>
      <c r="E117" s="13">
        <v>44451</v>
      </c>
      <c r="F117" s="76" t="s">
        <v>1362</v>
      </c>
      <c r="G117" s="13">
        <v>44454</v>
      </c>
      <c r="H117" s="77" t="s">
        <v>2428</v>
      </c>
      <c r="I117" s="16">
        <v>32</v>
      </c>
      <c r="J117" s="16">
        <v>12</v>
      </c>
      <c r="K117" s="16">
        <v>12</v>
      </c>
      <c r="L117" s="16">
        <v>2</v>
      </c>
      <c r="M117" s="81">
        <v>1.1519999999999999</v>
      </c>
      <c r="N117" s="72">
        <v>2</v>
      </c>
      <c r="O117" s="64">
        <v>2530</v>
      </c>
      <c r="P117" s="65">
        <f>Table22457891011234567891011121314151617181920[[#This Row],[PEMBULATAN]]*O117</f>
        <v>5060</v>
      </c>
    </row>
    <row r="118" spans="1:16" ht="24" customHeight="1" x14ac:dyDescent="0.2">
      <c r="A118" s="14"/>
      <c r="B118" s="75"/>
      <c r="C118" s="73" t="s">
        <v>3115</v>
      </c>
      <c r="D118" s="78" t="s">
        <v>289</v>
      </c>
      <c r="E118" s="13">
        <v>44451</v>
      </c>
      <c r="F118" s="76" t="s">
        <v>1362</v>
      </c>
      <c r="G118" s="13">
        <v>44454</v>
      </c>
      <c r="H118" s="77" t="s">
        <v>2428</v>
      </c>
      <c r="I118" s="16">
        <v>42</v>
      </c>
      <c r="J118" s="16">
        <v>29</v>
      </c>
      <c r="K118" s="16">
        <v>20</v>
      </c>
      <c r="L118" s="16">
        <v>2</v>
      </c>
      <c r="M118" s="81">
        <v>6.09</v>
      </c>
      <c r="N118" s="72">
        <v>6</v>
      </c>
      <c r="O118" s="64">
        <v>2530</v>
      </c>
      <c r="P118" s="65">
        <f>Table22457891011234567891011121314151617181920[[#This Row],[PEMBULATAN]]*O118</f>
        <v>15180</v>
      </c>
    </row>
    <row r="119" spans="1:16" ht="24" customHeight="1" x14ac:dyDescent="0.2">
      <c r="A119" s="14"/>
      <c r="B119" s="75"/>
      <c r="C119" s="73" t="s">
        <v>3116</v>
      </c>
      <c r="D119" s="78" t="s">
        <v>289</v>
      </c>
      <c r="E119" s="13">
        <v>44451</v>
      </c>
      <c r="F119" s="76" t="s">
        <v>1362</v>
      </c>
      <c r="G119" s="13">
        <v>44454</v>
      </c>
      <c r="H119" s="77" t="s">
        <v>2428</v>
      </c>
      <c r="I119" s="16">
        <v>150</v>
      </c>
      <c r="J119" s="16">
        <v>11</v>
      </c>
      <c r="K119" s="16">
        <v>10</v>
      </c>
      <c r="L119" s="16">
        <v>1</v>
      </c>
      <c r="M119" s="81">
        <v>4.125</v>
      </c>
      <c r="N119" s="72">
        <v>4</v>
      </c>
      <c r="O119" s="64">
        <v>2530</v>
      </c>
      <c r="P119" s="65">
        <f>Table22457891011234567891011121314151617181920[[#This Row],[PEMBULATAN]]*O119</f>
        <v>10120</v>
      </c>
    </row>
    <row r="120" spans="1:16" ht="24" customHeight="1" x14ac:dyDescent="0.2">
      <c r="A120" s="14"/>
      <c r="B120" s="75"/>
      <c r="C120" s="73" t="s">
        <v>3117</v>
      </c>
      <c r="D120" s="78" t="s">
        <v>289</v>
      </c>
      <c r="E120" s="13">
        <v>44451</v>
      </c>
      <c r="F120" s="76" t="s">
        <v>1362</v>
      </c>
      <c r="G120" s="13">
        <v>44454</v>
      </c>
      <c r="H120" s="77" t="s">
        <v>2428</v>
      </c>
      <c r="I120" s="16">
        <v>148</v>
      </c>
      <c r="J120" s="16">
        <v>46</v>
      </c>
      <c r="K120" s="16">
        <v>10</v>
      </c>
      <c r="L120" s="16">
        <v>3</v>
      </c>
      <c r="M120" s="81">
        <v>17.02</v>
      </c>
      <c r="N120" s="72">
        <v>17</v>
      </c>
      <c r="O120" s="64">
        <v>2530</v>
      </c>
      <c r="P120" s="65">
        <f>Table22457891011234567891011121314151617181920[[#This Row],[PEMBULATAN]]*O120</f>
        <v>43010</v>
      </c>
    </row>
    <row r="121" spans="1:16" ht="24" customHeight="1" x14ac:dyDescent="0.2">
      <c r="A121" s="14"/>
      <c r="B121" s="75"/>
      <c r="C121" s="73" t="s">
        <v>3118</v>
      </c>
      <c r="D121" s="78" t="s">
        <v>289</v>
      </c>
      <c r="E121" s="13">
        <v>44451</v>
      </c>
      <c r="F121" s="76" t="s">
        <v>1362</v>
      </c>
      <c r="G121" s="13">
        <v>44454</v>
      </c>
      <c r="H121" s="77" t="s">
        <v>2428</v>
      </c>
      <c r="I121" s="16">
        <v>137</v>
      </c>
      <c r="J121" s="16">
        <v>10</v>
      </c>
      <c r="K121" s="16">
        <v>3</v>
      </c>
      <c r="L121" s="16">
        <v>1</v>
      </c>
      <c r="M121" s="81">
        <v>1.0275000000000001</v>
      </c>
      <c r="N121" s="72">
        <v>1</v>
      </c>
      <c r="O121" s="64">
        <v>2530</v>
      </c>
      <c r="P121" s="65">
        <f>Table22457891011234567891011121314151617181920[[#This Row],[PEMBULATAN]]*O121</f>
        <v>2530</v>
      </c>
    </row>
    <row r="122" spans="1:16" ht="24" customHeight="1" x14ac:dyDescent="0.2">
      <c r="A122" s="14"/>
      <c r="B122" s="75"/>
      <c r="C122" s="73" t="s">
        <v>3119</v>
      </c>
      <c r="D122" s="78" t="s">
        <v>289</v>
      </c>
      <c r="E122" s="13">
        <v>44451</v>
      </c>
      <c r="F122" s="76" t="s">
        <v>1362</v>
      </c>
      <c r="G122" s="13">
        <v>44454</v>
      </c>
      <c r="H122" s="77" t="s">
        <v>2428</v>
      </c>
      <c r="I122" s="16">
        <v>36</v>
      </c>
      <c r="J122" s="16">
        <v>36</v>
      </c>
      <c r="K122" s="16">
        <v>26</v>
      </c>
      <c r="L122" s="16">
        <v>2</v>
      </c>
      <c r="M122" s="81">
        <v>8.4239999999999995</v>
      </c>
      <c r="N122" s="72">
        <v>9</v>
      </c>
      <c r="O122" s="64">
        <v>2530</v>
      </c>
      <c r="P122" s="65">
        <f>Table22457891011234567891011121314151617181920[[#This Row],[PEMBULATAN]]*O122</f>
        <v>22770</v>
      </c>
    </row>
    <row r="123" spans="1:16" ht="24" customHeight="1" x14ac:dyDescent="0.2">
      <c r="A123" s="14"/>
      <c r="B123" s="75"/>
      <c r="C123" s="73" t="s">
        <v>3120</v>
      </c>
      <c r="D123" s="78" t="s">
        <v>289</v>
      </c>
      <c r="E123" s="13">
        <v>44451</v>
      </c>
      <c r="F123" s="76" t="s">
        <v>1362</v>
      </c>
      <c r="G123" s="13">
        <v>44454</v>
      </c>
      <c r="H123" s="77" t="s">
        <v>2428</v>
      </c>
      <c r="I123" s="16">
        <v>50</v>
      </c>
      <c r="J123" s="16">
        <v>50</v>
      </c>
      <c r="K123" s="16">
        <v>12</v>
      </c>
      <c r="L123" s="16">
        <v>4</v>
      </c>
      <c r="M123" s="81">
        <v>7.5</v>
      </c>
      <c r="N123" s="72">
        <v>8</v>
      </c>
      <c r="O123" s="64">
        <v>2530</v>
      </c>
      <c r="P123" s="65">
        <f>Table22457891011234567891011121314151617181920[[#This Row],[PEMBULATAN]]*O123</f>
        <v>20240</v>
      </c>
    </row>
    <row r="124" spans="1:16" ht="24" customHeight="1" x14ac:dyDescent="0.2">
      <c r="A124" s="14"/>
      <c r="B124" s="75"/>
      <c r="C124" s="73" t="s">
        <v>3121</v>
      </c>
      <c r="D124" s="78" t="s">
        <v>289</v>
      </c>
      <c r="E124" s="13">
        <v>44451</v>
      </c>
      <c r="F124" s="76" t="s">
        <v>1362</v>
      </c>
      <c r="G124" s="13">
        <v>44454</v>
      </c>
      <c r="H124" s="77" t="s">
        <v>2428</v>
      </c>
      <c r="I124" s="16">
        <v>49</v>
      </c>
      <c r="J124" s="16">
        <v>46</v>
      </c>
      <c r="K124" s="16">
        <v>25</v>
      </c>
      <c r="L124" s="16">
        <v>16</v>
      </c>
      <c r="M124" s="81">
        <v>14.0875</v>
      </c>
      <c r="N124" s="72">
        <v>16</v>
      </c>
      <c r="O124" s="64">
        <v>2530</v>
      </c>
      <c r="P124" s="65">
        <f>Table22457891011234567891011121314151617181920[[#This Row],[PEMBULATAN]]*O124</f>
        <v>40480</v>
      </c>
    </row>
    <row r="125" spans="1:16" ht="24" customHeight="1" x14ac:dyDescent="0.2">
      <c r="A125" s="14"/>
      <c r="B125" s="75"/>
      <c r="C125" s="73" t="s">
        <v>3122</v>
      </c>
      <c r="D125" s="78" t="s">
        <v>289</v>
      </c>
      <c r="E125" s="13">
        <v>44451</v>
      </c>
      <c r="F125" s="76" t="s">
        <v>1362</v>
      </c>
      <c r="G125" s="13">
        <v>44454</v>
      </c>
      <c r="H125" s="77" t="s">
        <v>2428</v>
      </c>
      <c r="I125" s="16">
        <v>50</v>
      </c>
      <c r="J125" s="16">
        <v>42</v>
      </c>
      <c r="K125" s="16">
        <v>30</v>
      </c>
      <c r="L125" s="16">
        <v>20</v>
      </c>
      <c r="M125" s="81">
        <v>15.75</v>
      </c>
      <c r="N125" s="72">
        <v>20</v>
      </c>
      <c r="O125" s="64">
        <v>2530</v>
      </c>
      <c r="P125" s="65">
        <f>Table22457891011234567891011121314151617181920[[#This Row],[PEMBULATAN]]*O125</f>
        <v>50600</v>
      </c>
    </row>
    <row r="126" spans="1:16" ht="24" customHeight="1" x14ac:dyDescent="0.2">
      <c r="A126" s="14"/>
      <c r="B126" s="75"/>
      <c r="C126" s="73" t="s">
        <v>3123</v>
      </c>
      <c r="D126" s="78" t="s">
        <v>289</v>
      </c>
      <c r="E126" s="13">
        <v>44451</v>
      </c>
      <c r="F126" s="76" t="s">
        <v>1362</v>
      </c>
      <c r="G126" s="13">
        <v>44454</v>
      </c>
      <c r="H126" s="77" t="s">
        <v>2428</v>
      </c>
      <c r="I126" s="16">
        <v>36</v>
      </c>
      <c r="J126" s="16">
        <v>29</v>
      </c>
      <c r="K126" s="16">
        <v>22</v>
      </c>
      <c r="L126" s="16">
        <v>8</v>
      </c>
      <c r="M126" s="81">
        <v>5.742</v>
      </c>
      <c r="N126" s="72">
        <v>8</v>
      </c>
      <c r="O126" s="64">
        <v>2530</v>
      </c>
      <c r="P126" s="65">
        <f>Table22457891011234567891011121314151617181920[[#This Row],[PEMBULATAN]]*O126</f>
        <v>20240</v>
      </c>
    </row>
    <row r="127" spans="1:16" ht="24" customHeight="1" x14ac:dyDescent="0.2">
      <c r="A127" s="14"/>
      <c r="B127" s="75"/>
      <c r="C127" s="73" t="s">
        <v>3124</v>
      </c>
      <c r="D127" s="78" t="s">
        <v>289</v>
      </c>
      <c r="E127" s="13">
        <v>44451</v>
      </c>
      <c r="F127" s="76" t="s">
        <v>1362</v>
      </c>
      <c r="G127" s="13">
        <v>44454</v>
      </c>
      <c r="H127" s="77" t="s">
        <v>2428</v>
      </c>
      <c r="I127" s="16">
        <v>60</v>
      </c>
      <c r="J127" s="16">
        <v>43</v>
      </c>
      <c r="K127" s="16">
        <v>20</v>
      </c>
      <c r="L127" s="16">
        <v>9</v>
      </c>
      <c r="M127" s="81">
        <v>12.9</v>
      </c>
      <c r="N127" s="72">
        <v>13</v>
      </c>
      <c r="O127" s="64">
        <v>2530</v>
      </c>
      <c r="P127" s="65">
        <f>Table22457891011234567891011121314151617181920[[#This Row],[PEMBULATAN]]*O127</f>
        <v>32890</v>
      </c>
    </row>
    <row r="128" spans="1:16" ht="24" customHeight="1" x14ac:dyDescent="0.2">
      <c r="A128" s="14"/>
      <c r="B128" s="75"/>
      <c r="C128" s="73" t="s">
        <v>3125</v>
      </c>
      <c r="D128" s="78" t="s">
        <v>289</v>
      </c>
      <c r="E128" s="13">
        <v>44451</v>
      </c>
      <c r="F128" s="76" t="s">
        <v>1362</v>
      </c>
      <c r="G128" s="13">
        <v>44454</v>
      </c>
      <c r="H128" s="77" t="s">
        <v>2428</v>
      </c>
      <c r="I128" s="16">
        <v>53</v>
      </c>
      <c r="J128" s="16">
        <v>12</v>
      </c>
      <c r="K128" s="16">
        <v>10</v>
      </c>
      <c r="L128" s="16">
        <v>11</v>
      </c>
      <c r="M128" s="81">
        <v>1.59</v>
      </c>
      <c r="N128" s="72">
        <v>11</v>
      </c>
      <c r="O128" s="64">
        <v>2530</v>
      </c>
      <c r="P128" s="65">
        <f>Table22457891011234567891011121314151617181920[[#This Row],[PEMBULATAN]]*O128</f>
        <v>27830</v>
      </c>
    </row>
    <row r="129" spans="1:16" ht="24" customHeight="1" x14ac:dyDescent="0.2">
      <c r="A129" s="14"/>
      <c r="B129" s="75"/>
      <c r="C129" s="73" t="s">
        <v>3126</v>
      </c>
      <c r="D129" s="78" t="s">
        <v>289</v>
      </c>
      <c r="E129" s="13">
        <v>44451</v>
      </c>
      <c r="F129" s="76" t="s">
        <v>1362</v>
      </c>
      <c r="G129" s="13">
        <v>44454</v>
      </c>
      <c r="H129" s="77" t="s">
        <v>2428</v>
      </c>
      <c r="I129" s="16">
        <v>48</v>
      </c>
      <c r="J129" s="16">
        <v>30</v>
      </c>
      <c r="K129" s="16">
        <v>10</v>
      </c>
      <c r="L129" s="16">
        <v>2</v>
      </c>
      <c r="M129" s="81">
        <v>3.6</v>
      </c>
      <c r="N129" s="72">
        <v>4</v>
      </c>
      <c r="O129" s="64">
        <v>2530</v>
      </c>
      <c r="P129" s="65">
        <f>Table22457891011234567891011121314151617181920[[#This Row],[PEMBULATAN]]*O129</f>
        <v>10120</v>
      </c>
    </row>
    <row r="130" spans="1:16" ht="24" customHeight="1" x14ac:dyDescent="0.2">
      <c r="A130" s="14"/>
      <c r="B130" s="75"/>
      <c r="C130" s="73" t="s">
        <v>3127</v>
      </c>
      <c r="D130" s="78" t="s">
        <v>289</v>
      </c>
      <c r="E130" s="13">
        <v>44451</v>
      </c>
      <c r="F130" s="76" t="s">
        <v>1362</v>
      </c>
      <c r="G130" s="13">
        <v>44454</v>
      </c>
      <c r="H130" s="77" t="s">
        <v>2428</v>
      </c>
      <c r="I130" s="16">
        <v>82</v>
      </c>
      <c r="J130" s="16">
        <v>10</v>
      </c>
      <c r="K130" s="16">
        <v>10</v>
      </c>
      <c r="L130" s="16">
        <v>3</v>
      </c>
      <c r="M130" s="81">
        <v>2.0499999999999998</v>
      </c>
      <c r="N130" s="72">
        <v>3</v>
      </c>
      <c r="O130" s="64">
        <v>2530</v>
      </c>
      <c r="P130" s="65">
        <f>Table22457891011234567891011121314151617181920[[#This Row],[PEMBULATAN]]*O130</f>
        <v>7590</v>
      </c>
    </row>
    <row r="131" spans="1:16" ht="24" customHeight="1" x14ac:dyDescent="0.2">
      <c r="A131" s="14"/>
      <c r="B131" s="75"/>
      <c r="C131" s="73" t="s">
        <v>3128</v>
      </c>
      <c r="D131" s="78" t="s">
        <v>289</v>
      </c>
      <c r="E131" s="13">
        <v>44451</v>
      </c>
      <c r="F131" s="76" t="s">
        <v>1362</v>
      </c>
      <c r="G131" s="13">
        <v>44454</v>
      </c>
      <c r="H131" s="77" t="s">
        <v>2428</v>
      </c>
      <c r="I131" s="16">
        <v>52</v>
      </c>
      <c r="J131" s="16">
        <v>40</v>
      </c>
      <c r="K131" s="16">
        <v>13</v>
      </c>
      <c r="L131" s="16">
        <v>3</v>
      </c>
      <c r="M131" s="81">
        <v>6.76</v>
      </c>
      <c r="N131" s="72">
        <v>7</v>
      </c>
      <c r="O131" s="64">
        <v>2530</v>
      </c>
      <c r="P131" s="65">
        <f>Table22457891011234567891011121314151617181920[[#This Row],[PEMBULATAN]]*O131</f>
        <v>17710</v>
      </c>
    </row>
    <row r="132" spans="1:16" ht="24" customHeight="1" x14ac:dyDescent="0.2">
      <c r="A132" s="14"/>
      <c r="B132" s="75"/>
      <c r="C132" s="73" t="s">
        <v>3129</v>
      </c>
      <c r="D132" s="78" t="s">
        <v>289</v>
      </c>
      <c r="E132" s="13">
        <v>44451</v>
      </c>
      <c r="F132" s="76" t="s">
        <v>1362</v>
      </c>
      <c r="G132" s="13">
        <v>44454</v>
      </c>
      <c r="H132" s="77" t="s">
        <v>2428</v>
      </c>
      <c r="I132" s="16">
        <v>55</v>
      </c>
      <c r="J132" s="16">
        <v>45</v>
      </c>
      <c r="K132" s="16">
        <v>35</v>
      </c>
      <c r="L132" s="16">
        <v>4</v>
      </c>
      <c r="M132" s="81">
        <v>21.65625</v>
      </c>
      <c r="N132" s="72">
        <v>22</v>
      </c>
      <c r="O132" s="64">
        <v>2530</v>
      </c>
      <c r="P132" s="65">
        <f>Table22457891011234567891011121314151617181920[[#This Row],[PEMBULATAN]]*O132</f>
        <v>55660</v>
      </c>
    </row>
    <row r="133" spans="1:16" ht="24" customHeight="1" x14ac:dyDescent="0.2">
      <c r="A133" s="14"/>
      <c r="B133" s="75"/>
      <c r="C133" s="73" t="s">
        <v>3130</v>
      </c>
      <c r="D133" s="78" t="s">
        <v>289</v>
      </c>
      <c r="E133" s="13">
        <v>44451</v>
      </c>
      <c r="F133" s="76" t="s">
        <v>1362</v>
      </c>
      <c r="G133" s="13">
        <v>44454</v>
      </c>
      <c r="H133" s="77" t="s">
        <v>2428</v>
      </c>
      <c r="I133" s="16">
        <v>206</v>
      </c>
      <c r="J133" s="16">
        <v>24</v>
      </c>
      <c r="K133" s="16">
        <v>10</v>
      </c>
      <c r="L133" s="16">
        <v>10</v>
      </c>
      <c r="M133" s="81">
        <v>12.36</v>
      </c>
      <c r="N133" s="72">
        <v>13</v>
      </c>
      <c r="O133" s="64">
        <v>2530</v>
      </c>
      <c r="P133" s="65">
        <f>Table22457891011234567891011121314151617181920[[#This Row],[PEMBULATAN]]*O133</f>
        <v>32890</v>
      </c>
    </row>
    <row r="134" spans="1:16" ht="24" customHeight="1" x14ac:dyDescent="0.2">
      <c r="A134" s="14"/>
      <c r="B134" s="75"/>
      <c r="C134" s="73" t="s">
        <v>3131</v>
      </c>
      <c r="D134" s="78" t="s">
        <v>289</v>
      </c>
      <c r="E134" s="13">
        <v>44451</v>
      </c>
      <c r="F134" s="76" t="s">
        <v>1362</v>
      </c>
      <c r="G134" s="13">
        <v>44454</v>
      </c>
      <c r="H134" s="77" t="s">
        <v>2428</v>
      </c>
      <c r="I134" s="16">
        <v>114</v>
      </c>
      <c r="J134" s="16">
        <v>78</v>
      </c>
      <c r="K134" s="16">
        <v>3</v>
      </c>
      <c r="L134" s="16">
        <v>1</v>
      </c>
      <c r="M134" s="81">
        <v>6.6689999999999996</v>
      </c>
      <c r="N134" s="72">
        <v>7</v>
      </c>
      <c r="O134" s="64">
        <v>2530</v>
      </c>
      <c r="P134" s="65">
        <f>Table22457891011234567891011121314151617181920[[#This Row],[PEMBULATAN]]*O134</f>
        <v>17710</v>
      </c>
    </row>
    <row r="135" spans="1:16" ht="24" customHeight="1" x14ac:dyDescent="0.2">
      <c r="A135" s="14"/>
      <c r="B135" s="75"/>
      <c r="C135" s="73" t="s">
        <v>3132</v>
      </c>
      <c r="D135" s="78" t="s">
        <v>289</v>
      </c>
      <c r="E135" s="13">
        <v>44451</v>
      </c>
      <c r="F135" s="76" t="s">
        <v>1362</v>
      </c>
      <c r="G135" s="13">
        <v>44454</v>
      </c>
      <c r="H135" s="77" t="s">
        <v>2428</v>
      </c>
      <c r="I135" s="16">
        <v>62</v>
      </c>
      <c r="J135" s="16">
        <v>43</v>
      </c>
      <c r="K135" s="16">
        <v>44</v>
      </c>
      <c r="L135" s="16">
        <v>13</v>
      </c>
      <c r="M135" s="81">
        <v>29.326000000000001</v>
      </c>
      <c r="N135" s="72">
        <v>30</v>
      </c>
      <c r="O135" s="64">
        <v>2530</v>
      </c>
      <c r="P135" s="65">
        <f>Table22457891011234567891011121314151617181920[[#This Row],[PEMBULATAN]]*O135</f>
        <v>75900</v>
      </c>
    </row>
    <row r="136" spans="1:16" ht="24" customHeight="1" x14ac:dyDescent="0.2">
      <c r="A136" s="14"/>
      <c r="B136" s="75"/>
      <c r="C136" s="73" t="s">
        <v>3133</v>
      </c>
      <c r="D136" s="78" t="s">
        <v>289</v>
      </c>
      <c r="E136" s="13">
        <v>44451</v>
      </c>
      <c r="F136" s="76" t="s">
        <v>1362</v>
      </c>
      <c r="G136" s="13">
        <v>44454</v>
      </c>
      <c r="H136" s="77" t="s">
        <v>2428</v>
      </c>
      <c r="I136" s="16">
        <v>62</v>
      </c>
      <c r="J136" s="16">
        <v>42</v>
      </c>
      <c r="K136" s="16">
        <v>42</v>
      </c>
      <c r="L136" s="16">
        <v>14</v>
      </c>
      <c r="M136" s="81">
        <v>27.341999999999999</v>
      </c>
      <c r="N136" s="72">
        <v>28</v>
      </c>
      <c r="O136" s="64">
        <v>2530</v>
      </c>
      <c r="P136" s="65">
        <f>Table22457891011234567891011121314151617181920[[#This Row],[PEMBULATAN]]*O136</f>
        <v>70840</v>
      </c>
    </row>
    <row r="137" spans="1:16" ht="24" customHeight="1" x14ac:dyDescent="0.2">
      <c r="A137" s="14"/>
      <c r="B137" s="75"/>
      <c r="C137" s="73" t="s">
        <v>3134</v>
      </c>
      <c r="D137" s="78" t="s">
        <v>289</v>
      </c>
      <c r="E137" s="13">
        <v>44451</v>
      </c>
      <c r="F137" s="76" t="s">
        <v>1362</v>
      </c>
      <c r="G137" s="13">
        <v>44454</v>
      </c>
      <c r="H137" s="77" t="s">
        <v>2428</v>
      </c>
      <c r="I137" s="16">
        <v>52</v>
      </c>
      <c r="J137" s="16">
        <v>40</v>
      </c>
      <c r="K137" s="16">
        <v>42</v>
      </c>
      <c r="L137" s="16">
        <v>10</v>
      </c>
      <c r="M137" s="81">
        <v>21.84</v>
      </c>
      <c r="N137" s="72">
        <v>22</v>
      </c>
      <c r="O137" s="64">
        <v>2530</v>
      </c>
      <c r="P137" s="65">
        <f>Table22457891011234567891011121314151617181920[[#This Row],[PEMBULATAN]]*O137</f>
        <v>55660</v>
      </c>
    </row>
    <row r="138" spans="1:16" ht="24" customHeight="1" x14ac:dyDescent="0.2">
      <c r="A138" s="14"/>
      <c r="B138" s="75"/>
      <c r="C138" s="73" t="s">
        <v>3135</v>
      </c>
      <c r="D138" s="78" t="s">
        <v>289</v>
      </c>
      <c r="E138" s="13">
        <v>44451</v>
      </c>
      <c r="F138" s="76" t="s">
        <v>1362</v>
      </c>
      <c r="G138" s="13">
        <v>44454</v>
      </c>
      <c r="H138" s="77" t="s">
        <v>2428</v>
      </c>
      <c r="I138" s="16">
        <v>52</v>
      </c>
      <c r="J138" s="16">
        <v>52</v>
      </c>
      <c r="K138" s="16">
        <v>46</v>
      </c>
      <c r="L138" s="16">
        <v>51</v>
      </c>
      <c r="M138" s="81">
        <v>31.096</v>
      </c>
      <c r="N138" s="72">
        <v>51</v>
      </c>
      <c r="O138" s="64">
        <v>2530</v>
      </c>
      <c r="P138" s="65">
        <f>Table22457891011234567891011121314151617181920[[#This Row],[PEMBULATAN]]*O138</f>
        <v>129030</v>
      </c>
    </row>
    <row r="139" spans="1:16" ht="24" customHeight="1" x14ac:dyDescent="0.2">
      <c r="A139" s="14"/>
      <c r="B139" s="75"/>
      <c r="C139" s="73" t="s">
        <v>3136</v>
      </c>
      <c r="D139" s="78" t="s">
        <v>289</v>
      </c>
      <c r="E139" s="13">
        <v>44451</v>
      </c>
      <c r="F139" s="76" t="s">
        <v>1362</v>
      </c>
      <c r="G139" s="13">
        <v>44454</v>
      </c>
      <c r="H139" s="77" t="s">
        <v>2428</v>
      </c>
      <c r="I139" s="16">
        <v>62</v>
      </c>
      <c r="J139" s="16">
        <v>42</v>
      </c>
      <c r="K139" s="16">
        <v>43</v>
      </c>
      <c r="L139" s="16">
        <v>14</v>
      </c>
      <c r="M139" s="81">
        <v>27.992999999999999</v>
      </c>
      <c r="N139" s="72">
        <v>28</v>
      </c>
      <c r="O139" s="64">
        <v>2530</v>
      </c>
      <c r="P139" s="65">
        <f>Table22457891011234567891011121314151617181920[[#This Row],[PEMBULATAN]]*O139</f>
        <v>70840</v>
      </c>
    </row>
    <row r="140" spans="1:16" ht="24" customHeight="1" x14ac:dyDescent="0.2">
      <c r="A140" s="14"/>
      <c r="B140" s="75"/>
      <c r="C140" s="73" t="s">
        <v>3137</v>
      </c>
      <c r="D140" s="78" t="s">
        <v>289</v>
      </c>
      <c r="E140" s="13">
        <v>44451</v>
      </c>
      <c r="F140" s="76" t="s">
        <v>1362</v>
      </c>
      <c r="G140" s="13">
        <v>44454</v>
      </c>
      <c r="H140" s="77" t="s">
        <v>2428</v>
      </c>
      <c r="I140" s="16">
        <v>62</v>
      </c>
      <c r="J140" s="16">
        <v>42</v>
      </c>
      <c r="K140" s="16">
        <v>43</v>
      </c>
      <c r="L140" s="16">
        <v>14</v>
      </c>
      <c r="M140" s="81">
        <v>27.992999999999999</v>
      </c>
      <c r="N140" s="72">
        <v>28</v>
      </c>
      <c r="O140" s="64">
        <v>2530</v>
      </c>
      <c r="P140" s="65">
        <f>Table22457891011234567891011121314151617181920[[#This Row],[PEMBULATAN]]*O140</f>
        <v>70840</v>
      </c>
    </row>
    <row r="141" spans="1:16" ht="24" customHeight="1" x14ac:dyDescent="0.2">
      <c r="A141" s="14"/>
      <c r="B141" s="75"/>
      <c r="C141" s="73" t="s">
        <v>3138</v>
      </c>
      <c r="D141" s="78" t="s">
        <v>289</v>
      </c>
      <c r="E141" s="13">
        <v>44451</v>
      </c>
      <c r="F141" s="76" t="s">
        <v>1362</v>
      </c>
      <c r="G141" s="13">
        <v>44454</v>
      </c>
      <c r="H141" s="77" t="s">
        <v>2428</v>
      </c>
      <c r="I141" s="16">
        <v>63</v>
      </c>
      <c r="J141" s="16">
        <v>58</v>
      </c>
      <c r="K141" s="16">
        <v>21</v>
      </c>
      <c r="L141" s="16">
        <v>3</v>
      </c>
      <c r="M141" s="81">
        <v>19.183499999999999</v>
      </c>
      <c r="N141" s="72">
        <v>19</v>
      </c>
      <c r="O141" s="64">
        <v>2530</v>
      </c>
      <c r="P141" s="65">
        <f>Table22457891011234567891011121314151617181920[[#This Row],[PEMBULATAN]]*O141</f>
        <v>48070</v>
      </c>
    </row>
    <row r="142" spans="1:16" ht="24" customHeight="1" x14ac:dyDescent="0.2">
      <c r="A142" s="14"/>
      <c r="B142" s="75"/>
      <c r="C142" s="73" t="s">
        <v>3139</v>
      </c>
      <c r="D142" s="78" t="s">
        <v>289</v>
      </c>
      <c r="E142" s="13">
        <v>44451</v>
      </c>
      <c r="F142" s="76" t="s">
        <v>1362</v>
      </c>
      <c r="G142" s="13">
        <v>44454</v>
      </c>
      <c r="H142" s="77" t="s">
        <v>2428</v>
      </c>
      <c r="I142" s="16">
        <v>72</v>
      </c>
      <c r="J142" s="16">
        <v>60</v>
      </c>
      <c r="K142" s="16">
        <v>16</v>
      </c>
      <c r="L142" s="16">
        <v>9</v>
      </c>
      <c r="M142" s="81">
        <v>17.28</v>
      </c>
      <c r="N142" s="72">
        <v>17</v>
      </c>
      <c r="O142" s="64">
        <v>2530</v>
      </c>
      <c r="P142" s="65">
        <f>Table22457891011234567891011121314151617181920[[#This Row],[PEMBULATAN]]*O142</f>
        <v>43010</v>
      </c>
    </row>
    <row r="143" spans="1:16" ht="24" customHeight="1" x14ac:dyDescent="0.2">
      <c r="A143" s="14"/>
      <c r="B143" s="75"/>
      <c r="C143" s="73" t="s">
        <v>3140</v>
      </c>
      <c r="D143" s="78" t="s">
        <v>289</v>
      </c>
      <c r="E143" s="13">
        <v>44451</v>
      </c>
      <c r="F143" s="76" t="s">
        <v>1362</v>
      </c>
      <c r="G143" s="13">
        <v>44454</v>
      </c>
      <c r="H143" s="77" t="s">
        <v>2428</v>
      </c>
      <c r="I143" s="16">
        <v>63</v>
      </c>
      <c r="J143" s="16">
        <v>50</v>
      </c>
      <c r="K143" s="16">
        <v>20</v>
      </c>
      <c r="L143" s="16">
        <v>3</v>
      </c>
      <c r="M143" s="81">
        <v>15.75</v>
      </c>
      <c r="N143" s="72">
        <v>16</v>
      </c>
      <c r="O143" s="64">
        <v>2530</v>
      </c>
      <c r="P143" s="65">
        <f>Table22457891011234567891011121314151617181920[[#This Row],[PEMBULATAN]]*O143</f>
        <v>40480</v>
      </c>
    </row>
    <row r="144" spans="1:16" ht="24" customHeight="1" x14ac:dyDescent="0.2">
      <c r="A144" s="14"/>
      <c r="B144" s="75"/>
      <c r="C144" s="73" t="s">
        <v>3141</v>
      </c>
      <c r="D144" s="78" t="s">
        <v>289</v>
      </c>
      <c r="E144" s="13">
        <v>44451</v>
      </c>
      <c r="F144" s="76" t="s">
        <v>1362</v>
      </c>
      <c r="G144" s="13">
        <v>44454</v>
      </c>
      <c r="H144" s="77" t="s">
        <v>2428</v>
      </c>
      <c r="I144" s="16">
        <v>92</v>
      </c>
      <c r="J144" s="16">
        <v>55</v>
      </c>
      <c r="K144" s="16">
        <v>25</v>
      </c>
      <c r="L144" s="16">
        <v>17</v>
      </c>
      <c r="M144" s="81">
        <v>31.625</v>
      </c>
      <c r="N144" s="72">
        <v>32</v>
      </c>
      <c r="O144" s="64">
        <v>2530</v>
      </c>
      <c r="P144" s="65">
        <f>Table22457891011234567891011121314151617181920[[#This Row],[PEMBULATAN]]*O144</f>
        <v>80960</v>
      </c>
    </row>
    <row r="145" spans="1:16" ht="24" customHeight="1" x14ac:dyDescent="0.2">
      <c r="A145" s="14"/>
      <c r="B145" s="75"/>
      <c r="C145" s="73" t="s">
        <v>3142</v>
      </c>
      <c r="D145" s="78" t="s">
        <v>289</v>
      </c>
      <c r="E145" s="13">
        <v>44451</v>
      </c>
      <c r="F145" s="76" t="s">
        <v>1362</v>
      </c>
      <c r="G145" s="13">
        <v>44454</v>
      </c>
      <c r="H145" s="77" t="s">
        <v>2428</v>
      </c>
      <c r="I145" s="16">
        <v>71</v>
      </c>
      <c r="J145" s="16">
        <v>55</v>
      </c>
      <c r="K145" s="16">
        <v>20</v>
      </c>
      <c r="L145" s="16">
        <v>9</v>
      </c>
      <c r="M145" s="81">
        <v>19.524999999999999</v>
      </c>
      <c r="N145" s="72">
        <v>20</v>
      </c>
      <c r="O145" s="64">
        <v>2530</v>
      </c>
      <c r="P145" s="65">
        <f>Table22457891011234567891011121314151617181920[[#This Row],[PEMBULATAN]]*O145</f>
        <v>50600</v>
      </c>
    </row>
    <row r="146" spans="1:16" ht="24" customHeight="1" x14ac:dyDescent="0.2">
      <c r="A146" s="14"/>
      <c r="B146" s="75"/>
      <c r="C146" s="73" t="s">
        <v>3143</v>
      </c>
      <c r="D146" s="78" t="s">
        <v>289</v>
      </c>
      <c r="E146" s="13">
        <v>44451</v>
      </c>
      <c r="F146" s="76" t="s">
        <v>1362</v>
      </c>
      <c r="G146" s="13">
        <v>44454</v>
      </c>
      <c r="H146" s="77" t="s">
        <v>2428</v>
      </c>
      <c r="I146" s="16">
        <v>92</v>
      </c>
      <c r="J146" s="16">
        <v>52</v>
      </c>
      <c r="K146" s="16">
        <v>30</v>
      </c>
      <c r="L146" s="16">
        <v>6</v>
      </c>
      <c r="M146" s="81">
        <v>35.880000000000003</v>
      </c>
      <c r="N146" s="72">
        <v>36</v>
      </c>
      <c r="O146" s="64">
        <v>2530</v>
      </c>
      <c r="P146" s="65">
        <f>Table22457891011234567891011121314151617181920[[#This Row],[PEMBULATAN]]*O146</f>
        <v>91080</v>
      </c>
    </row>
    <row r="147" spans="1:16" ht="24" customHeight="1" x14ac:dyDescent="0.2">
      <c r="A147" s="14"/>
      <c r="B147" s="75"/>
      <c r="C147" s="73" t="s">
        <v>3144</v>
      </c>
      <c r="D147" s="78" t="s">
        <v>289</v>
      </c>
      <c r="E147" s="13">
        <v>44451</v>
      </c>
      <c r="F147" s="76" t="s">
        <v>1362</v>
      </c>
      <c r="G147" s="13">
        <v>44454</v>
      </c>
      <c r="H147" s="77" t="s">
        <v>2428</v>
      </c>
      <c r="I147" s="16">
        <v>72</v>
      </c>
      <c r="J147" s="16">
        <v>42</v>
      </c>
      <c r="K147" s="16">
        <v>25</v>
      </c>
      <c r="L147" s="16">
        <v>10</v>
      </c>
      <c r="M147" s="81">
        <v>18.899999999999999</v>
      </c>
      <c r="N147" s="72">
        <v>19</v>
      </c>
      <c r="O147" s="64">
        <v>2530</v>
      </c>
      <c r="P147" s="65">
        <f>Table22457891011234567891011121314151617181920[[#This Row],[PEMBULATAN]]*O147</f>
        <v>48070</v>
      </c>
    </row>
    <row r="148" spans="1:16" ht="24" customHeight="1" x14ac:dyDescent="0.2">
      <c r="A148" s="14"/>
      <c r="B148" s="75"/>
      <c r="C148" s="73" t="s">
        <v>3145</v>
      </c>
      <c r="D148" s="78" t="s">
        <v>289</v>
      </c>
      <c r="E148" s="13">
        <v>44451</v>
      </c>
      <c r="F148" s="76" t="s">
        <v>1362</v>
      </c>
      <c r="G148" s="13">
        <v>44454</v>
      </c>
      <c r="H148" s="77" t="s">
        <v>2428</v>
      </c>
      <c r="I148" s="16">
        <v>80</v>
      </c>
      <c r="J148" s="16">
        <v>50</v>
      </c>
      <c r="K148" s="16">
        <v>25</v>
      </c>
      <c r="L148" s="16">
        <v>10</v>
      </c>
      <c r="M148" s="81">
        <v>25</v>
      </c>
      <c r="N148" s="72">
        <v>25</v>
      </c>
      <c r="O148" s="64">
        <v>2530</v>
      </c>
      <c r="P148" s="65">
        <f>Table22457891011234567891011121314151617181920[[#This Row],[PEMBULATAN]]*O148</f>
        <v>63250</v>
      </c>
    </row>
    <row r="149" spans="1:16" ht="24" customHeight="1" x14ac:dyDescent="0.2">
      <c r="A149" s="14"/>
      <c r="B149" s="75"/>
      <c r="C149" s="73" t="s">
        <v>3146</v>
      </c>
      <c r="D149" s="78" t="s">
        <v>289</v>
      </c>
      <c r="E149" s="13">
        <v>44451</v>
      </c>
      <c r="F149" s="76" t="s">
        <v>1362</v>
      </c>
      <c r="G149" s="13">
        <v>44454</v>
      </c>
      <c r="H149" s="77" t="s">
        <v>2428</v>
      </c>
      <c r="I149" s="16">
        <v>72</v>
      </c>
      <c r="J149" s="16">
        <v>42</v>
      </c>
      <c r="K149" s="16">
        <v>25</v>
      </c>
      <c r="L149" s="16">
        <v>8</v>
      </c>
      <c r="M149" s="81">
        <v>18.899999999999999</v>
      </c>
      <c r="N149" s="72">
        <v>19</v>
      </c>
      <c r="O149" s="64">
        <v>2530</v>
      </c>
      <c r="P149" s="65">
        <f>Table22457891011234567891011121314151617181920[[#This Row],[PEMBULATAN]]*O149</f>
        <v>48070</v>
      </c>
    </row>
    <row r="150" spans="1:16" ht="24" customHeight="1" x14ac:dyDescent="0.2">
      <c r="A150" s="14"/>
      <c r="B150" s="75"/>
      <c r="C150" s="73" t="s">
        <v>3147</v>
      </c>
      <c r="D150" s="78" t="s">
        <v>289</v>
      </c>
      <c r="E150" s="13">
        <v>44451</v>
      </c>
      <c r="F150" s="76" t="s">
        <v>1362</v>
      </c>
      <c r="G150" s="13">
        <v>44454</v>
      </c>
      <c r="H150" s="77" t="s">
        <v>2428</v>
      </c>
      <c r="I150" s="16">
        <v>82</v>
      </c>
      <c r="J150" s="16">
        <v>51</v>
      </c>
      <c r="K150" s="16">
        <v>25</v>
      </c>
      <c r="L150" s="16">
        <v>11</v>
      </c>
      <c r="M150" s="81">
        <v>26.137499999999999</v>
      </c>
      <c r="N150" s="72">
        <v>26</v>
      </c>
      <c r="O150" s="64">
        <v>2530</v>
      </c>
      <c r="P150" s="65">
        <f>Table22457891011234567891011121314151617181920[[#This Row],[PEMBULATAN]]*O150</f>
        <v>65780</v>
      </c>
    </row>
    <row r="151" spans="1:16" ht="24" customHeight="1" x14ac:dyDescent="0.2">
      <c r="A151" s="14"/>
      <c r="B151" s="75"/>
      <c r="C151" s="73" t="s">
        <v>3148</v>
      </c>
      <c r="D151" s="78" t="s">
        <v>289</v>
      </c>
      <c r="E151" s="13">
        <v>44451</v>
      </c>
      <c r="F151" s="76" t="s">
        <v>1362</v>
      </c>
      <c r="G151" s="13">
        <v>44454</v>
      </c>
      <c r="H151" s="77" t="s">
        <v>2428</v>
      </c>
      <c r="I151" s="16">
        <v>80</v>
      </c>
      <c r="J151" s="16">
        <v>62</v>
      </c>
      <c r="K151" s="16">
        <v>15</v>
      </c>
      <c r="L151" s="16">
        <v>13</v>
      </c>
      <c r="M151" s="81">
        <v>18.600000000000001</v>
      </c>
      <c r="N151" s="72">
        <v>19</v>
      </c>
      <c r="O151" s="64">
        <v>2530</v>
      </c>
      <c r="P151" s="65">
        <f>Table22457891011234567891011121314151617181920[[#This Row],[PEMBULATAN]]*O151</f>
        <v>48070</v>
      </c>
    </row>
    <row r="152" spans="1:16" ht="24" customHeight="1" x14ac:dyDescent="0.2">
      <c r="A152" s="14"/>
      <c r="B152" s="75"/>
      <c r="C152" s="73" t="s">
        <v>3149</v>
      </c>
      <c r="D152" s="78" t="s">
        <v>289</v>
      </c>
      <c r="E152" s="13">
        <v>44451</v>
      </c>
      <c r="F152" s="76" t="s">
        <v>1362</v>
      </c>
      <c r="G152" s="13">
        <v>44454</v>
      </c>
      <c r="H152" s="77" t="s">
        <v>2428</v>
      </c>
      <c r="I152" s="16">
        <v>82</v>
      </c>
      <c r="J152" s="16">
        <v>60</v>
      </c>
      <c r="K152" s="16">
        <v>20</v>
      </c>
      <c r="L152" s="16">
        <v>15</v>
      </c>
      <c r="M152" s="81">
        <v>24.6</v>
      </c>
      <c r="N152" s="72">
        <v>25</v>
      </c>
      <c r="O152" s="64">
        <v>2530</v>
      </c>
      <c r="P152" s="65">
        <f>Table22457891011234567891011121314151617181920[[#This Row],[PEMBULATAN]]*O152</f>
        <v>63250</v>
      </c>
    </row>
    <row r="153" spans="1:16" ht="24" customHeight="1" x14ac:dyDescent="0.2">
      <c r="A153" s="14"/>
      <c r="B153" s="75"/>
      <c r="C153" s="73" t="s">
        <v>3150</v>
      </c>
      <c r="D153" s="78" t="s">
        <v>289</v>
      </c>
      <c r="E153" s="13">
        <v>44451</v>
      </c>
      <c r="F153" s="76" t="s">
        <v>1362</v>
      </c>
      <c r="G153" s="13">
        <v>44454</v>
      </c>
      <c r="H153" s="77" t="s">
        <v>2428</v>
      </c>
      <c r="I153" s="16">
        <v>95</v>
      </c>
      <c r="J153" s="16"/>
      <c r="K153" s="16">
        <v>50</v>
      </c>
      <c r="L153" s="16">
        <v>24</v>
      </c>
      <c r="M153" s="81">
        <v>0</v>
      </c>
      <c r="N153" s="72">
        <v>24</v>
      </c>
      <c r="O153" s="64">
        <v>2530</v>
      </c>
      <c r="P153" s="65">
        <f>Table22457891011234567891011121314151617181920[[#This Row],[PEMBULATAN]]*O153</f>
        <v>60720</v>
      </c>
    </row>
    <row r="154" spans="1:16" ht="24" customHeight="1" x14ac:dyDescent="0.2">
      <c r="A154" s="14"/>
      <c r="B154" s="75"/>
      <c r="C154" s="73" t="s">
        <v>3151</v>
      </c>
      <c r="D154" s="78" t="s">
        <v>289</v>
      </c>
      <c r="E154" s="13">
        <v>44451</v>
      </c>
      <c r="F154" s="76" t="s">
        <v>1362</v>
      </c>
      <c r="G154" s="13">
        <v>44454</v>
      </c>
      <c r="H154" s="77" t="s">
        <v>2428</v>
      </c>
      <c r="I154" s="16">
        <v>62</v>
      </c>
      <c r="J154" s="16">
        <v>53</v>
      </c>
      <c r="K154" s="16">
        <v>10</v>
      </c>
      <c r="L154" s="16">
        <v>10</v>
      </c>
      <c r="M154" s="81">
        <v>8.2149999999999999</v>
      </c>
      <c r="N154" s="72">
        <v>10</v>
      </c>
      <c r="O154" s="64">
        <v>2530</v>
      </c>
      <c r="P154" s="65">
        <f>Table22457891011234567891011121314151617181920[[#This Row],[PEMBULATAN]]*O154</f>
        <v>25300</v>
      </c>
    </row>
    <row r="155" spans="1:16" ht="24" customHeight="1" x14ac:dyDescent="0.2">
      <c r="A155" s="14"/>
      <c r="B155" s="75"/>
      <c r="C155" s="73" t="s">
        <v>3152</v>
      </c>
      <c r="D155" s="78" t="s">
        <v>289</v>
      </c>
      <c r="E155" s="13">
        <v>44451</v>
      </c>
      <c r="F155" s="76" t="s">
        <v>1362</v>
      </c>
      <c r="G155" s="13">
        <v>44454</v>
      </c>
      <c r="H155" s="77" t="s">
        <v>2428</v>
      </c>
      <c r="I155" s="16">
        <v>84</v>
      </c>
      <c r="J155" s="16">
        <v>50</v>
      </c>
      <c r="K155" s="16">
        <v>40</v>
      </c>
      <c r="L155" s="16">
        <v>27</v>
      </c>
      <c r="M155" s="81">
        <v>42</v>
      </c>
      <c r="N155" s="72">
        <v>42</v>
      </c>
      <c r="O155" s="64">
        <v>2530</v>
      </c>
      <c r="P155" s="65">
        <f>Table22457891011234567891011121314151617181920[[#This Row],[PEMBULATAN]]*O155</f>
        <v>106260</v>
      </c>
    </row>
    <row r="156" spans="1:16" ht="24" customHeight="1" x14ac:dyDescent="0.2">
      <c r="A156" s="14"/>
      <c r="B156" s="75"/>
      <c r="C156" s="73" t="s">
        <v>3153</v>
      </c>
      <c r="D156" s="78" t="s">
        <v>289</v>
      </c>
      <c r="E156" s="13">
        <v>44451</v>
      </c>
      <c r="F156" s="76" t="s">
        <v>1362</v>
      </c>
      <c r="G156" s="13">
        <v>44454</v>
      </c>
      <c r="H156" s="77" t="s">
        <v>2428</v>
      </c>
      <c r="I156" s="16">
        <v>90</v>
      </c>
      <c r="J156" s="16">
        <v>62</v>
      </c>
      <c r="K156" s="16">
        <v>22</v>
      </c>
      <c r="L156" s="16">
        <v>14</v>
      </c>
      <c r="M156" s="81">
        <v>30.69</v>
      </c>
      <c r="N156" s="72">
        <v>31</v>
      </c>
      <c r="O156" s="64">
        <v>2530</v>
      </c>
      <c r="P156" s="65">
        <f>Table22457891011234567891011121314151617181920[[#This Row],[PEMBULATAN]]*O156</f>
        <v>78430</v>
      </c>
    </row>
    <row r="157" spans="1:16" ht="24" customHeight="1" x14ac:dyDescent="0.2">
      <c r="A157" s="14"/>
      <c r="B157" s="75"/>
      <c r="C157" s="73" t="s">
        <v>3154</v>
      </c>
      <c r="D157" s="78" t="s">
        <v>289</v>
      </c>
      <c r="E157" s="13">
        <v>44451</v>
      </c>
      <c r="F157" s="76" t="s">
        <v>1362</v>
      </c>
      <c r="G157" s="13">
        <v>44454</v>
      </c>
      <c r="H157" s="77" t="s">
        <v>2428</v>
      </c>
      <c r="I157" s="16">
        <v>91</v>
      </c>
      <c r="J157" s="16">
        <v>65</v>
      </c>
      <c r="K157" s="16">
        <v>38</v>
      </c>
      <c r="L157" s="16">
        <v>15</v>
      </c>
      <c r="M157" s="81">
        <v>56.192500000000003</v>
      </c>
      <c r="N157" s="72">
        <v>56</v>
      </c>
      <c r="O157" s="64">
        <v>2530</v>
      </c>
      <c r="P157" s="65">
        <f>Table22457891011234567891011121314151617181920[[#This Row],[PEMBULATAN]]*O157</f>
        <v>141680</v>
      </c>
    </row>
    <row r="158" spans="1:16" ht="24" customHeight="1" x14ac:dyDescent="0.2">
      <c r="A158" s="14"/>
      <c r="B158" s="75"/>
      <c r="C158" s="73" t="s">
        <v>3155</v>
      </c>
      <c r="D158" s="78" t="s">
        <v>289</v>
      </c>
      <c r="E158" s="13">
        <v>44451</v>
      </c>
      <c r="F158" s="76" t="s">
        <v>1362</v>
      </c>
      <c r="G158" s="13">
        <v>44454</v>
      </c>
      <c r="H158" s="77" t="s">
        <v>2428</v>
      </c>
      <c r="I158" s="16">
        <v>69</v>
      </c>
      <c r="J158" s="16">
        <v>72</v>
      </c>
      <c r="K158" s="16">
        <v>30</v>
      </c>
      <c r="L158" s="16">
        <v>5</v>
      </c>
      <c r="M158" s="81">
        <v>37.26</v>
      </c>
      <c r="N158" s="72">
        <v>37</v>
      </c>
      <c r="O158" s="64">
        <v>2530</v>
      </c>
      <c r="P158" s="65">
        <f>Table22457891011234567891011121314151617181920[[#This Row],[PEMBULATAN]]*O158</f>
        <v>93610</v>
      </c>
    </row>
    <row r="159" spans="1:16" ht="24" customHeight="1" x14ac:dyDescent="0.2">
      <c r="A159" s="14"/>
      <c r="B159" s="75"/>
      <c r="C159" s="73" t="s">
        <v>3156</v>
      </c>
      <c r="D159" s="78" t="s">
        <v>289</v>
      </c>
      <c r="E159" s="13">
        <v>44451</v>
      </c>
      <c r="F159" s="76" t="s">
        <v>1362</v>
      </c>
      <c r="G159" s="13">
        <v>44454</v>
      </c>
      <c r="H159" s="77" t="s">
        <v>2428</v>
      </c>
      <c r="I159" s="16">
        <v>81</v>
      </c>
      <c r="J159" s="16">
        <v>51</v>
      </c>
      <c r="K159" s="16">
        <v>30</v>
      </c>
      <c r="L159" s="16">
        <v>17</v>
      </c>
      <c r="M159" s="81">
        <v>30.982500000000002</v>
      </c>
      <c r="N159" s="72">
        <v>31</v>
      </c>
      <c r="O159" s="64">
        <v>2530</v>
      </c>
      <c r="P159" s="65">
        <f>Table22457891011234567891011121314151617181920[[#This Row],[PEMBULATAN]]*O159</f>
        <v>78430</v>
      </c>
    </row>
    <row r="160" spans="1:16" ht="24" customHeight="1" x14ac:dyDescent="0.2">
      <c r="A160" s="14"/>
      <c r="B160" s="75"/>
      <c r="C160" s="73" t="s">
        <v>3157</v>
      </c>
      <c r="D160" s="78" t="s">
        <v>289</v>
      </c>
      <c r="E160" s="13">
        <v>44451</v>
      </c>
      <c r="F160" s="76" t="s">
        <v>1362</v>
      </c>
      <c r="G160" s="13">
        <v>44454</v>
      </c>
      <c r="H160" s="77" t="s">
        <v>2428</v>
      </c>
      <c r="I160" s="16">
        <v>90</v>
      </c>
      <c r="J160" s="16">
        <v>60</v>
      </c>
      <c r="K160" s="16">
        <v>25</v>
      </c>
      <c r="L160" s="16">
        <v>13</v>
      </c>
      <c r="M160" s="81">
        <v>33.75</v>
      </c>
      <c r="N160" s="72">
        <v>34</v>
      </c>
      <c r="O160" s="64">
        <v>2530</v>
      </c>
      <c r="P160" s="65">
        <f>Table22457891011234567891011121314151617181920[[#This Row],[PEMBULATAN]]*O160</f>
        <v>86020</v>
      </c>
    </row>
    <row r="161" spans="1:16" ht="24" customHeight="1" x14ac:dyDescent="0.2">
      <c r="A161" s="14"/>
      <c r="B161" s="75"/>
      <c r="C161" s="73" t="s">
        <v>3158</v>
      </c>
      <c r="D161" s="78" t="s">
        <v>289</v>
      </c>
      <c r="E161" s="13">
        <v>44451</v>
      </c>
      <c r="F161" s="76" t="s">
        <v>1362</v>
      </c>
      <c r="G161" s="13">
        <v>44454</v>
      </c>
      <c r="H161" s="77" t="s">
        <v>2428</v>
      </c>
      <c r="I161" s="16">
        <v>90</v>
      </c>
      <c r="J161" s="16">
        <v>52</v>
      </c>
      <c r="K161" s="16">
        <v>28</v>
      </c>
      <c r="L161" s="16">
        <v>25</v>
      </c>
      <c r="M161" s="81">
        <v>32.76</v>
      </c>
      <c r="N161" s="72">
        <v>33</v>
      </c>
      <c r="O161" s="64">
        <v>2530</v>
      </c>
      <c r="P161" s="65">
        <f>Table22457891011234567891011121314151617181920[[#This Row],[PEMBULATAN]]*O161</f>
        <v>83490</v>
      </c>
    </row>
    <row r="162" spans="1:16" ht="24" customHeight="1" x14ac:dyDescent="0.2">
      <c r="A162" s="14"/>
      <c r="B162" s="75"/>
      <c r="C162" s="73" t="s">
        <v>3159</v>
      </c>
      <c r="D162" s="78" t="s">
        <v>289</v>
      </c>
      <c r="E162" s="13">
        <v>44451</v>
      </c>
      <c r="F162" s="76" t="s">
        <v>1362</v>
      </c>
      <c r="G162" s="13">
        <v>44454</v>
      </c>
      <c r="H162" s="77" t="s">
        <v>2428</v>
      </c>
      <c r="I162" s="16">
        <v>90</v>
      </c>
      <c r="J162" s="16">
        <v>53</v>
      </c>
      <c r="K162" s="16">
        <v>35</v>
      </c>
      <c r="L162" s="16">
        <v>7</v>
      </c>
      <c r="M162" s="81">
        <v>41.737499999999997</v>
      </c>
      <c r="N162" s="72">
        <v>42</v>
      </c>
      <c r="O162" s="64">
        <v>2530</v>
      </c>
      <c r="P162" s="65">
        <f>Table22457891011234567891011121314151617181920[[#This Row],[PEMBULATAN]]*O162</f>
        <v>106260</v>
      </c>
    </row>
    <row r="163" spans="1:16" ht="24" customHeight="1" x14ac:dyDescent="0.2">
      <c r="A163" s="14"/>
      <c r="B163" s="75"/>
      <c r="C163" s="73" t="s">
        <v>3160</v>
      </c>
      <c r="D163" s="78" t="s">
        <v>289</v>
      </c>
      <c r="E163" s="13">
        <v>44451</v>
      </c>
      <c r="F163" s="76" t="s">
        <v>1362</v>
      </c>
      <c r="G163" s="13">
        <v>44454</v>
      </c>
      <c r="H163" s="77" t="s">
        <v>2428</v>
      </c>
      <c r="I163" s="16">
        <v>82</v>
      </c>
      <c r="J163" s="16">
        <v>51</v>
      </c>
      <c r="K163" s="16">
        <v>25</v>
      </c>
      <c r="L163" s="16">
        <v>11</v>
      </c>
      <c r="M163" s="81">
        <v>26.137499999999999</v>
      </c>
      <c r="N163" s="72">
        <v>26</v>
      </c>
      <c r="O163" s="64">
        <v>2530</v>
      </c>
      <c r="P163" s="65">
        <f>Table22457891011234567891011121314151617181920[[#This Row],[PEMBULATAN]]*O163</f>
        <v>65780</v>
      </c>
    </row>
    <row r="164" spans="1:16" ht="24" customHeight="1" x14ac:dyDescent="0.2">
      <c r="A164" s="14"/>
      <c r="B164" s="75"/>
      <c r="C164" s="73" t="s">
        <v>3161</v>
      </c>
      <c r="D164" s="78" t="s">
        <v>289</v>
      </c>
      <c r="E164" s="13">
        <v>44451</v>
      </c>
      <c r="F164" s="76" t="s">
        <v>1362</v>
      </c>
      <c r="G164" s="13">
        <v>44454</v>
      </c>
      <c r="H164" s="77" t="s">
        <v>2428</v>
      </c>
      <c r="I164" s="16">
        <v>81</v>
      </c>
      <c r="J164" s="16">
        <v>44</v>
      </c>
      <c r="K164" s="16">
        <v>31</v>
      </c>
      <c r="L164" s="16">
        <v>13</v>
      </c>
      <c r="M164" s="81">
        <v>27.620999999999999</v>
      </c>
      <c r="N164" s="72">
        <v>28</v>
      </c>
      <c r="O164" s="64">
        <v>2530</v>
      </c>
      <c r="P164" s="65">
        <f>Table22457891011234567891011121314151617181920[[#This Row],[PEMBULATAN]]*O164</f>
        <v>70840</v>
      </c>
    </row>
    <row r="165" spans="1:16" ht="24" customHeight="1" x14ac:dyDescent="0.2">
      <c r="A165" s="14"/>
      <c r="B165" s="75"/>
      <c r="C165" s="73" t="s">
        <v>3162</v>
      </c>
      <c r="D165" s="78" t="s">
        <v>289</v>
      </c>
      <c r="E165" s="13">
        <v>44451</v>
      </c>
      <c r="F165" s="76" t="s">
        <v>1362</v>
      </c>
      <c r="G165" s="13">
        <v>44454</v>
      </c>
      <c r="H165" s="77" t="s">
        <v>2428</v>
      </c>
      <c r="I165" s="16">
        <v>78</v>
      </c>
      <c r="J165" s="16">
        <v>40</v>
      </c>
      <c r="K165" s="16">
        <v>40</v>
      </c>
      <c r="L165" s="16">
        <v>14</v>
      </c>
      <c r="M165" s="81">
        <v>31.2</v>
      </c>
      <c r="N165" s="72">
        <v>31</v>
      </c>
      <c r="O165" s="64">
        <v>2530</v>
      </c>
      <c r="P165" s="65">
        <f>Table22457891011234567891011121314151617181920[[#This Row],[PEMBULATAN]]*O165</f>
        <v>78430</v>
      </c>
    </row>
    <row r="166" spans="1:16" ht="24" customHeight="1" x14ac:dyDescent="0.2">
      <c r="A166" s="14"/>
      <c r="B166" s="75"/>
      <c r="C166" s="73" t="s">
        <v>3163</v>
      </c>
      <c r="D166" s="78" t="s">
        <v>289</v>
      </c>
      <c r="E166" s="13">
        <v>44451</v>
      </c>
      <c r="F166" s="76" t="s">
        <v>1362</v>
      </c>
      <c r="G166" s="13">
        <v>44454</v>
      </c>
      <c r="H166" s="77" t="s">
        <v>2428</v>
      </c>
      <c r="I166" s="16">
        <v>91</v>
      </c>
      <c r="J166" s="16">
        <v>67</v>
      </c>
      <c r="K166" s="16">
        <v>25</v>
      </c>
      <c r="L166" s="16">
        <v>18</v>
      </c>
      <c r="M166" s="81">
        <v>38.106250000000003</v>
      </c>
      <c r="N166" s="72">
        <v>38</v>
      </c>
      <c r="O166" s="64">
        <v>2530</v>
      </c>
      <c r="P166" s="65">
        <f>Table22457891011234567891011121314151617181920[[#This Row],[PEMBULATAN]]*O166</f>
        <v>96140</v>
      </c>
    </row>
    <row r="167" spans="1:16" ht="24" customHeight="1" x14ac:dyDescent="0.2">
      <c r="A167" s="14"/>
      <c r="B167" s="75"/>
      <c r="C167" s="73" t="s">
        <v>3164</v>
      </c>
      <c r="D167" s="78" t="s">
        <v>289</v>
      </c>
      <c r="E167" s="13">
        <v>44451</v>
      </c>
      <c r="F167" s="76" t="s">
        <v>1362</v>
      </c>
      <c r="G167" s="13">
        <v>44454</v>
      </c>
      <c r="H167" s="77" t="s">
        <v>2428</v>
      </c>
      <c r="I167" s="16">
        <v>83</v>
      </c>
      <c r="J167" s="16">
        <v>58</v>
      </c>
      <c r="K167" s="16">
        <v>35</v>
      </c>
      <c r="L167" s="16">
        <v>20</v>
      </c>
      <c r="M167" s="81">
        <v>42.122500000000002</v>
      </c>
      <c r="N167" s="72">
        <v>42</v>
      </c>
      <c r="O167" s="64">
        <v>2530</v>
      </c>
      <c r="P167" s="65">
        <f>Table22457891011234567891011121314151617181920[[#This Row],[PEMBULATAN]]*O167</f>
        <v>106260</v>
      </c>
    </row>
    <row r="168" spans="1:16" ht="24" customHeight="1" x14ac:dyDescent="0.2">
      <c r="A168" s="14"/>
      <c r="B168" s="75"/>
      <c r="C168" s="73" t="s">
        <v>3165</v>
      </c>
      <c r="D168" s="78" t="s">
        <v>289</v>
      </c>
      <c r="E168" s="13">
        <v>44451</v>
      </c>
      <c r="F168" s="76" t="s">
        <v>1362</v>
      </c>
      <c r="G168" s="13">
        <v>44454</v>
      </c>
      <c r="H168" s="77" t="s">
        <v>2428</v>
      </c>
      <c r="I168" s="16">
        <v>63</v>
      </c>
      <c r="J168" s="16">
        <v>55</v>
      </c>
      <c r="K168" s="16">
        <v>20</v>
      </c>
      <c r="L168" s="16">
        <v>14</v>
      </c>
      <c r="M168" s="81">
        <v>17.324999999999999</v>
      </c>
      <c r="N168" s="72">
        <v>18</v>
      </c>
      <c r="O168" s="64">
        <v>2530</v>
      </c>
      <c r="P168" s="65">
        <f>Table22457891011234567891011121314151617181920[[#This Row],[PEMBULATAN]]*O168</f>
        <v>45540</v>
      </c>
    </row>
    <row r="169" spans="1:16" ht="24" customHeight="1" x14ac:dyDescent="0.2">
      <c r="A169" s="14"/>
      <c r="B169" s="75"/>
      <c r="C169" s="73" t="s">
        <v>3166</v>
      </c>
      <c r="D169" s="78" t="s">
        <v>289</v>
      </c>
      <c r="E169" s="13">
        <v>44451</v>
      </c>
      <c r="F169" s="76" t="s">
        <v>1362</v>
      </c>
      <c r="G169" s="13">
        <v>44454</v>
      </c>
      <c r="H169" s="77" t="s">
        <v>2428</v>
      </c>
      <c r="I169" s="16">
        <v>80</v>
      </c>
      <c r="J169" s="16">
        <v>61</v>
      </c>
      <c r="K169" s="16">
        <v>16</v>
      </c>
      <c r="L169" s="16">
        <v>10</v>
      </c>
      <c r="M169" s="81">
        <v>19.52</v>
      </c>
      <c r="N169" s="72">
        <v>20</v>
      </c>
      <c r="O169" s="64">
        <v>2530</v>
      </c>
      <c r="P169" s="65">
        <f>Table22457891011234567891011121314151617181920[[#This Row],[PEMBULATAN]]*O169</f>
        <v>50600</v>
      </c>
    </row>
    <row r="170" spans="1:16" ht="24" customHeight="1" x14ac:dyDescent="0.2">
      <c r="A170" s="14"/>
      <c r="B170" s="75"/>
      <c r="C170" s="73" t="s">
        <v>3167</v>
      </c>
      <c r="D170" s="78" t="s">
        <v>289</v>
      </c>
      <c r="E170" s="13">
        <v>44451</v>
      </c>
      <c r="F170" s="76" t="s">
        <v>1362</v>
      </c>
      <c r="G170" s="13">
        <v>44454</v>
      </c>
      <c r="H170" s="77" t="s">
        <v>2428</v>
      </c>
      <c r="I170" s="16">
        <v>61</v>
      </c>
      <c r="J170" s="16">
        <v>40</v>
      </c>
      <c r="K170" s="16">
        <v>15</v>
      </c>
      <c r="L170" s="16">
        <v>5</v>
      </c>
      <c r="M170" s="81">
        <v>9.15</v>
      </c>
      <c r="N170" s="72">
        <v>9</v>
      </c>
      <c r="O170" s="64">
        <v>2530</v>
      </c>
      <c r="P170" s="65">
        <f>Table22457891011234567891011121314151617181920[[#This Row],[PEMBULATAN]]*O170</f>
        <v>22770</v>
      </c>
    </row>
    <row r="171" spans="1:16" ht="24" customHeight="1" x14ac:dyDescent="0.2">
      <c r="A171" s="14"/>
      <c r="B171" s="75"/>
      <c r="C171" s="73" t="s">
        <v>3168</v>
      </c>
      <c r="D171" s="78" t="s">
        <v>289</v>
      </c>
      <c r="E171" s="13">
        <v>44451</v>
      </c>
      <c r="F171" s="76" t="s">
        <v>1362</v>
      </c>
      <c r="G171" s="13">
        <v>44454</v>
      </c>
      <c r="H171" s="77" t="s">
        <v>2428</v>
      </c>
      <c r="I171" s="16">
        <v>80</v>
      </c>
      <c r="J171" s="16">
        <v>61</v>
      </c>
      <c r="K171" s="16">
        <v>25</v>
      </c>
      <c r="L171" s="16">
        <v>14</v>
      </c>
      <c r="M171" s="81">
        <v>30.5</v>
      </c>
      <c r="N171" s="72">
        <v>31</v>
      </c>
      <c r="O171" s="64">
        <v>2530</v>
      </c>
      <c r="P171" s="65">
        <f>Table22457891011234567891011121314151617181920[[#This Row],[PEMBULATAN]]*O171</f>
        <v>78430</v>
      </c>
    </row>
    <row r="172" spans="1:16" ht="24" customHeight="1" x14ac:dyDescent="0.2">
      <c r="A172" s="14"/>
      <c r="B172" s="75"/>
      <c r="C172" s="73" t="s">
        <v>3169</v>
      </c>
      <c r="D172" s="78" t="s">
        <v>289</v>
      </c>
      <c r="E172" s="13">
        <v>44451</v>
      </c>
      <c r="F172" s="76" t="s">
        <v>1362</v>
      </c>
      <c r="G172" s="13">
        <v>44454</v>
      </c>
      <c r="H172" s="77" t="s">
        <v>2428</v>
      </c>
      <c r="I172" s="16">
        <v>81</v>
      </c>
      <c r="J172" s="16">
        <v>52</v>
      </c>
      <c r="K172" s="16">
        <v>30</v>
      </c>
      <c r="L172" s="16">
        <v>17</v>
      </c>
      <c r="M172" s="81">
        <v>31.59</v>
      </c>
      <c r="N172" s="72">
        <v>32</v>
      </c>
      <c r="O172" s="64">
        <v>2530</v>
      </c>
      <c r="P172" s="65">
        <f>Table22457891011234567891011121314151617181920[[#This Row],[PEMBULATAN]]*O172</f>
        <v>80960</v>
      </c>
    </row>
    <row r="173" spans="1:16" ht="24" customHeight="1" x14ac:dyDescent="0.2">
      <c r="A173" s="14"/>
      <c r="B173" s="75"/>
      <c r="C173" s="73" t="s">
        <v>3170</v>
      </c>
      <c r="D173" s="78" t="s">
        <v>289</v>
      </c>
      <c r="E173" s="13">
        <v>44451</v>
      </c>
      <c r="F173" s="76" t="s">
        <v>1362</v>
      </c>
      <c r="G173" s="13">
        <v>44454</v>
      </c>
      <c r="H173" s="77" t="s">
        <v>2428</v>
      </c>
      <c r="I173" s="16">
        <v>90</v>
      </c>
      <c r="J173" s="16">
        <v>50</v>
      </c>
      <c r="K173" s="16">
        <v>30</v>
      </c>
      <c r="L173" s="16">
        <v>7</v>
      </c>
      <c r="M173" s="81">
        <v>33.75</v>
      </c>
      <c r="N173" s="72">
        <v>34</v>
      </c>
      <c r="O173" s="64">
        <v>2530</v>
      </c>
      <c r="P173" s="65">
        <f>Table22457891011234567891011121314151617181920[[#This Row],[PEMBULATAN]]*O173</f>
        <v>86020</v>
      </c>
    </row>
    <row r="174" spans="1:16" ht="24" customHeight="1" x14ac:dyDescent="0.2">
      <c r="A174" s="14"/>
      <c r="B174" s="75"/>
      <c r="C174" s="73" t="s">
        <v>3171</v>
      </c>
      <c r="D174" s="78" t="s">
        <v>289</v>
      </c>
      <c r="E174" s="13">
        <v>44451</v>
      </c>
      <c r="F174" s="76" t="s">
        <v>1362</v>
      </c>
      <c r="G174" s="13">
        <v>44454</v>
      </c>
      <c r="H174" s="77" t="s">
        <v>2428</v>
      </c>
      <c r="I174" s="16">
        <v>82</v>
      </c>
      <c r="J174" s="16">
        <v>56</v>
      </c>
      <c r="K174" s="16">
        <v>24</v>
      </c>
      <c r="L174" s="16">
        <v>16</v>
      </c>
      <c r="M174" s="81">
        <v>27.552</v>
      </c>
      <c r="N174" s="72">
        <v>28</v>
      </c>
      <c r="O174" s="64">
        <v>2530</v>
      </c>
      <c r="P174" s="65">
        <f>Table22457891011234567891011121314151617181920[[#This Row],[PEMBULATAN]]*O174</f>
        <v>70840</v>
      </c>
    </row>
    <row r="175" spans="1:16" ht="24" customHeight="1" x14ac:dyDescent="0.2">
      <c r="A175" s="14"/>
      <c r="B175" s="75"/>
      <c r="C175" s="73" t="s">
        <v>3172</v>
      </c>
      <c r="D175" s="78" t="s">
        <v>289</v>
      </c>
      <c r="E175" s="13">
        <v>44451</v>
      </c>
      <c r="F175" s="76" t="s">
        <v>1362</v>
      </c>
      <c r="G175" s="13">
        <v>44454</v>
      </c>
      <c r="H175" s="77" t="s">
        <v>2428</v>
      </c>
      <c r="I175" s="16">
        <v>90</v>
      </c>
      <c r="J175" s="16">
        <v>51</v>
      </c>
      <c r="K175" s="16">
        <v>38</v>
      </c>
      <c r="L175" s="16">
        <v>13</v>
      </c>
      <c r="M175" s="81">
        <v>43.604999999999997</v>
      </c>
      <c r="N175" s="72">
        <v>44</v>
      </c>
      <c r="O175" s="64">
        <v>2530</v>
      </c>
      <c r="P175" s="65">
        <f>Table22457891011234567891011121314151617181920[[#This Row],[PEMBULATAN]]*O175</f>
        <v>111320</v>
      </c>
    </row>
    <row r="176" spans="1:16" ht="24" customHeight="1" x14ac:dyDescent="0.2">
      <c r="A176" s="14"/>
      <c r="B176" s="75"/>
      <c r="C176" s="73" t="s">
        <v>3173</v>
      </c>
      <c r="D176" s="78" t="s">
        <v>289</v>
      </c>
      <c r="E176" s="13">
        <v>44451</v>
      </c>
      <c r="F176" s="76" t="s">
        <v>1362</v>
      </c>
      <c r="G176" s="13">
        <v>44454</v>
      </c>
      <c r="H176" s="77" t="s">
        <v>2428</v>
      </c>
      <c r="I176" s="16">
        <v>92</v>
      </c>
      <c r="J176" s="16">
        <v>522</v>
      </c>
      <c r="K176" s="16">
        <v>42</v>
      </c>
      <c r="L176" s="16">
        <v>22</v>
      </c>
      <c r="M176" s="81">
        <v>504.25200000000001</v>
      </c>
      <c r="N176" s="72">
        <v>504</v>
      </c>
      <c r="O176" s="64">
        <v>2530</v>
      </c>
      <c r="P176" s="65">
        <f>Table22457891011234567891011121314151617181920[[#This Row],[PEMBULATAN]]*O176</f>
        <v>1275120</v>
      </c>
    </row>
    <row r="177" spans="1:16" ht="24" customHeight="1" x14ac:dyDescent="0.2">
      <c r="A177" s="14"/>
      <c r="B177" s="75"/>
      <c r="C177" s="73" t="s">
        <v>3174</v>
      </c>
      <c r="D177" s="78" t="s">
        <v>289</v>
      </c>
      <c r="E177" s="13">
        <v>44451</v>
      </c>
      <c r="F177" s="76" t="s">
        <v>1362</v>
      </c>
      <c r="G177" s="13">
        <v>44454</v>
      </c>
      <c r="H177" s="77" t="s">
        <v>2428</v>
      </c>
      <c r="I177" s="16">
        <v>50</v>
      </c>
      <c r="J177" s="16">
        <v>61</v>
      </c>
      <c r="K177" s="16">
        <v>20</v>
      </c>
      <c r="L177" s="16">
        <v>6</v>
      </c>
      <c r="M177" s="81">
        <v>15.25</v>
      </c>
      <c r="N177" s="72">
        <v>15</v>
      </c>
      <c r="O177" s="64">
        <v>2530</v>
      </c>
      <c r="P177" s="65">
        <f>Table22457891011234567891011121314151617181920[[#This Row],[PEMBULATAN]]*O177</f>
        <v>37950</v>
      </c>
    </row>
    <row r="178" spans="1:16" ht="24" customHeight="1" x14ac:dyDescent="0.2">
      <c r="A178" s="14"/>
      <c r="B178" s="75"/>
      <c r="C178" s="73" t="s">
        <v>3175</v>
      </c>
      <c r="D178" s="78" t="s">
        <v>289</v>
      </c>
      <c r="E178" s="13">
        <v>44451</v>
      </c>
      <c r="F178" s="76" t="s">
        <v>1362</v>
      </c>
      <c r="G178" s="13">
        <v>44454</v>
      </c>
      <c r="H178" s="77" t="s">
        <v>2428</v>
      </c>
      <c r="I178" s="16">
        <v>60</v>
      </c>
      <c r="J178" s="16">
        <v>42</v>
      </c>
      <c r="K178" s="16">
        <v>32</v>
      </c>
      <c r="L178" s="16">
        <v>9</v>
      </c>
      <c r="M178" s="81">
        <v>20.16</v>
      </c>
      <c r="N178" s="72">
        <v>20</v>
      </c>
      <c r="O178" s="64">
        <v>2530</v>
      </c>
      <c r="P178" s="65">
        <f>Table22457891011234567891011121314151617181920[[#This Row],[PEMBULATAN]]*O178</f>
        <v>50600</v>
      </c>
    </row>
    <row r="179" spans="1:16" ht="24" customHeight="1" x14ac:dyDescent="0.2">
      <c r="A179" s="14"/>
      <c r="B179" s="75"/>
      <c r="C179" s="73" t="s">
        <v>3176</v>
      </c>
      <c r="D179" s="78" t="s">
        <v>289</v>
      </c>
      <c r="E179" s="13">
        <v>44451</v>
      </c>
      <c r="F179" s="76" t="s">
        <v>1362</v>
      </c>
      <c r="G179" s="13">
        <v>44454</v>
      </c>
      <c r="H179" s="77" t="s">
        <v>2428</v>
      </c>
      <c r="I179" s="16">
        <v>81</v>
      </c>
      <c r="J179" s="16">
        <v>63</v>
      </c>
      <c r="K179" s="16">
        <v>22</v>
      </c>
      <c r="L179" s="16">
        <v>14</v>
      </c>
      <c r="M179" s="81">
        <v>28.066500000000001</v>
      </c>
      <c r="N179" s="72">
        <v>28</v>
      </c>
      <c r="O179" s="64">
        <v>2530</v>
      </c>
      <c r="P179" s="65">
        <f>Table22457891011234567891011121314151617181920[[#This Row],[PEMBULATAN]]*O179</f>
        <v>70840</v>
      </c>
    </row>
    <row r="180" spans="1:16" ht="24" customHeight="1" x14ac:dyDescent="0.2">
      <c r="A180" s="14"/>
      <c r="B180" s="75"/>
      <c r="C180" s="73" t="s">
        <v>3177</v>
      </c>
      <c r="D180" s="78" t="s">
        <v>289</v>
      </c>
      <c r="E180" s="13">
        <v>44451</v>
      </c>
      <c r="F180" s="76" t="s">
        <v>1362</v>
      </c>
      <c r="G180" s="13">
        <v>44454</v>
      </c>
      <c r="H180" s="77" t="s">
        <v>2428</v>
      </c>
      <c r="I180" s="16">
        <v>92</v>
      </c>
      <c r="J180" s="16">
        <v>60</v>
      </c>
      <c r="K180" s="16">
        <v>32</v>
      </c>
      <c r="L180" s="16">
        <v>22</v>
      </c>
      <c r="M180" s="81">
        <v>44.16</v>
      </c>
      <c r="N180" s="72">
        <v>44</v>
      </c>
      <c r="O180" s="64">
        <v>2530</v>
      </c>
      <c r="P180" s="65">
        <f>Table22457891011234567891011121314151617181920[[#This Row],[PEMBULATAN]]*O180</f>
        <v>111320</v>
      </c>
    </row>
    <row r="181" spans="1:16" ht="24" customHeight="1" x14ac:dyDescent="0.2">
      <c r="A181" s="14"/>
      <c r="B181" s="75"/>
      <c r="C181" s="73" t="s">
        <v>3178</v>
      </c>
      <c r="D181" s="78" t="s">
        <v>289</v>
      </c>
      <c r="E181" s="13">
        <v>44451</v>
      </c>
      <c r="F181" s="76" t="s">
        <v>1362</v>
      </c>
      <c r="G181" s="13">
        <v>44454</v>
      </c>
      <c r="H181" s="77" t="s">
        <v>2428</v>
      </c>
      <c r="I181" s="16">
        <v>91</v>
      </c>
      <c r="J181" s="16">
        <v>62</v>
      </c>
      <c r="K181" s="16">
        <v>40</v>
      </c>
      <c r="L181" s="16">
        <v>23</v>
      </c>
      <c r="M181" s="81">
        <v>56.42</v>
      </c>
      <c r="N181" s="72">
        <v>57</v>
      </c>
      <c r="O181" s="64">
        <v>2530</v>
      </c>
      <c r="P181" s="65">
        <f>Table22457891011234567891011121314151617181920[[#This Row],[PEMBULATAN]]*O181</f>
        <v>144210</v>
      </c>
    </row>
    <row r="182" spans="1:16" ht="24" customHeight="1" x14ac:dyDescent="0.2">
      <c r="A182" s="14"/>
      <c r="B182" s="75"/>
      <c r="C182" s="73" t="s">
        <v>3179</v>
      </c>
      <c r="D182" s="78" t="s">
        <v>289</v>
      </c>
      <c r="E182" s="13">
        <v>44451</v>
      </c>
      <c r="F182" s="76" t="s">
        <v>1362</v>
      </c>
      <c r="G182" s="13">
        <v>44454</v>
      </c>
      <c r="H182" s="77" t="s">
        <v>2428</v>
      </c>
      <c r="I182" s="16">
        <v>67</v>
      </c>
      <c r="J182" s="16">
        <v>33</v>
      </c>
      <c r="K182" s="16">
        <v>33</v>
      </c>
      <c r="L182" s="16">
        <v>18</v>
      </c>
      <c r="M182" s="81">
        <v>18.240749999999998</v>
      </c>
      <c r="N182" s="72">
        <v>18</v>
      </c>
      <c r="O182" s="64">
        <v>2530</v>
      </c>
      <c r="P182" s="65">
        <f>Table22457891011234567891011121314151617181920[[#This Row],[PEMBULATAN]]*O182</f>
        <v>45540</v>
      </c>
    </row>
    <row r="183" spans="1:16" ht="24" customHeight="1" x14ac:dyDescent="0.2">
      <c r="A183" s="14"/>
      <c r="B183" s="75"/>
      <c r="C183" s="73" t="s">
        <v>3180</v>
      </c>
      <c r="D183" s="78" t="s">
        <v>289</v>
      </c>
      <c r="E183" s="13">
        <v>44451</v>
      </c>
      <c r="F183" s="76" t="s">
        <v>1362</v>
      </c>
      <c r="G183" s="13">
        <v>44454</v>
      </c>
      <c r="H183" s="77" t="s">
        <v>2428</v>
      </c>
      <c r="I183" s="16">
        <v>51</v>
      </c>
      <c r="J183" s="16">
        <v>30</v>
      </c>
      <c r="K183" s="16">
        <v>12</v>
      </c>
      <c r="L183" s="16">
        <v>2</v>
      </c>
      <c r="M183" s="81">
        <v>4.59</v>
      </c>
      <c r="N183" s="72">
        <v>5</v>
      </c>
      <c r="O183" s="64">
        <v>2530</v>
      </c>
      <c r="P183" s="65">
        <f>Table22457891011234567891011121314151617181920[[#This Row],[PEMBULATAN]]*O183</f>
        <v>12650</v>
      </c>
    </row>
    <row r="184" spans="1:16" ht="24" customHeight="1" x14ac:dyDescent="0.2">
      <c r="A184" s="14"/>
      <c r="B184" s="75"/>
      <c r="C184" s="73" t="s">
        <v>3181</v>
      </c>
      <c r="D184" s="78" t="s">
        <v>289</v>
      </c>
      <c r="E184" s="13">
        <v>44451</v>
      </c>
      <c r="F184" s="76" t="s">
        <v>1362</v>
      </c>
      <c r="G184" s="13">
        <v>44454</v>
      </c>
      <c r="H184" s="77" t="s">
        <v>2428</v>
      </c>
      <c r="I184" s="16">
        <v>37</v>
      </c>
      <c r="J184" s="16">
        <v>37</v>
      </c>
      <c r="K184" s="16">
        <v>21</v>
      </c>
      <c r="L184" s="16">
        <v>3</v>
      </c>
      <c r="M184" s="81">
        <v>7.1872499999999997</v>
      </c>
      <c r="N184" s="72">
        <v>7</v>
      </c>
      <c r="O184" s="64">
        <v>2530</v>
      </c>
      <c r="P184" s="65">
        <f>Table22457891011234567891011121314151617181920[[#This Row],[PEMBULATAN]]*O184</f>
        <v>17710</v>
      </c>
    </row>
    <row r="185" spans="1:16" ht="24" customHeight="1" x14ac:dyDescent="0.2">
      <c r="A185" s="14"/>
      <c r="B185" s="75"/>
      <c r="C185" s="73" t="s">
        <v>3182</v>
      </c>
      <c r="D185" s="78" t="s">
        <v>289</v>
      </c>
      <c r="E185" s="13">
        <v>44451</v>
      </c>
      <c r="F185" s="76" t="s">
        <v>1362</v>
      </c>
      <c r="G185" s="13">
        <v>44454</v>
      </c>
      <c r="H185" s="77" t="s">
        <v>2428</v>
      </c>
      <c r="I185" s="16">
        <v>40</v>
      </c>
      <c r="J185" s="16">
        <v>40</v>
      </c>
      <c r="K185" s="16">
        <v>40</v>
      </c>
      <c r="L185" s="16">
        <v>11</v>
      </c>
      <c r="M185" s="81">
        <v>16</v>
      </c>
      <c r="N185" s="72">
        <v>16</v>
      </c>
      <c r="O185" s="64">
        <v>2530</v>
      </c>
      <c r="P185" s="65">
        <f>Table22457891011234567891011121314151617181920[[#This Row],[PEMBULATAN]]*O185</f>
        <v>40480</v>
      </c>
    </row>
    <row r="186" spans="1:16" ht="24" customHeight="1" x14ac:dyDescent="0.2">
      <c r="A186" s="14"/>
      <c r="B186" s="75"/>
      <c r="C186" s="73" t="s">
        <v>3183</v>
      </c>
      <c r="D186" s="78" t="s">
        <v>289</v>
      </c>
      <c r="E186" s="13">
        <v>44451</v>
      </c>
      <c r="F186" s="76" t="s">
        <v>1362</v>
      </c>
      <c r="G186" s="13">
        <v>44454</v>
      </c>
      <c r="H186" s="77" t="s">
        <v>2428</v>
      </c>
      <c r="I186" s="16">
        <v>33</v>
      </c>
      <c r="J186" s="16">
        <v>33</v>
      </c>
      <c r="K186" s="16">
        <v>17</v>
      </c>
      <c r="L186" s="16">
        <v>2</v>
      </c>
      <c r="M186" s="81">
        <v>4.6282500000000004</v>
      </c>
      <c r="N186" s="72">
        <v>5</v>
      </c>
      <c r="O186" s="64">
        <v>2530</v>
      </c>
      <c r="P186" s="65">
        <f>Table22457891011234567891011121314151617181920[[#This Row],[PEMBULATAN]]*O186</f>
        <v>12650</v>
      </c>
    </row>
    <row r="187" spans="1:16" ht="24" customHeight="1" x14ac:dyDescent="0.2">
      <c r="A187" s="14"/>
      <c r="B187" s="75"/>
      <c r="C187" s="73" t="s">
        <v>3184</v>
      </c>
      <c r="D187" s="78" t="s">
        <v>289</v>
      </c>
      <c r="E187" s="13">
        <v>44451</v>
      </c>
      <c r="F187" s="76" t="s">
        <v>1362</v>
      </c>
      <c r="G187" s="13">
        <v>44454</v>
      </c>
      <c r="H187" s="77" t="s">
        <v>2428</v>
      </c>
      <c r="I187" s="16">
        <v>43</v>
      </c>
      <c r="J187" s="16">
        <v>35</v>
      </c>
      <c r="K187" s="16">
        <v>22</v>
      </c>
      <c r="L187" s="16">
        <v>3</v>
      </c>
      <c r="M187" s="81">
        <v>8.2774999999999999</v>
      </c>
      <c r="N187" s="72">
        <v>8</v>
      </c>
      <c r="O187" s="64">
        <v>2530</v>
      </c>
      <c r="P187" s="65">
        <f>Table22457891011234567891011121314151617181920[[#This Row],[PEMBULATAN]]*O187</f>
        <v>20240</v>
      </c>
    </row>
    <row r="188" spans="1:16" ht="24" customHeight="1" x14ac:dyDescent="0.2">
      <c r="A188" s="14"/>
      <c r="B188" s="75"/>
      <c r="C188" s="73" t="s">
        <v>3185</v>
      </c>
      <c r="D188" s="78" t="s">
        <v>289</v>
      </c>
      <c r="E188" s="13">
        <v>44451</v>
      </c>
      <c r="F188" s="76" t="s">
        <v>1362</v>
      </c>
      <c r="G188" s="13">
        <v>44454</v>
      </c>
      <c r="H188" s="77" t="s">
        <v>2428</v>
      </c>
      <c r="I188" s="16">
        <v>82</v>
      </c>
      <c r="J188" s="16">
        <v>31</v>
      </c>
      <c r="K188" s="16">
        <v>20</v>
      </c>
      <c r="L188" s="16">
        <v>2</v>
      </c>
      <c r="M188" s="81">
        <v>12.71</v>
      </c>
      <c r="N188" s="72">
        <v>13</v>
      </c>
      <c r="O188" s="64">
        <v>2530</v>
      </c>
      <c r="P188" s="65">
        <f>Table22457891011234567891011121314151617181920[[#This Row],[PEMBULATAN]]*O188</f>
        <v>32890</v>
      </c>
    </row>
    <row r="189" spans="1:16" ht="24" customHeight="1" x14ac:dyDescent="0.2">
      <c r="A189" s="14"/>
      <c r="B189" s="75"/>
      <c r="C189" s="73" t="s">
        <v>3186</v>
      </c>
      <c r="D189" s="78" t="s">
        <v>289</v>
      </c>
      <c r="E189" s="13">
        <v>44451</v>
      </c>
      <c r="F189" s="76" t="s">
        <v>1362</v>
      </c>
      <c r="G189" s="13">
        <v>44454</v>
      </c>
      <c r="H189" s="77" t="s">
        <v>2428</v>
      </c>
      <c r="I189" s="16">
        <v>41</v>
      </c>
      <c r="J189" s="16">
        <v>38</v>
      </c>
      <c r="K189" s="16">
        <v>26</v>
      </c>
      <c r="L189" s="16">
        <v>5</v>
      </c>
      <c r="M189" s="81">
        <v>10.127000000000001</v>
      </c>
      <c r="N189" s="72">
        <v>10</v>
      </c>
      <c r="O189" s="64">
        <v>2530</v>
      </c>
      <c r="P189" s="65">
        <f>Table22457891011234567891011121314151617181920[[#This Row],[PEMBULATAN]]*O189</f>
        <v>25300</v>
      </c>
    </row>
    <row r="190" spans="1:16" ht="24" customHeight="1" x14ac:dyDescent="0.2">
      <c r="A190" s="14"/>
      <c r="B190" s="75"/>
      <c r="C190" s="73" t="s">
        <v>3187</v>
      </c>
      <c r="D190" s="78" t="s">
        <v>289</v>
      </c>
      <c r="E190" s="13">
        <v>44451</v>
      </c>
      <c r="F190" s="76" t="s">
        <v>1362</v>
      </c>
      <c r="G190" s="13">
        <v>44454</v>
      </c>
      <c r="H190" s="77" t="s">
        <v>2428</v>
      </c>
      <c r="I190" s="16">
        <v>35</v>
      </c>
      <c r="J190" s="16">
        <v>27</v>
      </c>
      <c r="K190" s="16">
        <v>27</v>
      </c>
      <c r="L190" s="16">
        <v>3</v>
      </c>
      <c r="M190" s="81">
        <v>6.3787500000000001</v>
      </c>
      <c r="N190" s="72">
        <v>7</v>
      </c>
      <c r="O190" s="64">
        <v>2530</v>
      </c>
      <c r="P190" s="65">
        <f>Table22457891011234567891011121314151617181920[[#This Row],[PEMBULATAN]]*O190</f>
        <v>17710</v>
      </c>
    </row>
    <row r="191" spans="1:16" ht="24" customHeight="1" x14ac:dyDescent="0.2">
      <c r="A191" s="14"/>
      <c r="B191" s="75"/>
      <c r="C191" s="73" t="s">
        <v>3188</v>
      </c>
      <c r="D191" s="78" t="s">
        <v>289</v>
      </c>
      <c r="E191" s="13">
        <v>44451</v>
      </c>
      <c r="F191" s="76" t="s">
        <v>1362</v>
      </c>
      <c r="G191" s="13">
        <v>44454</v>
      </c>
      <c r="H191" s="77" t="s">
        <v>2428</v>
      </c>
      <c r="I191" s="16">
        <v>62</v>
      </c>
      <c r="J191" s="16">
        <v>43</v>
      </c>
      <c r="K191" s="16">
        <v>3</v>
      </c>
      <c r="L191" s="16">
        <v>3</v>
      </c>
      <c r="M191" s="81">
        <v>1.9995000000000001</v>
      </c>
      <c r="N191" s="72">
        <v>3</v>
      </c>
      <c r="O191" s="64">
        <v>2530</v>
      </c>
      <c r="P191" s="65">
        <f>Table22457891011234567891011121314151617181920[[#This Row],[PEMBULATAN]]*O191</f>
        <v>7590</v>
      </c>
    </row>
    <row r="192" spans="1:16" ht="24" customHeight="1" x14ac:dyDescent="0.2">
      <c r="A192" s="14"/>
      <c r="B192" s="75"/>
      <c r="C192" s="73" t="s">
        <v>3189</v>
      </c>
      <c r="D192" s="78" t="s">
        <v>289</v>
      </c>
      <c r="E192" s="13">
        <v>44451</v>
      </c>
      <c r="F192" s="76" t="s">
        <v>1362</v>
      </c>
      <c r="G192" s="13">
        <v>44454</v>
      </c>
      <c r="H192" s="77" t="s">
        <v>2428</v>
      </c>
      <c r="I192" s="16">
        <v>75</v>
      </c>
      <c r="J192" s="16">
        <v>56</v>
      </c>
      <c r="K192" s="16">
        <v>12</v>
      </c>
      <c r="L192" s="16">
        <v>8</v>
      </c>
      <c r="M192" s="81">
        <v>12.6</v>
      </c>
      <c r="N192" s="72">
        <v>13</v>
      </c>
      <c r="O192" s="64">
        <v>2530</v>
      </c>
      <c r="P192" s="65">
        <f>Table22457891011234567891011121314151617181920[[#This Row],[PEMBULATAN]]*O192</f>
        <v>32890</v>
      </c>
    </row>
    <row r="193" spans="1:16" ht="24" customHeight="1" x14ac:dyDescent="0.2">
      <c r="A193" s="14"/>
      <c r="B193" s="75"/>
      <c r="C193" s="73" t="s">
        <v>3190</v>
      </c>
      <c r="D193" s="78" t="s">
        <v>289</v>
      </c>
      <c r="E193" s="13">
        <v>44451</v>
      </c>
      <c r="F193" s="76" t="s">
        <v>1362</v>
      </c>
      <c r="G193" s="13">
        <v>44454</v>
      </c>
      <c r="H193" s="77" t="s">
        <v>2428</v>
      </c>
      <c r="I193" s="16">
        <v>73</v>
      </c>
      <c r="J193" s="16">
        <v>46</v>
      </c>
      <c r="K193" s="16">
        <v>21</v>
      </c>
      <c r="L193" s="16">
        <v>9</v>
      </c>
      <c r="M193" s="81">
        <v>17.6295</v>
      </c>
      <c r="N193" s="72">
        <v>18</v>
      </c>
      <c r="O193" s="64">
        <v>2530</v>
      </c>
      <c r="P193" s="65">
        <f>Table22457891011234567891011121314151617181920[[#This Row],[PEMBULATAN]]*O193</f>
        <v>45540</v>
      </c>
    </row>
    <row r="194" spans="1:16" ht="24" customHeight="1" x14ac:dyDescent="0.2">
      <c r="A194" s="14"/>
      <c r="B194" s="75"/>
      <c r="C194" s="73" t="s">
        <v>3191</v>
      </c>
      <c r="D194" s="78" t="s">
        <v>289</v>
      </c>
      <c r="E194" s="13">
        <v>44451</v>
      </c>
      <c r="F194" s="76" t="s">
        <v>1362</v>
      </c>
      <c r="G194" s="13">
        <v>44454</v>
      </c>
      <c r="H194" s="77" t="s">
        <v>2428</v>
      </c>
      <c r="I194" s="16">
        <v>58</v>
      </c>
      <c r="J194" s="16">
        <v>50</v>
      </c>
      <c r="K194" s="16">
        <v>24</v>
      </c>
      <c r="L194" s="16">
        <v>7</v>
      </c>
      <c r="M194" s="81">
        <v>17.399999999999999</v>
      </c>
      <c r="N194" s="72">
        <v>18</v>
      </c>
      <c r="O194" s="64">
        <v>2530</v>
      </c>
      <c r="P194" s="65">
        <f>Table22457891011234567891011121314151617181920[[#This Row],[PEMBULATAN]]*O194</f>
        <v>45540</v>
      </c>
    </row>
    <row r="195" spans="1:16" ht="24" customHeight="1" x14ac:dyDescent="0.2">
      <c r="A195" s="14"/>
      <c r="B195" s="75"/>
      <c r="C195" s="73" t="s">
        <v>3192</v>
      </c>
      <c r="D195" s="78" t="s">
        <v>289</v>
      </c>
      <c r="E195" s="13">
        <v>44451</v>
      </c>
      <c r="F195" s="76" t="s">
        <v>1362</v>
      </c>
      <c r="G195" s="13">
        <v>44454</v>
      </c>
      <c r="H195" s="77" t="s">
        <v>2428</v>
      </c>
      <c r="I195" s="16">
        <v>60</v>
      </c>
      <c r="J195" s="16">
        <v>45</v>
      </c>
      <c r="K195" s="16">
        <v>22</v>
      </c>
      <c r="L195" s="16">
        <v>13</v>
      </c>
      <c r="M195" s="81">
        <v>14.85</v>
      </c>
      <c r="N195" s="72">
        <v>15</v>
      </c>
      <c r="O195" s="64">
        <v>2530</v>
      </c>
      <c r="P195" s="65">
        <f>Table22457891011234567891011121314151617181920[[#This Row],[PEMBULATAN]]*O195</f>
        <v>37950</v>
      </c>
    </row>
    <row r="196" spans="1:16" ht="24" customHeight="1" x14ac:dyDescent="0.2">
      <c r="A196" s="14"/>
      <c r="B196" s="75"/>
      <c r="C196" s="73" t="s">
        <v>3193</v>
      </c>
      <c r="D196" s="78" t="s">
        <v>289</v>
      </c>
      <c r="E196" s="13">
        <v>44451</v>
      </c>
      <c r="F196" s="76" t="s">
        <v>1362</v>
      </c>
      <c r="G196" s="13">
        <v>44454</v>
      </c>
      <c r="H196" s="77" t="s">
        <v>2428</v>
      </c>
      <c r="I196" s="16">
        <v>43</v>
      </c>
      <c r="J196" s="16">
        <v>30</v>
      </c>
      <c r="K196" s="16">
        <v>28</v>
      </c>
      <c r="L196" s="16">
        <v>6</v>
      </c>
      <c r="M196" s="81">
        <v>9.0299999999999994</v>
      </c>
      <c r="N196" s="72">
        <v>9</v>
      </c>
      <c r="O196" s="64">
        <v>2530</v>
      </c>
      <c r="P196" s="65">
        <f>Table22457891011234567891011121314151617181920[[#This Row],[PEMBULATAN]]*O196</f>
        <v>22770</v>
      </c>
    </row>
    <row r="197" spans="1:16" ht="24" customHeight="1" x14ac:dyDescent="0.2">
      <c r="A197" s="14"/>
      <c r="B197" s="75"/>
      <c r="C197" s="73" t="s">
        <v>3194</v>
      </c>
      <c r="D197" s="78" t="s">
        <v>289</v>
      </c>
      <c r="E197" s="13">
        <v>44451</v>
      </c>
      <c r="F197" s="76" t="s">
        <v>1362</v>
      </c>
      <c r="G197" s="13">
        <v>44454</v>
      </c>
      <c r="H197" s="77" t="s">
        <v>2428</v>
      </c>
      <c r="I197" s="16">
        <v>32</v>
      </c>
      <c r="J197" s="16">
        <v>26</v>
      </c>
      <c r="K197" s="16">
        <v>26</v>
      </c>
      <c r="L197" s="16">
        <v>6</v>
      </c>
      <c r="M197" s="81">
        <v>5.4080000000000004</v>
      </c>
      <c r="N197" s="72">
        <v>6</v>
      </c>
      <c r="O197" s="64">
        <v>2530</v>
      </c>
      <c r="P197" s="65">
        <f>Table22457891011234567891011121314151617181920[[#This Row],[PEMBULATAN]]*O197</f>
        <v>15180</v>
      </c>
    </row>
    <row r="198" spans="1:16" ht="24" customHeight="1" x14ac:dyDescent="0.2">
      <c r="A198" s="14"/>
      <c r="B198" s="75"/>
      <c r="C198" s="73" t="s">
        <v>3195</v>
      </c>
      <c r="D198" s="78" t="s">
        <v>289</v>
      </c>
      <c r="E198" s="13">
        <v>44451</v>
      </c>
      <c r="F198" s="76" t="s">
        <v>1362</v>
      </c>
      <c r="G198" s="13">
        <v>44454</v>
      </c>
      <c r="H198" s="77" t="s">
        <v>2428</v>
      </c>
      <c r="I198" s="16">
        <v>115</v>
      </c>
      <c r="J198" s="16">
        <v>11</v>
      </c>
      <c r="K198" s="16">
        <v>11</v>
      </c>
      <c r="L198" s="16">
        <v>2</v>
      </c>
      <c r="M198" s="81">
        <v>3.4787499999999998</v>
      </c>
      <c r="N198" s="72">
        <v>4</v>
      </c>
      <c r="O198" s="64">
        <v>2530</v>
      </c>
      <c r="P198" s="65">
        <f>Table22457891011234567891011121314151617181920[[#This Row],[PEMBULATAN]]*O198</f>
        <v>10120</v>
      </c>
    </row>
    <row r="199" spans="1:16" ht="24" customHeight="1" x14ac:dyDescent="0.2">
      <c r="A199" s="14"/>
      <c r="B199" s="75"/>
      <c r="C199" s="73" t="s">
        <v>3196</v>
      </c>
      <c r="D199" s="78" t="s">
        <v>289</v>
      </c>
      <c r="E199" s="13">
        <v>44451</v>
      </c>
      <c r="F199" s="76" t="s">
        <v>1362</v>
      </c>
      <c r="G199" s="13">
        <v>44454</v>
      </c>
      <c r="H199" s="77" t="s">
        <v>2428</v>
      </c>
      <c r="I199" s="16">
        <v>38</v>
      </c>
      <c r="J199" s="16">
        <v>32</v>
      </c>
      <c r="K199" s="16">
        <v>16</v>
      </c>
      <c r="L199" s="16">
        <v>1</v>
      </c>
      <c r="M199" s="81">
        <v>4.8639999999999999</v>
      </c>
      <c r="N199" s="72">
        <v>5</v>
      </c>
      <c r="O199" s="64">
        <v>2530</v>
      </c>
      <c r="P199" s="65">
        <f>Table22457891011234567891011121314151617181920[[#This Row],[PEMBULATAN]]*O199</f>
        <v>12650</v>
      </c>
    </row>
    <row r="200" spans="1:16" ht="24" customHeight="1" x14ac:dyDescent="0.2">
      <c r="A200" s="14"/>
      <c r="B200" s="75"/>
      <c r="C200" s="73" t="s">
        <v>3197</v>
      </c>
      <c r="D200" s="78" t="s">
        <v>289</v>
      </c>
      <c r="E200" s="13">
        <v>44451</v>
      </c>
      <c r="F200" s="76" t="s">
        <v>1362</v>
      </c>
      <c r="G200" s="13">
        <v>44454</v>
      </c>
      <c r="H200" s="77" t="s">
        <v>2428</v>
      </c>
      <c r="I200" s="16">
        <v>104</v>
      </c>
      <c r="J200" s="16">
        <v>11</v>
      </c>
      <c r="K200" s="16">
        <v>11</v>
      </c>
      <c r="L200" s="16">
        <v>23</v>
      </c>
      <c r="M200" s="81">
        <v>3.1459999999999999</v>
      </c>
      <c r="N200" s="72">
        <v>23</v>
      </c>
      <c r="O200" s="64">
        <v>2530</v>
      </c>
      <c r="P200" s="65">
        <f>Table22457891011234567891011121314151617181920[[#This Row],[PEMBULATAN]]*O200</f>
        <v>58190</v>
      </c>
    </row>
    <row r="201" spans="1:16" ht="24" customHeight="1" x14ac:dyDescent="0.2">
      <c r="A201" s="14"/>
      <c r="B201" s="75"/>
      <c r="C201" s="73" t="s">
        <v>3198</v>
      </c>
      <c r="D201" s="78" t="s">
        <v>289</v>
      </c>
      <c r="E201" s="13">
        <v>44451</v>
      </c>
      <c r="F201" s="76" t="s">
        <v>1362</v>
      </c>
      <c r="G201" s="13">
        <v>44454</v>
      </c>
      <c r="H201" s="77" t="s">
        <v>2428</v>
      </c>
      <c r="I201" s="16">
        <v>27</v>
      </c>
      <c r="J201" s="16">
        <v>30</v>
      </c>
      <c r="K201" s="16">
        <v>37</v>
      </c>
      <c r="L201" s="16">
        <v>4</v>
      </c>
      <c r="M201" s="81">
        <v>7.4924999999999997</v>
      </c>
      <c r="N201" s="72">
        <v>8</v>
      </c>
      <c r="O201" s="64">
        <v>2530</v>
      </c>
      <c r="P201" s="65">
        <f>Table22457891011234567891011121314151617181920[[#This Row],[PEMBULATAN]]*O201</f>
        <v>20240</v>
      </c>
    </row>
    <row r="202" spans="1:16" ht="24" customHeight="1" x14ac:dyDescent="0.2">
      <c r="A202" s="14"/>
      <c r="B202" s="75"/>
      <c r="C202" s="73" t="s">
        <v>3199</v>
      </c>
      <c r="D202" s="78" t="s">
        <v>289</v>
      </c>
      <c r="E202" s="13">
        <v>44451</v>
      </c>
      <c r="F202" s="76" t="s">
        <v>1362</v>
      </c>
      <c r="G202" s="13">
        <v>44454</v>
      </c>
      <c r="H202" s="77" t="s">
        <v>2428</v>
      </c>
      <c r="I202" s="16">
        <v>56</v>
      </c>
      <c r="J202" s="16">
        <v>30</v>
      </c>
      <c r="K202" s="16">
        <v>30</v>
      </c>
      <c r="L202" s="16">
        <v>2</v>
      </c>
      <c r="M202" s="81">
        <v>12.6</v>
      </c>
      <c r="N202" s="72">
        <v>13</v>
      </c>
      <c r="O202" s="64">
        <v>2530</v>
      </c>
      <c r="P202" s="65">
        <f>Table22457891011234567891011121314151617181920[[#This Row],[PEMBULATAN]]*O202</f>
        <v>32890</v>
      </c>
    </row>
    <row r="203" spans="1:16" ht="24" customHeight="1" x14ac:dyDescent="0.2">
      <c r="A203" s="14"/>
      <c r="B203" s="75"/>
      <c r="C203" s="73" t="s">
        <v>3200</v>
      </c>
      <c r="D203" s="78" t="s">
        <v>289</v>
      </c>
      <c r="E203" s="13">
        <v>44451</v>
      </c>
      <c r="F203" s="76" t="s">
        <v>1362</v>
      </c>
      <c r="G203" s="13">
        <v>44454</v>
      </c>
      <c r="H203" s="77" t="s">
        <v>2428</v>
      </c>
      <c r="I203" s="16">
        <v>43</v>
      </c>
      <c r="J203" s="16">
        <v>31</v>
      </c>
      <c r="K203" s="16">
        <v>30</v>
      </c>
      <c r="L203" s="16">
        <v>2</v>
      </c>
      <c r="M203" s="81">
        <v>9.9975000000000005</v>
      </c>
      <c r="N203" s="72">
        <v>10</v>
      </c>
      <c r="O203" s="64">
        <v>2530</v>
      </c>
      <c r="P203" s="65">
        <f>Table22457891011234567891011121314151617181920[[#This Row],[PEMBULATAN]]*O203</f>
        <v>25300</v>
      </c>
    </row>
    <row r="204" spans="1:16" ht="24" customHeight="1" x14ac:dyDescent="0.2">
      <c r="A204" s="14"/>
      <c r="B204" s="75"/>
      <c r="C204" s="73" t="s">
        <v>3201</v>
      </c>
      <c r="D204" s="78" t="s">
        <v>289</v>
      </c>
      <c r="E204" s="13">
        <v>44451</v>
      </c>
      <c r="F204" s="76" t="s">
        <v>1362</v>
      </c>
      <c r="G204" s="13">
        <v>44454</v>
      </c>
      <c r="H204" s="77" t="s">
        <v>2428</v>
      </c>
      <c r="I204" s="16">
        <v>52</v>
      </c>
      <c r="J204" s="16">
        <v>37</v>
      </c>
      <c r="K204" s="16">
        <v>38</v>
      </c>
      <c r="L204" s="16">
        <v>11</v>
      </c>
      <c r="M204" s="81">
        <v>18.277999999999999</v>
      </c>
      <c r="N204" s="72">
        <v>18</v>
      </c>
      <c r="O204" s="64">
        <v>2530</v>
      </c>
      <c r="P204" s="65">
        <f>Table22457891011234567891011121314151617181920[[#This Row],[PEMBULATAN]]*O204</f>
        <v>45540</v>
      </c>
    </row>
    <row r="205" spans="1:16" ht="24" customHeight="1" x14ac:dyDescent="0.2">
      <c r="A205" s="14"/>
      <c r="B205" s="75"/>
      <c r="C205" s="73" t="s">
        <v>3202</v>
      </c>
      <c r="D205" s="78" t="s">
        <v>289</v>
      </c>
      <c r="E205" s="13">
        <v>44451</v>
      </c>
      <c r="F205" s="76" t="s">
        <v>1362</v>
      </c>
      <c r="G205" s="13">
        <v>44454</v>
      </c>
      <c r="H205" s="77" t="s">
        <v>2428</v>
      </c>
      <c r="I205" s="16">
        <v>65</v>
      </c>
      <c r="J205" s="16">
        <v>50</v>
      </c>
      <c r="K205" s="16">
        <v>44</v>
      </c>
      <c r="L205" s="16">
        <v>13</v>
      </c>
      <c r="M205" s="81">
        <v>35.75</v>
      </c>
      <c r="N205" s="72">
        <v>36</v>
      </c>
      <c r="O205" s="64">
        <v>2530</v>
      </c>
      <c r="P205" s="65">
        <f>Table22457891011234567891011121314151617181920[[#This Row],[PEMBULATAN]]*O205</f>
        <v>91080</v>
      </c>
    </row>
    <row r="206" spans="1:16" ht="24" customHeight="1" x14ac:dyDescent="0.2">
      <c r="A206" s="14"/>
      <c r="B206" s="75"/>
      <c r="C206" s="73" t="s">
        <v>3203</v>
      </c>
      <c r="D206" s="78" t="s">
        <v>289</v>
      </c>
      <c r="E206" s="13">
        <v>44451</v>
      </c>
      <c r="F206" s="76" t="s">
        <v>1362</v>
      </c>
      <c r="G206" s="13">
        <v>44454</v>
      </c>
      <c r="H206" s="77" t="s">
        <v>2428</v>
      </c>
      <c r="I206" s="16">
        <v>43</v>
      </c>
      <c r="J206" s="16">
        <v>34</v>
      </c>
      <c r="K206" s="16">
        <v>34</v>
      </c>
      <c r="L206" s="16">
        <v>4</v>
      </c>
      <c r="M206" s="81">
        <v>12.427</v>
      </c>
      <c r="N206" s="72">
        <v>13</v>
      </c>
      <c r="O206" s="64">
        <v>2530</v>
      </c>
      <c r="P206" s="65">
        <f>Table22457891011234567891011121314151617181920[[#This Row],[PEMBULATAN]]*O206</f>
        <v>32890</v>
      </c>
    </row>
    <row r="207" spans="1:16" ht="24" customHeight="1" x14ac:dyDescent="0.2">
      <c r="A207" s="14"/>
      <c r="B207" s="75"/>
      <c r="C207" s="73" t="s">
        <v>3204</v>
      </c>
      <c r="D207" s="78" t="s">
        <v>289</v>
      </c>
      <c r="E207" s="13">
        <v>44451</v>
      </c>
      <c r="F207" s="76" t="s">
        <v>1362</v>
      </c>
      <c r="G207" s="13">
        <v>44454</v>
      </c>
      <c r="H207" s="77" t="s">
        <v>2428</v>
      </c>
      <c r="I207" s="16">
        <v>52</v>
      </c>
      <c r="J207" s="16">
        <v>40</v>
      </c>
      <c r="K207" s="16">
        <v>27</v>
      </c>
      <c r="L207" s="16">
        <v>11</v>
      </c>
      <c r="M207" s="81">
        <v>14.04</v>
      </c>
      <c r="N207" s="72">
        <v>14</v>
      </c>
      <c r="O207" s="64">
        <v>2530</v>
      </c>
      <c r="P207" s="65">
        <f>Table22457891011234567891011121314151617181920[[#This Row],[PEMBULATAN]]*O207</f>
        <v>35420</v>
      </c>
    </row>
    <row r="208" spans="1:16" ht="24" customHeight="1" x14ac:dyDescent="0.2">
      <c r="A208" s="14"/>
      <c r="B208" s="75"/>
      <c r="C208" s="73" t="s">
        <v>3205</v>
      </c>
      <c r="D208" s="78" t="s">
        <v>289</v>
      </c>
      <c r="E208" s="13">
        <v>44451</v>
      </c>
      <c r="F208" s="76" t="s">
        <v>1362</v>
      </c>
      <c r="G208" s="13">
        <v>44454</v>
      </c>
      <c r="H208" s="77" t="s">
        <v>2428</v>
      </c>
      <c r="I208" s="16">
        <v>70</v>
      </c>
      <c r="J208" s="16">
        <v>38</v>
      </c>
      <c r="K208" s="16">
        <v>20</v>
      </c>
      <c r="L208" s="16">
        <v>11</v>
      </c>
      <c r="M208" s="81">
        <v>13.3</v>
      </c>
      <c r="N208" s="72">
        <v>14</v>
      </c>
      <c r="O208" s="64">
        <v>2530</v>
      </c>
      <c r="P208" s="65">
        <f>Table22457891011234567891011121314151617181920[[#This Row],[PEMBULATAN]]*O208</f>
        <v>35420</v>
      </c>
    </row>
    <row r="209" spans="1:16" ht="24" customHeight="1" x14ac:dyDescent="0.2">
      <c r="A209" s="14"/>
      <c r="B209" s="75"/>
      <c r="C209" s="73" t="s">
        <v>3206</v>
      </c>
      <c r="D209" s="78" t="s">
        <v>289</v>
      </c>
      <c r="E209" s="13">
        <v>44451</v>
      </c>
      <c r="F209" s="76" t="s">
        <v>1362</v>
      </c>
      <c r="G209" s="13">
        <v>44454</v>
      </c>
      <c r="H209" s="77" t="s">
        <v>2428</v>
      </c>
      <c r="I209" s="16">
        <v>103</v>
      </c>
      <c r="J209" s="16">
        <v>40</v>
      </c>
      <c r="K209" s="16">
        <v>4</v>
      </c>
      <c r="L209" s="16">
        <v>4</v>
      </c>
      <c r="M209" s="81">
        <v>4.12</v>
      </c>
      <c r="N209" s="72">
        <v>4</v>
      </c>
      <c r="O209" s="64">
        <v>2530</v>
      </c>
      <c r="P209" s="65">
        <f>Table22457891011234567891011121314151617181920[[#This Row],[PEMBULATAN]]*O209</f>
        <v>10120</v>
      </c>
    </row>
    <row r="210" spans="1:16" ht="24" customHeight="1" x14ac:dyDescent="0.2">
      <c r="A210" s="14"/>
      <c r="B210" s="75"/>
      <c r="C210" s="73" t="s">
        <v>3207</v>
      </c>
      <c r="D210" s="78" t="s">
        <v>289</v>
      </c>
      <c r="E210" s="13">
        <v>44451</v>
      </c>
      <c r="F210" s="76" t="s">
        <v>1362</v>
      </c>
      <c r="G210" s="13">
        <v>44454</v>
      </c>
      <c r="H210" s="77" t="s">
        <v>2428</v>
      </c>
      <c r="I210" s="16">
        <v>127</v>
      </c>
      <c r="J210" s="16">
        <v>48</v>
      </c>
      <c r="K210" s="16">
        <v>15</v>
      </c>
      <c r="L210" s="16">
        <v>6</v>
      </c>
      <c r="M210" s="81">
        <v>22.86</v>
      </c>
      <c r="N210" s="72">
        <v>23</v>
      </c>
      <c r="O210" s="64">
        <v>2530</v>
      </c>
      <c r="P210" s="65">
        <f>Table22457891011234567891011121314151617181920[[#This Row],[PEMBULATAN]]*O210</f>
        <v>58190</v>
      </c>
    </row>
    <row r="211" spans="1:16" ht="24" customHeight="1" x14ac:dyDescent="0.2">
      <c r="A211" s="14"/>
      <c r="B211" s="75"/>
      <c r="C211" s="73" t="s">
        <v>3208</v>
      </c>
      <c r="D211" s="78" t="s">
        <v>289</v>
      </c>
      <c r="E211" s="13">
        <v>44451</v>
      </c>
      <c r="F211" s="76" t="s">
        <v>1362</v>
      </c>
      <c r="G211" s="13">
        <v>44454</v>
      </c>
      <c r="H211" s="77" t="s">
        <v>2428</v>
      </c>
      <c r="I211" s="16">
        <v>57</v>
      </c>
      <c r="J211" s="16">
        <v>45</v>
      </c>
      <c r="K211" s="16">
        <v>20</v>
      </c>
      <c r="L211" s="16">
        <v>6</v>
      </c>
      <c r="M211" s="81">
        <v>12.824999999999999</v>
      </c>
      <c r="N211" s="72">
        <v>13</v>
      </c>
      <c r="O211" s="64">
        <v>2530</v>
      </c>
      <c r="P211" s="65">
        <f>Table22457891011234567891011121314151617181920[[#This Row],[PEMBULATAN]]*O211</f>
        <v>32890</v>
      </c>
    </row>
    <row r="212" spans="1:16" ht="24" customHeight="1" x14ac:dyDescent="0.2">
      <c r="A212" s="14"/>
      <c r="B212" s="75"/>
      <c r="C212" s="73" t="s">
        <v>3209</v>
      </c>
      <c r="D212" s="78" t="s">
        <v>289</v>
      </c>
      <c r="E212" s="13">
        <v>44451</v>
      </c>
      <c r="F212" s="76" t="s">
        <v>1362</v>
      </c>
      <c r="G212" s="13">
        <v>44454</v>
      </c>
      <c r="H212" s="77" t="s">
        <v>2428</v>
      </c>
      <c r="I212" s="16">
        <v>93</v>
      </c>
      <c r="J212" s="16">
        <v>60</v>
      </c>
      <c r="K212" s="16">
        <v>40</v>
      </c>
      <c r="L212" s="16">
        <v>19</v>
      </c>
      <c r="M212" s="81">
        <v>55.8</v>
      </c>
      <c r="N212" s="72">
        <v>56</v>
      </c>
      <c r="O212" s="64">
        <v>2530</v>
      </c>
      <c r="P212" s="65">
        <f>Table22457891011234567891011121314151617181920[[#This Row],[PEMBULATAN]]*O212</f>
        <v>141680</v>
      </c>
    </row>
    <row r="213" spans="1:16" ht="24" customHeight="1" x14ac:dyDescent="0.2">
      <c r="A213" s="14"/>
      <c r="B213" s="75"/>
      <c r="C213" s="73" t="s">
        <v>3210</v>
      </c>
      <c r="D213" s="78" t="s">
        <v>289</v>
      </c>
      <c r="E213" s="13">
        <v>44451</v>
      </c>
      <c r="F213" s="76" t="s">
        <v>1362</v>
      </c>
      <c r="G213" s="13">
        <v>44454</v>
      </c>
      <c r="H213" s="77" t="s">
        <v>2428</v>
      </c>
      <c r="I213" s="16">
        <v>82</v>
      </c>
      <c r="J213" s="16">
        <v>65</v>
      </c>
      <c r="K213" s="16">
        <v>17</v>
      </c>
      <c r="L213" s="16">
        <v>13</v>
      </c>
      <c r="M213" s="81">
        <v>22.6525</v>
      </c>
      <c r="N213" s="72">
        <v>23</v>
      </c>
      <c r="O213" s="64">
        <v>2530</v>
      </c>
      <c r="P213" s="65">
        <f>Table22457891011234567891011121314151617181920[[#This Row],[PEMBULATAN]]*O213</f>
        <v>58190</v>
      </c>
    </row>
    <row r="214" spans="1:16" ht="24" customHeight="1" x14ac:dyDescent="0.2">
      <c r="A214" s="14"/>
      <c r="B214" s="75"/>
      <c r="C214" s="73" t="s">
        <v>3211</v>
      </c>
      <c r="D214" s="78" t="s">
        <v>289</v>
      </c>
      <c r="E214" s="13">
        <v>44451</v>
      </c>
      <c r="F214" s="76" t="s">
        <v>1362</v>
      </c>
      <c r="G214" s="13">
        <v>44454</v>
      </c>
      <c r="H214" s="77" t="s">
        <v>2428</v>
      </c>
      <c r="I214" s="16">
        <v>50</v>
      </c>
      <c r="J214" s="16">
        <v>32</v>
      </c>
      <c r="K214" s="16">
        <v>20</v>
      </c>
      <c r="L214" s="16">
        <v>4</v>
      </c>
      <c r="M214" s="81">
        <v>8</v>
      </c>
      <c r="N214" s="72">
        <v>8</v>
      </c>
      <c r="O214" s="64">
        <v>2530</v>
      </c>
      <c r="P214" s="65">
        <f>Table22457891011234567891011121314151617181920[[#This Row],[PEMBULATAN]]*O214</f>
        <v>20240</v>
      </c>
    </row>
    <row r="215" spans="1:16" ht="24" customHeight="1" x14ac:dyDescent="0.2">
      <c r="A215" s="14"/>
      <c r="B215" s="75"/>
      <c r="C215" s="73" t="s">
        <v>3212</v>
      </c>
      <c r="D215" s="78" t="s">
        <v>289</v>
      </c>
      <c r="E215" s="13">
        <v>44451</v>
      </c>
      <c r="F215" s="76" t="s">
        <v>1362</v>
      </c>
      <c r="G215" s="13">
        <v>44454</v>
      </c>
      <c r="H215" s="77" t="s">
        <v>2428</v>
      </c>
      <c r="I215" s="16">
        <v>40</v>
      </c>
      <c r="J215" s="16">
        <v>26</v>
      </c>
      <c r="K215" s="16">
        <v>20</v>
      </c>
      <c r="L215" s="16">
        <v>4</v>
      </c>
      <c r="M215" s="81">
        <v>5.2</v>
      </c>
      <c r="N215" s="72">
        <v>5</v>
      </c>
      <c r="O215" s="64">
        <v>2530</v>
      </c>
      <c r="P215" s="65">
        <f>Table22457891011234567891011121314151617181920[[#This Row],[PEMBULATAN]]*O215</f>
        <v>12650</v>
      </c>
    </row>
    <row r="216" spans="1:16" ht="24" customHeight="1" x14ac:dyDescent="0.2">
      <c r="A216" s="14"/>
      <c r="B216" s="75"/>
      <c r="C216" s="73" t="s">
        <v>3213</v>
      </c>
      <c r="D216" s="78" t="s">
        <v>289</v>
      </c>
      <c r="E216" s="13">
        <v>44451</v>
      </c>
      <c r="F216" s="76" t="s">
        <v>1362</v>
      </c>
      <c r="G216" s="13">
        <v>44454</v>
      </c>
      <c r="H216" s="77" t="s">
        <v>2428</v>
      </c>
      <c r="I216" s="16">
        <v>76</v>
      </c>
      <c r="J216" s="16">
        <v>60</v>
      </c>
      <c r="K216" s="16">
        <v>15</v>
      </c>
      <c r="L216" s="16">
        <v>7</v>
      </c>
      <c r="M216" s="81">
        <v>17.100000000000001</v>
      </c>
      <c r="N216" s="72">
        <v>17</v>
      </c>
      <c r="O216" s="64">
        <v>2530</v>
      </c>
      <c r="P216" s="65">
        <f>Table22457891011234567891011121314151617181920[[#This Row],[PEMBULATAN]]*O216</f>
        <v>43010</v>
      </c>
    </row>
    <row r="217" spans="1:16" ht="24" customHeight="1" x14ac:dyDescent="0.2">
      <c r="A217" s="14"/>
      <c r="B217" s="75"/>
      <c r="C217" s="73" t="s">
        <v>3214</v>
      </c>
      <c r="D217" s="78" t="s">
        <v>289</v>
      </c>
      <c r="E217" s="13">
        <v>44451</v>
      </c>
      <c r="F217" s="76" t="s">
        <v>1362</v>
      </c>
      <c r="G217" s="13">
        <v>44454</v>
      </c>
      <c r="H217" s="77" t="s">
        <v>2428</v>
      </c>
      <c r="I217" s="16">
        <v>97</v>
      </c>
      <c r="J217" s="16">
        <v>60</v>
      </c>
      <c r="K217" s="16">
        <v>28</v>
      </c>
      <c r="L217" s="16">
        <v>8</v>
      </c>
      <c r="M217" s="81">
        <v>40.74</v>
      </c>
      <c r="N217" s="72">
        <v>41</v>
      </c>
      <c r="O217" s="64">
        <v>2530</v>
      </c>
      <c r="P217" s="65">
        <f>Table22457891011234567891011121314151617181920[[#This Row],[PEMBULATAN]]*O217</f>
        <v>103730</v>
      </c>
    </row>
    <row r="218" spans="1:16" ht="24" customHeight="1" x14ac:dyDescent="0.2">
      <c r="A218" s="14"/>
      <c r="B218" s="75"/>
      <c r="C218" s="73" t="s">
        <v>3215</v>
      </c>
      <c r="D218" s="78" t="s">
        <v>289</v>
      </c>
      <c r="E218" s="13">
        <v>44451</v>
      </c>
      <c r="F218" s="76" t="s">
        <v>1362</v>
      </c>
      <c r="G218" s="13">
        <v>44454</v>
      </c>
      <c r="H218" s="77" t="s">
        <v>2428</v>
      </c>
      <c r="I218" s="16">
        <v>82</v>
      </c>
      <c r="J218" s="16">
        <v>47</v>
      </c>
      <c r="K218" s="16">
        <v>20</v>
      </c>
      <c r="L218" s="16">
        <v>7</v>
      </c>
      <c r="M218" s="81">
        <v>19.27</v>
      </c>
      <c r="N218" s="72">
        <v>19</v>
      </c>
      <c r="O218" s="64">
        <v>2530</v>
      </c>
      <c r="P218" s="65">
        <f>Table22457891011234567891011121314151617181920[[#This Row],[PEMBULATAN]]*O218</f>
        <v>48070</v>
      </c>
    </row>
    <row r="219" spans="1:16" ht="24" customHeight="1" x14ac:dyDescent="0.2">
      <c r="A219" s="14"/>
      <c r="B219" s="75"/>
      <c r="C219" s="73" t="s">
        <v>3216</v>
      </c>
      <c r="D219" s="78" t="s">
        <v>289</v>
      </c>
      <c r="E219" s="13">
        <v>44451</v>
      </c>
      <c r="F219" s="76" t="s">
        <v>1362</v>
      </c>
      <c r="G219" s="13">
        <v>44454</v>
      </c>
      <c r="H219" s="77" t="s">
        <v>2428</v>
      </c>
      <c r="I219" s="16">
        <v>97</v>
      </c>
      <c r="J219" s="16">
        <v>45</v>
      </c>
      <c r="K219" s="16">
        <v>25</v>
      </c>
      <c r="L219" s="16">
        <v>14</v>
      </c>
      <c r="M219" s="81">
        <v>27.28125</v>
      </c>
      <c r="N219" s="72">
        <v>27</v>
      </c>
      <c r="O219" s="64">
        <v>2530</v>
      </c>
      <c r="P219" s="65">
        <f>Table22457891011234567891011121314151617181920[[#This Row],[PEMBULATAN]]*O219</f>
        <v>68310</v>
      </c>
    </row>
    <row r="220" spans="1:16" ht="24" customHeight="1" x14ac:dyDescent="0.2">
      <c r="A220" s="14"/>
      <c r="B220" s="75"/>
      <c r="C220" s="73" t="s">
        <v>3217</v>
      </c>
      <c r="D220" s="78" t="s">
        <v>289</v>
      </c>
      <c r="E220" s="13">
        <v>44451</v>
      </c>
      <c r="F220" s="76" t="s">
        <v>1362</v>
      </c>
      <c r="G220" s="13">
        <v>44454</v>
      </c>
      <c r="H220" s="77" t="s">
        <v>2428</v>
      </c>
      <c r="I220" s="16">
        <v>100</v>
      </c>
      <c r="J220" s="16">
        <v>70</v>
      </c>
      <c r="K220" s="16">
        <v>20</v>
      </c>
      <c r="L220" s="16">
        <v>26</v>
      </c>
      <c r="M220" s="81">
        <v>35</v>
      </c>
      <c r="N220" s="72">
        <v>35</v>
      </c>
      <c r="O220" s="64">
        <v>2530</v>
      </c>
      <c r="P220" s="65">
        <f>Table22457891011234567891011121314151617181920[[#This Row],[PEMBULATAN]]*O220</f>
        <v>88550</v>
      </c>
    </row>
    <row r="221" spans="1:16" ht="24" customHeight="1" x14ac:dyDescent="0.2">
      <c r="A221" s="14"/>
      <c r="B221" s="75"/>
      <c r="C221" s="73" t="s">
        <v>3218</v>
      </c>
      <c r="D221" s="78" t="s">
        <v>289</v>
      </c>
      <c r="E221" s="13">
        <v>44451</v>
      </c>
      <c r="F221" s="76" t="s">
        <v>1362</v>
      </c>
      <c r="G221" s="13">
        <v>44454</v>
      </c>
      <c r="H221" s="77" t="s">
        <v>2428</v>
      </c>
      <c r="I221" s="16">
        <v>94</v>
      </c>
      <c r="J221" s="16">
        <v>40</v>
      </c>
      <c r="K221" s="16">
        <v>36</v>
      </c>
      <c r="L221" s="16">
        <v>18</v>
      </c>
      <c r="M221" s="81">
        <v>33.840000000000003</v>
      </c>
      <c r="N221" s="72">
        <v>34</v>
      </c>
      <c r="O221" s="64">
        <v>2530</v>
      </c>
      <c r="P221" s="65">
        <f>Table22457891011234567891011121314151617181920[[#This Row],[PEMBULATAN]]*O221</f>
        <v>86020</v>
      </c>
    </row>
    <row r="222" spans="1:16" ht="24" customHeight="1" x14ac:dyDescent="0.2">
      <c r="A222" s="14"/>
      <c r="B222" s="75"/>
      <c r="C222" s="73" t="s">
        <v>3219</v>
      </c>
      <c r="D222" s="78" t="s">
        <v>289</v>
      </c>
      <c r="E222" s="13">
        <v>44451</v>
      </c>
      <c r="F222" s="76" t="s">
        <v>1362</v>
      </c>
      <c r="G222" s="13">
        <v>44454</v>
      </c>
      <c r="H222" s="77" t="s">
        <v>2428</v>
      </c>
      <c r="I222" s="16">
        <v>80</v>
      </c>
      <c r="J222" s="16">
        <v>60</v>
      </c>
      <c r="K222" s="16">
        <v>10</v>
      </c>
      <c r="L222" s="16">
        <v>7</v>
      </c>
      <c r="M222" s="81">
        <v>12</v>
      </c>
      <c r="N222" s="72">
        <v>12</v>
      </c>
      <c r="O222" s="64">
        <v>2530</v>
      </c>
      <c r="P222" s="65">
        <f>Table22457891011234567891011121314151617181920[[#This Row],[PEMBULATAN]]*O222</f>
        <v>30360</v>
      </c>
    </row>
    <row r="223" spans="1:16" ht="24" customHeight="1" x14ac:dyDescent="0.2">
      <c r="A223" s="14"/>
      <c r="B223" s="75"/>
      <c r="C223" s="73" t="s">
        <v>3220</v>
      </c>
      <c r="D223" s="78" t="s">
        <v>289</v>
      </c>
      <c r="E223" s="13">
        <v>44451</v>
      </c>
      <c r="F223" s="76" t="s">
        <v>1362</v>
      </c>
      <c r="G223" s="13">
        <v>44454</v>
      </c>
      <c r="H223" s="77" t="s">
        <v>2428</v>
      </c>
      <c r="I223" s="16">
        <v>90</v>
      </c>
      <c r="J223" s="16">
        <v>56</v>
      </c>
      <c r="K223" s="16">
        <v>20</v>
      </c>
      <c r="L223" s="16">
        <v>12</v>
      </c>
      <c r="M223" s="81">
        <v>25.2</v>
      </c>
      <c r="N223" s="72">
        <v>25</v>
      </c>
      <c r="O223" s="64">
        <v>2530</v>
      </c>
      <c r="P223" s="65">
        <f>Table22457891011234567891011121314151617181920[[#This Row],[PEMBULATAN]]*O223</f>
        <v>63250</v>
      </c>
    </row>
    <row r="224" spans="1:16" ht="24" customHeight="1" x14ac:dyDescent="0.2">
      <c r="A224" s="14"/>
      <c r="B224" s="75"/>
      <c r="C224" s="73" t="s">
        <v>3221</v>
      </c>
      <c r="D224" s="78" t="s">
        <v>289</v>
      </c>
      <c r="E224" s="13">
        <v>44451</v>
      </c>
      <c r="F224" s="76" t="s">
        <v>1362</v>
      </c>
      <c r="G224" s="13">
        <v>44454</v>
      </c>
      <c r="H224" s="77" t="s">
        <v>2428</v>
      </c>
      <c r="I224" s="16">
        <v>96</v>
      </c>
      <c r="J224" s="16">
        <v>60</v>
      </c>
      <c r="K224" s="16">
        <v>20</v>
      </c>
      <c r="L224" s="16">
        <v>14</v>
      </c>
      <c r="M224" s="81">
        <v>28.8</v>
      </c>
      <c r="N224" s="72">
        <v>29</v>
      </c>
      <c r="O224" s="64">
        <v>2530</v>
      </c>
      <c r="P224" s="65">
        <f>Table22457891011234567891011121314151617181920[[#This Row],[PEMBULATAN]]*O224</f>
        <v>73370</v>
      </c>
    </row>
    <row r="225" spans="1:16" ht="24" customHeight="1" x14ac:dyDescent="0.2">
      <c r="A225" s="14"/>
      <c r="B225" s="75"/>
      <c r="C225" s="73" t="s">
        <v>3222</v>
      </c>
      <c r="D225" s="78" t="s">
        <v>289</v>
      </c>
      <c r="E225" s="13">
        <v>44451</v>
      </c>
      <c r="F225" s="76" t="s">
        <v>1362</v>
      </c>
      <c r="G225" s="13">
        <v>44454</v>
      </c>
      <c r="H225" s="77" t="s">
        <v>2428</v>
      </c>
      <c r="I225" s="16">
        <v>92</v>
      </c>
      <c r="J225" s="16">
        <v>65</v>
      </c>
      <c r="K225" s="16">
        <v>27</v>
      </c>
      <c r="L225" s="16">
        <v>10</v>
      </c>
      <c r="M225" s="81">
        <v>40.365000000000002</v>
      </c>
      <c r="N225" s="72">
        <v>41</v>
      </c>
      <c r="O225" s="64">
        <v>2530</v>
      </c>
      <c r="P225" s="65">
        <f>Table22457891011234567891011121314151617181920[[#This Row],[PEMBULATAN]]*O225</f>
        <v>103730</v>
      </c>
    </row>
    <row r="226" spans="1:16" ht="24" customHeight="1" x14ac:dyDescent="0.2">
      <c r="A226" s="14"/>
      <c r="B226" s="75"/>
      <c r="C226" s="73" t="s">
        <v>3223</v>
      </c>
      <c r="D226" s="78" t="s">
        <v>289</v>
      </c>
      <c r="E226" s="13">
        <v>44451</v>
      </c>
      <c r="F226" s="76" t="s">
        <v>1362</v>
      </c>
      <c r="G226" s="13">
        <v>44454</v>
      </c>
      <c r="H226" s="77" t="s">
        <v>2428</v>
      </c>
      <c r="I226" s="16">
        <v>70</v>
      </c>
      <c r="J226" s="16">
        <v>60</v>
      </c>
      <c r="K226" s="16">
        <v>50</v>
      </c>
      <c r="L226" s="16">
        <v>9</v>
      </c>
      <c r="M226" s="81">
        <v>52.5</v>
      </c>
      <c r="N226" s="72">
        <v>53</v>
      </c>
      <c r="O226" s="64">
        <v>2530</v>
      </c>
      <c r="P226" s="65">
        <f>Table22457891011234567891011121314151617181920[[#This Row],[PEMBULATAN]]*O226</f>
        <v>134090</v>
      </c>
    </row>
    <row r="227" spans="1:16" ht="24" customHeight="1" x14ac:dyDescent="0.2">
      <c r="A227" s="14"/>
      <c r="B227" s="75"/>
      <c r="C227" s="73" t="s">
        <v>3224</v>
      </c>
      <c r="D227" s="78" t="s">
        <v>289</v>
      </c>
      <c r="E227" s="13">
        <v>44451</v>
      </c>
      <c r="F227" s="76" t="s">
        <v>1362</v>
      </c>
      <c r="G227" s="13">
        <v>44454</v>
      </c>
      <c r="H227" s="77" t="s">
        <v>2428</v>
      </c>
      <c r="I227" s="16">
        <v>67</v>
      </c>
      <c r="J227" s="16">
        <v>47</v>
      </c>
      <c r="K227" s="16">
        <v>37</v>
      </c>
      <c r="L227" s="16">
        <v>7</v>
      </c>
      <c r="M227" s="81">
        <v>29.128250000000001</v>
      </c>
      <c r="N227" s="72">
        <v>29</v>
      </c>
      <c r="O227" s="64">
        <v>2530</v>
      </c>
      <c r="P227" s="65">
        <f>Table22457891011234567891011121314151617181920[[#This Row],[PEMBULATAN]]*O227</f>
        <v>73370</v>
      </c>
    </row>
    <row r="228" spans="1:16" ht="24" customHeight="1" x14ac:dyDescent="0.2">
      <c r="A228" s="14"/>
      <c r="B228" s="75"/>
      <c r="C228" s="73" t="s">
        <v>3225</v>
      </c>
      <c r="D228" s="78" t="s">
        <v>289</v>
      </c>
      <c r="E228" s="13">
        <v>44451</v>
      </c>
      <c r="F228" s="76" t="s">
        <v>1362</v>
      </c>
      <c r="G228" s="13">
        <v>44454</v>
      </c>
      <c r="H228" s="77" t="s">
        <v>2428</v>
      </c>
      <c r="I228" s="16">
        <v>92</v>
      </c>
      <c r="J228" s="16">
        <v>63</v>
      </c>
      <c r="K228" s="16">
        <v>43</v>
      </c>
      <c r="L228" s="16">
        <v>16</v>
      </c>
      <c r="M228" s="81">
        <v>62.307000000000002</v>
      </c>
      <c r="N228" s="72">
        <v>63</v>
      </c>
      <c r="O228" s="64">
        <v>2530</v>
      </c>
      <c r="P228" s="65">
        <f>Table22457891011234567891011121314151617181920[[#This Row],[PEMBULATAN]]*O228</f>
        <v>159390</v>
      </c>
    </row>
    <row r="229" spans="1:16" ht="24" customHeight="1" x14ac:dyDescent="0.2">
      <c r="A229" s="14"/>
      <c r="B229" s="75"/>
      <c r="C229" s="73" t="s">
        <v>3226</v>
      </c>
      <c r="D229" s="78" t="s">
        <v>289</v>
      </c>
      <c r="E229" s="13">
        <v>44451</v>
      </c>
      <c r="F229" s="76" t="s">
        <v>1362</v>
      </c>
      <c r="G229" s="13">
        <v>44454</v>
      </c>
      <c r="H229" s="77" t="s">
        <v>2428</v>
      </c>
      <c r="I229" s="16">
        <v>58</v>
      </c>
      <c r="J229" s="16">
        <v>40</v>
      </c>
      <c r="K229" s="16">
        <v>21</v>
      </c>
      <c r="L229" s="16">
        <v>7</v>
      </c>
      <c r="M229" s="81">
        <v>12.18</v>
      </c>
      <c r="N229" s="72">
        <v>12</v>
      </c>
      <c r="O229" s="64">
        <v>2530</v>
      </c>
      <c r="P229" s="65">
        <f>Table22457891011234567891011121314151617181920[[#This Row],[PEMBULATAN]]*O229</f>
        <v>30360</v>
      </c>
    </row>
    <row r="230" spans="1:16" ht="24" customHeight="1" x14ac:dyDescent="0.2">
      <c r="A230" s="14"/>
      <c r="B230" s="75"/>
      <c r="C230" s="73" t="s">
        <v>3227</v>
      </c>
      <c r="D230" s="78" t="s">
        <v>289</v>
      </c>
      <c r="E230" s="13">
        <v>44451</v>
      </c>
      <c r="F230" s="76" t="s">
        <v>1362</v>
      </c>
      <c r="G230" s="13">
        <v>44454</v>
      </c>
      <c r="H230" s="77" t="s">
        <v>2428</v>
      </c>
      <c r="I230" s="16">
        <v>60</v>
      </c>
      <c r="J230" s="16">
        <v>52</v>
      </c>
      <c r="K230" s="16">
        <v>40</v>
      </c>
      <c r="L230" s="16">
        <v>5</v>
      </c>
      <c r="M230" s="81">
        <v>31.2</v>
      </c>
      <c r="N230" s="72">
        <v>31</v>
      </c>
      <c r="O230" s="64">
        <v>2530</v>
      </c>
      <c r="P230" s="65">
        <f>Table22457891011234567891011121314151617181920[[#This Row],[PEMBULATAN]]*O230</f>
        <v>78430</v>
      </c>
    </row>
    <row r="231" spans="1:16" ht="24" customHeight="1" x14ac:dyDescent="0.2">
      <c r="A231" s="14"/>
      <c r="B231" s="75"/>
      <c r="C231" s="73" t="s">
        <v>3228</v>
      </c>
      <c r="D231" s="78" t="s">
        <v>289</v>
      </c>
      <c r="E231" s="13">
        <v>44451</v>
      </c>
      <c r="F231" s="76" t="s">
        <v>1362</v>
      </c>
      <c r="G231" s="13">
        <v>44454</v>
      </c>
      <c r="H231" s="77" t="s">
        <v>2428</v>
      </c>
      <c r="I231" s="16">
        <v>101</v>
      </c>
      <c r="J231" s="16">
        <v>62</v>
      </c>
      <c r="K231" s="16">
        <v>43</v>
      </c>
      <c r="L231" s="16">
        <v>18</v>
      </c>
      <c r="M231" s="81">
        <v>67.316500000000005</v>
      </c>
      <c r="N231" s="72">
        <v>68</v>
      </c>
      <c r="O231" s="64">
        <v>2530</v>
      </c>
      <c r="P231" s="65">
        <f>Table22457891011234567891011121314151617181920[[#This Row],[PEMBULATAN]]*O231</f>
        <v>172040</v>
      </c>
    </row>
    <row r="232" spans="1:16" ht="24" customHeight="1" x14ac:dyDescent="0.2">
      <c r="A232" s="14"/>
      <c r="B232" s="14"/>
      <c r="C232" s="9" t="s">
        <v>3229</v>
      </c>
      <c r="D232" s="76" t="s">
        <v>289</v>
      </c>
      <c r="E232" s="13">
        <v>44451</v>
      </c>
      <c r="F232" s="76" t="s">
        <v>1362</v>
      </c>
      <c r="G232" s="13">
        <v>44454</v>
      </c>
      <c r="H232" s="10" t="s">
        <v>2428</v>
      </c>
      <c r="I232" s="1">
        <v>72</v>
      </c>
      <c r="J232" s="1">
        <v>61</v>
      </c>
      <c r="K232" s="1">
        <v>21</v>
      </c>
      <c r="L232" s="1">
        <v>9</v>
      </c>
      <c r="M232" s="80">
        <v>23.058</v>
      </c>
      <c r="N232" s="8">
        <v>23</v>
      </c>
      <c r="O232" s="64">
        <v>2530</v>
      </c>
      <c r="P232" s="65">
        <f>Table22457891011234567891011121314151617181920[[#This Row],[PEMBULATAN]]*O232</f>
        <v>58190</v>
      </c>
    </row>
    <row r="233" spans="1:16" ht="24" customHeight="1" x14ac:dyDescent="0.2">
      <c r="A233" s="14"/>
      <c r="B233" s="14"/>
      <c r="C233" s="73" t="s">
        <v>3230</v>
      </c>
      <c r="D233" s="78" t="s">
        <v>289</v>
      </c>
      <c r="E233" s="13">
        <v>44451</v>
      </c>
      <c r="F233" s="76" t="s">
        <v>1362</v>
      </c>
      <c r="G233" s="13">
        <v>44454</v>
      </c>
      <c r="H233" s="77" t="s">
        <v>2428</v>
      </c>
      <c r="I233" s="16">
        <v>70</v>
      </c>
      <c r="J233" s="16">
        <v>42</v>
      </c>
      <c r="K233" s="16">
        <v>60</v>
      </c>
      <c r="L233" s="16">
        <v>9</v>
      </c>
      <c r="M233" s="81">
        <v>44.1</v>
      </c>
      <c r="N233" s="72">
        <v>44</v>
      </c>
      <c r="O233" s="64">
        <v>2530</v>
      </c>
      <c r="P233" s="65">
        <f>Table22457891011234567891011121314151617181920[[#This Row],[PEMBULATAN]]*O233</f>
        <v>111320</v>
      </c>
    </row>
    <row r="234" spans="1:16" ht="24" customHeight="1" x14ac:dyDescent="0.2">
      <c r="A234" s="14"/>
      <c r="B234" s="14"/>
      <c r="C234" s="73" t="s">
        <v>3231</v>
      </c>
      <c r="D234" s="78" t="s">
        <v>289</v>
      </c>
      <c r="E234" s="13">
        <v>44451</v>
      </c>
      <c r="F234" s="76" t="s">
        <v>1362</v>
      </c>
      <c r="G234" s="13">
        <v>44454</v>
      </c>
      <c r="H234" s="77" t="s">
        <v>2428</v>
      </c>
      <c r="I234" s="16">
        <v>92</v>
      </c>
      <c r="J234" s="16">
        <v>62</v>
      </c>
      <c r="K234" s="16">
        <v>15</v>
      </c>
      <c r="L234" s="16">
        <v>15</v>
      </c>
      <c r="M234" s="81">
        <v>21.39</v>
      </c>
      <c r="N234" s="72">
        <v>22</v>
      </c>
      <c r="O234" s="64">
        <v>2530</v>
      </c>
      <c r="P234" s="65">
        <f>Table22457891011234567891011121314151617181920[[#This Row],[PEMBULATAN]]*O234</f>
        <v>55660</v>
      </c>
    </row>
    <row r="235" spans="1:16" ht="24" customHeight="1" x14ac:dyDescent="0.2">
      <c r="A235" s="14"/>
      <c r="B235" s="14"/>
      <c r="C235" s="73" t="s">
        <v>3232</v>
      </c>
      <c r="D235" s="78" t="s">
        <v>289</v>
      </c>
      <c r="E235" s="13">
        <v>44451</v>
      </c>
      <c r="F235" s="76" t="s">
        <v>1362</v>
      </c>
      <c r="G235" s="13">
        <v>44454</v>
      </c>
      <c r="H235" s="77" t="s">
        <v>2428</v>
      </c>
      <c r="I235" s="16">
        <v>93</v>
      </c>
      <c r="J235" s="16">
        <v>61</v>
      </c>
      <c r="K235" s="16">
        <v>22</v>
      </c>
      <c r="L235" s="16">
        <v>12</v>
      </c>
      <c r="M235" s="81">
        <v>31.201499999999999</v>
      </c>
      <c r="N235" s="72">
        <v>31</v>
      </c>
      <c r="O235" s="64">
        <v>2530</v>
      </c>
      <c r="P235" s="65">
        <f>Table22457891011234567891011121314151617181920[[#This Row],[PEMBULATAN]]*O235</f>
        <v>78430</v>
      </c>
    </row>
    <row r="236" spans="1:16" ht="24" customHeight="1" x14ac:dyDescent="0.2">
      <c r="A236" s="14"/>
      <c r="B236" s="14"/>
      <c r="C236" s="73" t="s">
        <v>3233</v>
      </c>
      <c r="D236" s="78" t="s">
        <v>289</v>
      </c>
      <c r="E236" s="13">
        <v>44451</v>
      </c>
      <c r="F236" s="76" t="s">
        <v>1362</v>
      </c>
      <c r="G236" s="13">
        <v>44454</v>
      </c>
      <c r="H236" s="77" t="s">
        <v>2428</v>
      </c>
      <c r="I236" s="16">
        <v>76</v>
      </c>
      <c r="J236" s="16">
        <v>37</v>
      </c>
      <c r="K236" s="16">
        <v>22</v>
      </c>
      <c r="L236" s="16">
        <v>2</v>
      </c>
      <c r="M236" s="81">
        <v>15.465999999999999</v>
      </c>
      <c r="N236" s="72">
        <v>16</v>
      </c>
      <c r="O236" s="64">
        <v>2530</v>
      </c>
      <c r="P236" s="65">
        <f>Table22457891011234567891011121314151617181920[[#This Row],[PEMBULATAN]]*O236</f>
        <v>40480</v>
      </c>
    </row>
    <row r="237" spans="1:16" ht="24" customHeight="1" x14ac:dyDescent="0.2">
      <c r="A237" s="14"/>
      <c r="B237" s="14"/>
      <c r="C237" s="73" t="s">
        <v>3234</v>
      </c>
      <c r="D237" s="78" t="s">
        <v>289</v>
      </c>
      <c r="E237" s="13">
        <v>44451</v>
      </c>
      <c r="F237" s="76" t="s">
        <v>1362</v>
      </c>
      <c r="G237" s="13">
        <v>44454</v>
      </c>
      <c r="H237" s="77" t="s">
        <v>2428</v>
      </c>
      <c r="I237" s="16">
        <v>76</v>
      </c>
      <c r="J237" s="16">
        <v>16</v>
      </c>
      <c r="K237" s="16">
        <v>4</v>
      </c>
      <c r="L237" s="16">
        <v>2</v>
      </c>
      <c r="M237" s="81">
        <v>1.216</v>
      </c>
      <c r="N237" s="72">
        <v>2</v>
      </c>
      <c r="O237" s="64">
        <v>2530</v>
      </c>
      <c r="P237" s="65">
        <f>Table22457891011234567891011121314151617181920[[#This Row],[PEMBULATAN]]*O237</f>
        <v>5060</v>
      </c>
    </row>
    <row r="238" spans="1:16" ht="24" customHeight="1" x14ac:dyDescent="0.2">
      <c r="A238" s="14"/>
      <c r="B238" s="14"/>
      <c r="C238" s="73" t="s">
        <v>3235</v>
      </c>
      <c r="D238" s="78" t="s">
        <v>289</v>
      </c>
      <c r="E238" s="13">
        <v>44451</v>
      </c>
      <c r="F238" s="76" t="s">
        <v>1362</v>
      </c>
      <c r="G238" s="13">
        <v>44454</v>
      </c>
      <c r="H238" s="77" t="s">
        <v>2428</v>
      </c>
      <c r="I238" s="16">
        <v>50</v>
      </c>
      <c r="J238" s="16">
        <v>42</v>
      </c>
      <c r="K238" s="16">
        <v>27</v>
      </c>
      <c r="L238" s="16">
        <v>5</v>
      </c>
      <c r="M238" s="81">
        <v>14.175000000000001</v>
      </c>
      <c r="N238" s="72">
        <v>14</v>
      </c>
      <c r="O238" s="64">
        <v>2530</v>
      </c>
      <c r="P238" s="65">
        <f>Table22457891011234567891011121314151617181920[[#This Row],[PEMBULATAN]]*O238</f>
        <v>35420</v>
      </c>
    </row>
    <row r="239" spans="1:16" ht="24" customHeight="1" x14ac:dyDescent="0.2">
      <c r="A239" s="14"/>
      <c r="B239" s="14"/>
      <c r="C239" s="73" t="s">
        <v>3236</v>
      </c>
      <c r="D239" s="78" t="s">
        <v>289</v>
      </c>
      <c r="E239" s="13">
        <v>44451</v>
      </c>
      <c r="F239" s="76" t="s">
        <v>1362</v>
      </c>
      <c r="G239" s="13">
        <v>44454</v>
      </c>
      <c r="H239" s="77" t="s">
        <v>2428</v>
      </c>
      <c r="I239" s="16">
        <v>100</v>
      </c>
      <c r="J239" s="16">
        <v>65</v>
      </c>
      <c r="K239" s="16">
        <v>34</v>
      </c>
      <c r="L239" s="16">
        <v>30</v>
      </c>
      <c r="M239" s="81">
        <v>55.25</v>
      </c>
      <c r="N239" s="72">
        <v>55</v>
      </c>
      <c r="O239" s="64">
        <v>2530</v>
      </c>
      <c r="P239" s="65">
        <f>Table22457891011234567891011121314151617181920[[#This Row],[PEMBULATAN]]*O239</f>
        <v>139150</v>
      </c>
    </row>
    <row r="240" spans="1:16" ht="24" customHeight="1" x14ac:dyDescent="0.2">
      <c r="A240" s="14"/>
      <c r="B240" s="14"/>
      <c r="C240" s="73" t="s">
        <v>3237</v>
      </c>
      <c r="D240" s="78" t="s">
        <v>289</v>
      </c>
      <c r="E240" s="13">
        <v>44451</v>
      </c>
      <c r="F240" s="76" t="s">
        <v>1362</v>
      </c>
      <c r="G240" s="13">
        <v>44454</v>
      </c>
      <c r="H240" s="77" t="s">
        <v>2428</v>
      </c>
      <c r="I240" s="16">
        <v>72</v>
      </c>
      <c r="J240" s="16">
        <v>53</v>
      </c>
      <c r="K240" s="16">
        <v>17</v>
      </c>
      <c r="L240" s="16">
        <v>7</v>
      </c>
      <c r="M240" s="81">
        <v>16.218</v>
      </c>
      <c r="N240" s="72">
        <v>16</v>
      </c>
      <c r="O240" s="64">
        <v>2530</v>
      </c>
      <c r="P240" s="65">
        <f>Table22457891011234567891011121314151617181920[[#This Row],[PEMBULATAN]]*O240</f>
        <v>40480</v>
      </c>
    </row>
    <row r="241" spans="1:16" ht="24" customHeight="1" x14ac:dyDescent="0.2">
      <c r="A241" s="14"/>
      <c r="B241" s="14"/>
      <c r="C241" s="73" t="s">
        <v>3238</v>
      </c>
      <c r="D241" s="78" t="s">
        <v>289</v>
      </c>
      <c r="E241" s="13">
        <v>44451</v>
      </c>
      <c r="F241" s="76" t="s">
        <v>1362</v>
      </c>
      <c r="G241" s="13">
        <v>44454</v>
      </c>
      <c r="H241" s="77" t="s">
        <v>2428</v>
      </c>
      <c r="I241" s="16">
        <v>97</v>
      </c>
      <c r="J241" s="16">
        <v>65</v>
      </c>
      <c r="K241" s="16">
        <v>33</v>
      </c>
      <c r="L241" s="16">
        <v>20</v>
      </c>
      <c r="M241" s="81">
        <v>52.016249999999999</v>
      </c>
      <c r="N241" s="72">
        <v>52</v>
      </c>
      <c r="O241" s="64">
        <v>2530</v>
      </c>
      <c r="P241" s="65">
        <f>Table22457891011234567891011121314151617181920[[#This Row],[PEMBULATAN]]*O241</f>
        <v>131560</v>
      </c>
    </row>
    <row r="242" spans="1:16" ht="24" customHeight="1" x14ac:dyDescent="0.2">
      <c r="A242" s="14"/>
      <c r="B242" s="14"/>
      <c r="C242" s="73" t="s">
        <v>3239</v>
      </c>
      <c r="D242" s="78" t="s">
        <v>289</v>
      </c>
      <c r="E242" s="13">
        <v>44451</v>
      </c>
      <c r="F242" s="76" t="s">
        <v>1362</v>
      </c>
      <c r="G242" s="13">
        <v>44454</v>
      </c>
      <c r="H242" s="77" t="s">
        <v>2428</v>
      </c>
      <c r="I242" s="16">
        <v>83</v>
      </c>
      <c r="J242" s="16">
        <v>62</v>
      </c>
      <c r="K242" s="16">
        <v>31</v>
      </c>
      <c r="L242" s="16">
        <v>12</v>
      </c>
      <c r="M242" s="81">
        <v>39.881500000000003</v>
      </c>
      <c r="N242" s="72">
        <v>40</v>
      </c>
      <c r="O242" s="64">
        <v>2530</v>
      </c>
      <c r="P242" s="65">
        <f>Table22457891011234567891011121314151617181920[[#This Row],[PEMBULATAN]]*O242</f>
        <v>101200</v>
      </c>
    </row>
    <row r="243" spans="1:16" ht="24" customHeight="1" x14ac:dyDescent="0.2">
      <c r="A243" s="14"/>
      <c r="B243" s="14"/>
      <c r="C243" s="73" t="s">
        <v>3240</v>
      </c>
      <c r="D243" s="78" t="s">
        <v>289</v>
      </c>
      <c r="E243" s="13">
        <v>44451</v>
      </c>
      <c r="F243" s="76" t="s">
        <v>1362</v>
      </c>
      <c r="G243" s="13">
        <v>44454</v>
      </c>
      <c r="H243" s="77" t="s">
        <v>2428</v>
      </c>
      <c r="I243" s="16">
        <v>80</v>
      </c>
      <c r="J243" s="16">
        <v>53</v>
      </c>
      <c r="K243" s="16">
        <v>25</v>
      </c>
      <c r="L243" s="16">
        <v>14</v>
      </c>
      <c r="M243" s="81">
        <v>26.5</v>
      </c>
      <c r="N243" s="72">
        <v>27</v>
      </c>
      <c r="O243" s="64">
        <v>2530</v>
      </c>
      <c r="P243" s="65">
        <f>Table22457891011234567891011121314151617181920[[#This Row],[PEMBULATAN]]*O243</f>
        <v>68310</v>
      </c>
    </row>
    <row r="244" spans="1:16" ht="24" customHeight="1" x14ac:dyDescent="0.2">
      <c r="A244" s="14"/>
      <c r="B244" s="14"/>
      <c r="C244" s="73" t="s">
        <v>3241</v>
      </c>
      <c r="D244" s="78" t="s">
        <v>289</v>
      </c>
      <c r="E244" s="13">
        <v>44451</v>
      </c>
      <c r="F244" s="76" t="s">
        <v>1362</v>
      </c>
      <c r="G244" s="13">
        <v>44454</v>
      </c>
      <c r="H244" s="77" t="s">
        <v>2428</v>
      </c>
      <c r="I244" s="16">
        <v>60</v>
      </c>
      <c r="J244" s="16">
        <v>50</v>
      </c>
      <c r="K244" s="16">
        <v>17</v>
      </c>
      <c r="L244" s="16">
        <v>11</v>
      </c>
      <c r="M244" s="81">
        <v>12.75</v>
      </c>
      <c r="N244" s="72">
        <v>13</v>
      </c>
      <c r="O244" s="64">
        <v>2530</v>
      </c>
      <c r="P244" s="65">
        <f>Table22457891011234567891011121314151617181920[[#This Row],[PEMBULATAN]]*O244</f>
        <v>32890</v>
      </c>
    </row>
    <row r="245" spans="1:16" ht="24" customHeight="1" x14ac:dyDescent="0.2">
      <c r="A245" s="14"/>
      <c r="B245" s="14"/>
      <c r="C245" s="73" t="s">
        <v>3242</v>
      </c>
      <c r="D245" s="78" t="s">
        <v>289</v>
      </c>
      <c r="E245" s="13">
        <v>44451</v>
      </c>
      <c r="F245" s="76" t="s">
        <v>1362</v>
      </c>
      <c r="G245" s="13">
        <v>44454</v>
      </c>
      <c r="H245" s="77" t="s">
        <v>2428</v>
      </c>
      <c r="I245" s="16">
        <v>93</v>
      </c>
      <c r="J245" s="16">
        <v>60</v>
      </c>
      <c r="K245" s="16">
        <v>37</v>
      </c>
      <c r="L245" s="16">
        <v>29</v>
      </c>
      <c r="M245" s="81">
        <v>51.615000000000002</v>
      </c>
      <c r="N245" s="72">
        <v>52</v>
      </c>
      <c r="O245" s="64">
        <v>2530</v>
      </c>
      <c r="P245" s="65">
        <f>Table22457891011234567891011121314151617181920[[#This Row],[PEMBULATAN]]*O245</f>
        <v>131560</v>
      </c>
    </row>
    <row r="246" spans="1:16" ht="24" customHeight="1" x14ac:dyDescent="0.2">
      <c r="A246" s="14"/>
      <c r="B246" s="14"/>
      <c r="C246" s="73" t="s">
        <v>3243</v>
      </c>
      <c r="D246" s="78" t="s">
        <v>289</v>
      </c>
      <c r="E246" s="13">
        <v>44451</v>
      </c>
      <c r="F246" s="76" t="s">
        <v>1362</v>
      </c>
      <c r="G246" s="13">
        <v>44454</v>
      </c>
      <c r="H246" s="77" t="s">
        <v>2428</v>
      </c>
      <c r="I246" s="16">
        <v>86</v>
      </c>
      <c r="J246" s="16">
        <v>63</v>
      </c>
      <c r="K246" s="16">
        <v>30</v>
      </c>
      <c r="L246" s="16">
        <v>17</v>
      </c>
      <c r="M246" s="81">
        <v>40.634999999999998</v>
      </c>
      <c r="N246" s="72">
        <v>41</v>
      </c>
      <c r="O246" s="64">
        <v>2530</v>
      </c>
      <c r="P246" s="65">
        <f>Table22457891011234567891011121314151617181920[[#This Row],[PEMBULATAN]]*O246</f>
        <v>103730</v>
      </c>
    </row>
    <row r="247" spans="1:16" ht="24" customHeight="1" x14ac:dyDescent="0.2">
      <c r="A247" s="14"/>
      <c r="B247" s="14"/>
      <c r="C247" s="73" t="s">
        <v>3244</v>
      </c>
      <c r="D247" s="78" t="s">
        <v>289</v>
      </c>
      <c r="E247" s="13">
        <v>44451</v>
      </c>
      <c r="F247" s="76" t="s">
        <v>1362</v>
      </c>
      <c r="G247" s="13">
        <v>44454</v>
      </c>
      <c r="H247" s="77" t="s">
        <v>2428</v>
      </c>
      <c r="I247" s="16">
        <v>60</v>
      </c>
      <c r="J247" s="16">
        <v>40</v>
      </c>
      <c r="K247" s="16">
        <v>17</v>
      </c>
      <c r="L247" s="16">
        <v>3</v>
      </c>
      <c r="M247" s="81">
        <v>10.199999999999999</v>
      </c>
      <c r="N247" s="72">
        <v>10</v>
      </c>
      <c r="O247" s="64">
        <v>2530</v>
      </c>
      <c r="P247" s="65">
        <f>Table22457891011234567891011121314151617181920[[#This Row],[PEMBULATAN]]*O247</f>
        <v>25300</v>
      </c>
    </row>
    <row r="248" spans="1:16" ht="24" customHeight="1" x14ac:dyDescent="0.2">
      <c r="A248" s="14"/>
      <c r="B248" s="14"/>
      <c r="C248" s="73" t="s">
        <v>3245</v>
      </c>
      <c r="D248" s="78" t="s">
        <v>289</v>
      </c>
      <c r="E248" s="13">
        <v>44451</v>
      </c>
      <c r="F248" s="76" t="s">
        <v>1362</v>
      </c>
      <c r="G248" s="13">
        <v>44454</v>
      </c>
      <c r="H248" s="77" t="s">
        <v>2428</v>
      </c>
      <c r="I248" s="16">
        <v>100</v>
      </c>
      <c r="J248" s="16">
        <v>60</v>
      </c>
      <c r="K248" s="16">
        <v>30</v>
      </c>
      <c r="L248" s="16">
        <v>18</v>
      </c>
      <c r="M248" s="81">
        <v>45</v>
      </c>
      <c r="N248" s="72">
        <v>45</v>
      </c>
      <c r="O248" s="64">
        <v>2530</v>
      </c>
      <c r="P248" s="65">
        <f>Table22457891011234567891011121314151617181920[[#This Row],[PEMBULATAN]]*O248</f>
        <v>113850</v>
      </c>
    </row>
    <row r="249" spans="1:16" ht="24" customHeight="1" x14ac:dyDescent="0.2">
      <c r="A249" s="14"/>
      <c r="B249" s="14"/>
      <c r="C249" s="73" t="s">
        <v>3246</v>
      </c>
      <c r="D249" s="78" t="s">
        <v>289</v>
      </c>
      <c r="E249" s="13">
        <v>44451</v>
      </c>
      <c r="F249" s="76" t="s">
        <v>1362</v>
      </c>
      <c r="G249" s="13">
        <v>44454</v>
      </c>
      <c r="H249" s="77" t="s">
        <v>2428</v>
      </c>
      <c r="I249" s="16">
        <v>90</v>
      </c>
      <c r="J249" s="16">
        <v>52</v>
      </c>
      <c r="K249" s="16">
        <v>28</v>
      </c>
      <c r="L249" s="16">
        <v>11</v>
      </c>
      <c r="M249" s="81">
        <v>32.76</v>
      </c>
      <c r="N249" s="72">
        <v>33</v>
      </c>
      <c r="O249" s="64">
        <v>2530</v>
      </c>
      <c r="P249" s="65">
        <f>Table22457891011234567891011121314151617181920[[#This Row],[PEMBULATAN]]*O249</f>
        <v>83490</v>
      </c>
    </row>
    <row r="250" spans="1:16" ht="24" customHeight="1" x14ac:dyDescent="0.2">
      <c r="A250" s="14"/>
      <c r="B250" s="14"/>
      <c r="C250" s="73" t="s">
        <v>3247</v>
      </c>
      <c r="D250" s="78" t="s">
        <v>289</v>
      </c>
      <c r="E250" s="13">
        <v>44451</v>
      </c>
      <c r="F250" s="76" t="s">
        <v>1362</v>
      </c>
      <c r="G250" s="13">
        <v>44454</v>
      </c>
      <c r="H250" s="77" t="s">
        <v>2428</v>
      </c>
      <c r="I250" s="16">
        <v>52</v>
      </c>
      <c r="J250" s="16">
        <v>41</v>
      </c>
      <c r="K250" s="16">
        <v>21</v>
      </c>
      <c r="L250" s="16">
        <v>5</v>
      </c>
      <c r="M250" s="81">
        <v>11.193</v>
      </c>
      <c r="N250" s="72">
        <v>11</v>
      </c>
      <c r="O250" s="64">
        <v>2530</v>
      </c>
      <c r="P250" s="65">
        <f>Table22457891011234567891011121314151617181920[[#This Row],[PEMBULATAN]]*O250</f>
        <v>27830</v>
      </c>
    </row>
    <row r="251" spans="1:16" ht="24" customHeight="1" x14ac:dyDescent="0.2">
      <c r="A251" s="14"/>
      <c r="B251" s="14"/>
      <c r="C251" s="73" t="s">
        <v>3248</v>
      </c>
      <c r="D251" s="78" t="s">
        <v>289</v>
      </c>
      <c r="E251" s="13">
        <v>44451</v>
      </c>
      <c r="F251" s="76" t="s">
        <v>1362</v>
      </c>
      <c r="G251" s="13">
        <v>44454</v>
      </c>
      <c r="H251" s="77" t="s">
        <v>2428</v>
      </c>
      <c r="I251" s="16">
        <v>64</v>
      </c>
      <c r="J251" s="16">
        <v>43</v>
      </c>
      <c r="K251" s="16">
        <v>50</v>
      </c>
      <c r="L251" s="16">
        <v>14</v>
      </c>
      <c r="M251" s="81">
        <v>34.4</v>
      </c>
      <c r="N251" s="72">
        <v>35</v>
      </c>
      <c r="O251" s="64">
        <v>2530</v>
      </c>
      <c r="P251" s="65">
        <f>Table22457891011234567891011121314151617181920[[#This Row],[PEMBULATAN]]*O251</f>
        <v>88550</v>
      </c>
    </row>
    <row r="252" spans="1:16" ht="24" customHeight="1" x14ac:dyDescent="0.2">
      <c r="A252" s="14"/>
      <c r="B252" s="14"/>
      <c r="C252" s="73" t="s">
        <v>3249</v>
      </c>
      <c r="D252" s="78" t="s">
        <v>289</v>
      </c>
      <c r="E252" s="13">
        <v>44451</v>
      </c>
      <c r="F252" s="76" t="s">
        <v>1362</v>
      </c>
      <c r="G252" s="13">
        <v>44454</v>
      </c>
      <c r="H252" s="77" t="s">
        <v>2428</v>
      </c>
      <c r="I252" s="16">
        <v>75</v>
      </c>
      <c r="J252" s="16">
        <v>60</v>
      </c>
      <c r="K252" s="16">
        <v>38</v>
      </c>
      <c r="L252" s="16">
        <v>25</v>
      </c>
      <c r="M252" s="81">
        <v>42.75</v>
      </c>
      <c r="N252" s="72">
        <v>43</v>
      </c>
      <c r="O252" s="64">
        <v>2530</v>
      </c>
      <c r="P252" s="65">
        <f>Table22457891011234567891011121314151617181920[[#This Row],[PEMBULATAN]]*O252</f>
        <v>108790</v>
      </c>
    </row>
    <row r="253" spans="1:16" ht="24" customHeight="1" x14ac:dyDescent="0.2">
      <c r="A253" s="14"/>
      <c r="B253" s="14"/>
      <c r="C253" s="73" t="s">
        <v>3250</v>
      </c>
      <c r="D253" s="78" t="s">
        <v>289</v>
      </c>
      <c r="E253" s="13">
        <v>44451</v>
      </c>
      <c r="F253" s="76" t="s">
        <v>1362</v>
      </c>
      <c r="G253" s="13">
        <v>44454</v>
      </c>
      <c r="H253" s="77" t="s">
        <v>2428</v>
      </c>
      <c r="I253" s="16">
        <v>57</v>
      </c>
      <c r="J253" s="16">
        <v>45</v>
      </c>
      <c r="K253" s="16">
        <v>20</v>
      </c>
      <c r="L253" s="16">
        <v>6</v>
      </c>
      <c r="M253" s="81">
        <v>12.824999999999999</v>
      </c>
      <c r="N253" s="72">
        <v>13</v>
      </c>
      <c r="O253" s="64">
        <v>2530</v>
      </c>
      <c r="P253" s="65">
        <f>Table22457891011234567891011121314151617181920[[#This Row],[PEMBULATAN]]*O253</f>
        <v>32890</v>
      </c>
    </row>
    <row r="254" spans="1:16" ht="22.5" customHeight="1" x14ac:dyDescent="0.2">
      <c r="A254" s="120" t="s">
        <v>30</v>
      </c>
      <c r="B254" s="121"/>
      <c r="C254" s="121"/>
      <c r="D254" s="121"/>
      <c r="E254" s="121"/>
      <c r="F254" s="121"/>
      <c r="G254" s="121"/>
      <c r="H254" s="121"/>
      <c r="I254" s="121"/>
      <c r="J254" s="121"/>
      <c r="K254" s="121"/>
      <c r="L254" s="122"/>
      <c r="M254" s="79">
        <f>SUBTOTAL(109,Table22457891011234567891011121314151617181920[KG VOLUME])</f>
        <v>6028.3720000000048</v>
      </c>
      <c r="N254" s="68">
        <f>SUM(N3:N253)</f>
        <v>6158</v>
      </c>
      <c r="O254" s="123">
        <f>SUM(P3:P253)</f>
        <v>15579740</v>
      </c>
      <c r="P254" s="124"/>
    </row>
    <row r="255" spans="1:16" ht="18" customHeight="1" x14ac:dyDescent="0.2">
      <c r="A255" s="86"/>
      <c r="B255" s="56" t="s">
        <v>42</v>
      </c>
      <c r="C255" s="55"/>
      <c r="D255" s="57" t="s">
        <v>43</v>
      </c>
      <c r="E255" s="86"/>
      <c r="F255" s="86"/>
      <c r="G255" s="86"/>
      <c r="H255" s="86"/>
      <c r="I255" s="86"/>
      <c r="J255" s="86"/>
      <c r="K255" s="86"/>
      <c r="L255" s="86"/>
      <c r="M255" s="87"/>
      <c r="N255" s="88" t="s">
        <v>51</v>
      </c>
      <c r="O255" s="89"/>
      <c r="P255" s="89">
        <f>O254*10%</f>
        <v>1557974</v>
      </c>
    </row>
    <row r="256" spans="1:16" ht="18" customHeight="1" thickBot="1" x14ac:dyDescent="0.25">
      <c r="A256" s="86"/>
      <c r="B256" s="56"/>
      <c r="C256" s="55"/>
      <c r="D256" s="57"/>
      <c r="E256" s="86"/>
      <c r="F256" s="86"/>
      <c r="G256" s="86"/>
      <c r="H256" s="86"/>
      <c r="I256" s="86"/>
      <c r="J256" s="86"/>
      <c r="K256" s="86"/>
      <c r="L256" s="86"/>
      <c r="M256" s="87"/>
      <c r="N256" s="90" t="s">
        <v>52</v>
      </c>
      <c r="O256" s="91"/>
      <c r="P256" s="91">
        <f>O254-P255</f>
        <v>14021766</v>
      </c>
    </row>
    <row r="257" spans="1:16" ht="18" customHeight="1" x14ac:dyDescent="0.2">
      <c r="A257" s="11"/>
      <c r="H257" s="63"/>
      <c r="N257" s="62" t="s">
        <v>31</v>
      </c>
      <c r="P257" s="69">
        <f>P256*1%</f>
        <v>140217.66</v>
      </c>
    </row>
    <row r="258" spans="1:16" ht="18" customHeight="1" thickBot="1" x14ac:dyDescent="0.25">
      <c r="A258" s="11"/>
      <c r="H258" s="63"/>
      <c r="N258" s="62" t="s">
        <v>53</v>
      </c>
      <c r="P258" s="71">
        <f>P256*2%</f>
        <v>280435.32</v>
      </c>
    </row>
    <row r="259" spans="1:16" ht="18" customHeight="1" x14ac:dyDescent="0.2">
      <c r="A259" s="11"/>
      <c r="H259" s="63"/>
      <c r="N259" s="66" t="s">
        <v>32</v>
      </c>
      <c r="O259" s="67"/>
      <c r="P259" s="70">
        <f>P256+P257-P258</f>
        <v>13881548.34</v>
      </c>
    </row>
    <row r="261" spans="1:16" x14ac:dyDescent="0.2">
      <c r="A261" s="11"/>
      <c r="H261" s="63"/>
      <c r="P261" s="71"/>
    </row>
    <row r="262" spans="1:16" x14ac:dyDescent="0.2">
      <c r="A262" s="11"/>
      <c r="H262" s="63"/>
      <c r="O262" s="58"/>
      <c r="P262" s="71"/>
    </row>
    <row r="263" spans="1:16" s="3" customFormat="1" x14ac:dyDescent="0.25">
      <c r="A263" s="11"/>
      <c r="B263" s="2"/>
      <c r="C263" s="2"/>
      <c r="E263" s="12"/>
      <c r="H263" s="63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3"/>
      <c r="N264" s="15"/>
      <c r="O264" s="15"/>
      <c r="P264" s="15"/>
    </row>
    <row r="265" spans="1:16" s="3" customFormat="1" x14ac:dyDescent="0.25">
      <c r="A265" s="11"/>
      <c r="B265" s="2"/>
      <c r="C265" s="2"/>
      <c r="E265" s="12"/>
      <c r="H265" s="63"/>
      <c r="N265" s="15"/>
      <c r="O265" s="15"/>
      <c r="P265" s="15"/>
    </row>
    <row r="266" spans="1:16" s="3" customFormat="1" x14ac:dyDescent="0.25">
      <c r="A266" s="11"/>
      <c r="B266" s="2"/>
      <c r="C266" s="2"/>
      <c r="E266" s="12"/>
      <c r="H266" s="63"/>
      <c r="N266" s="15"/>
      <c r="O266" s="15"/>
      <c r="P266" s="15"/>
    </row>
    <row r="267" spans="1:16" s="3" customFormat="1" x14ac:dyDescent="0.25">
      <c r="A267" s="11"/>
      <c r="B267" s="2"/>
      <c r="C267" s="2"/>
      <c r="E267" s="12"/>
      <c r="H267" s="63"/>
      <c r="N267" s="15"/>
      <c r="O267" s="15"/>
      <c r="P267" s="15"/>
    </row>
    <row r="268" spans="1:16" s="3" customFormat="1" x14ac:dyDescent="0.25">
      <c r="A268" s="11"/>
      <c r="B268" s="2"/>
      <c r="C268" s="2"/>
      <c r="E268" s="12"/>
      <c r="H268" s="63"/>
      <c r="N268" s="15"/>
      <c r="O268" s="15"/>
      <c r="P268" s="15"/>
    </row>
    <row r="269" spans="1:16" s="3" customFormat="1" x14ac:dyDescent="0.25">
      <c r="A269" s="11"/>
      <c r="B269" s="2"/>
      <c r="C269" s="2"/>
      <c r="E269" s="12"/>
      <c r="H269" s="63"/>
      <c r="N269" s="15"/>
      <c r="O269" s="15"/>
      <c r="P269" s="15"/>
    </row>
    <row r="270" spans="1:16" s="3" customFormat="1" x14ac:dyDescent="0.25">
      <c r="A270" s="11"/>
      <c r="B270" s="2"/>
      <c r="C270" s="2"/>
      <c r="E270" s="12"/>
      <c r="H270" s="63"/>
      <c r="N270" s="15"/>
      <c r="O270" s="15"/>
      <c r="P270" s="15"/>
    </row>
    <row r="271" spans="1:16" s="3" customFormat="1" x14ac:dyDescent="0.25">
      <c r="A271" s="11"/>
      <c r="B271" s="2"/>
      <c r="C271" s="2"/>
      <c r="E271" s="12"/>
      <c r="H271" s="63"/>
      <c r="N271" s="15"/>
      <c r="O271" s="15"/>
      <c r="P271" s="15"/>
    </row>
    <row r="272" spans="1:16" s="3" customFormat="1" x14ac:dyDescent="0.25">
      <c r="A272" s="11"/>
      <c r="B272" s="2"/>
      <c r="C272" s="2"/>
      <c r="E272" s="12"/>
      <c r="H272" s="63"/>
      <c r="N272" s="15"/>
      <c r="O272" s="15"/>
      <c r="P272" s="15"/>
    </row>
    <row r="273" spans="1:16" s="3" customFormat="1" x14ac:dyDescent="0.25">
      <c r="A273" s="11"/>
      <c r="B273" s="2"/>
      <c r="C273" s="2"/>
      <c r="E273" s="12"/>
      <c r="H273" s="63"/>
      <c r="N273" s="15"/>
      <c r="O273" s="15"/>
      <c r="P273" s="15"/>
    </row>
    <row r="274" spans="1:16" s="3" customFormat="1" x14ac:dyDescent="0.25">
      <c r="A274" s="11"/>
      <c r="B274" s="2"/>
      <c r="C274" s="2"/>
      <c r="E274" s="12"/>
      <c r="H274" s="63"/>
      <c r="N274" s="15"/>
      <c r="O274" s="15"/>
      <c r="P274" s="15"/>
    </row>
  </sheetData>
  <mergeCells count="2">
    <mergeCell ref="A254:L254"/>
    <mergeCell ref="O254:P254"/>
  </mergeCells>
  <conditionalFormatting sqref="B3">
    <cfRule type="duplicateValues" dxfId="390" priority="2"/>
  </conditionalFormatting>
  <conditionalFormatting sqref="B4:B231">
    <cfRule type="duplicateValues" dxfId="389" priority="1"/>
  </conditionalFormatting>
  <conditionalFormatting sqref="B232:B253">
    <cfRule type="duplicateValues" dxfId="388" priority="5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7"/>
  <sheetViews>
    <sheetView zoomScale="110" zoomScaleNormal="110" workbookViewId="0">
      <pane xSplit="3" ySplit="2" topLeftCell="D45" activePane="bottomRight" state="frozen"/>
      <selection pane="topRight" activeCell="B1" sqref="B1"/>
      <selection pane="bottomLeft" activeCell="A3" sqref="A3"/>
      <selection pane="bottomRight" activeCell="F53" sqref="F5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7138</v>
      </c>
      <c r="B3" s="99" t="s">
        <v>3251</v>
      </c>
      <c r="C3" s="9" t="s">
        <v>3252</v>
      </c>
      <c r="D3" s="76" t="s">
        <v>289</v>
      </c>
      <c r="E3" s="13">
        <v>44451</v>
      </c>
      <c r="F3" s="76" t="s">
        <v>1362</v>
      </c>
      <c r="G3" s="13">
        <v>44454</v>
      </c>
      <c r="H3" s="10" t="s">
        <v>2428</v>
      </c>
      <c r="I3" s="1">
        <v>34</v>
      </c>
      <c r="J3" s="1">
        <v>40</v>
      </c>
      <c r="K3" s="1">
        <v>30</v>
      </c>
      <c r="L3" s="1">
        <v>2</v>
      </c>
      <c r="M3" s="80">
        <v>10.199999999999999</v>
      </c>
      <c r="N3" s="8">
        <v>10</v>
      </c>
      <c r="O3" s="64">
        <v>2530</v>
      </c>
      <c r="P3" s="65">
        <f>Table2245789101123456789101112131415161718192021[[#This Row],[PEMBULATAN]]*O3</f>
        <v>25300</v>
      </c>
    </row>
    <row r="4" spans="1:16" ht="26.25" customHeight="1" x14ac:dyDescent="0.2">
      <c r="A4" s="14"/>
      <c r="B4" s="75" t="s">
        <v>3253</v>
      </c>
      <c r="C4" s="9" t="s">
        <v>3254</v>
      </c>
      <c r="D4" s="76" t="s">
        <v>289</v>
      </c>
      <c r="E4" s="13">
        <v>44451</v>
      </c>
      <c r="F4" s="76" t="s">
        <v>1362</v>
      </c>
      <c r="G4" s="13">
        <v>44454</v>
      </c>
      <c r="H4" s="10" t="s">
        <v>2428</v>
      </c>
      <c r="I4" s="1">
        <v>70</v>
      </c>
      <c r="J4" s="1">
        <v>51</v>
      </c>
      <c r="K4" s="1">
        <v>21</v>
      </c>
      <c r="L4" s="1">
        <v>11</v>
      </c>
      <c r="M4" s="80">
        <v>18.7425</v>
      </c>
      <c r="N4" s="8">
        <v>19</v>
      </c>
      <c r="O4" s="64">
        <v>2530</v>
      </c>
      <c r="P4" s="65">
        <f>Table2245789101123456789101112131415161718192021[[#This Row],[PEMBULATAN]]*O4</f>
        <v>48070</v>
      </c>
    </row>
    <row r="5" spans="1:16" ht="26.25" customHeight="1" x14ac:dyDescent="0.2">
      <c r="A5" s="14"/>
      <c r="B5" s="14"/>
      <c r="C5" s="9" t="s">
        <v>3255</v>
      </c>
      <c r="D5" s="76" t="s">
        <v>289</v>
      </c>
      <c r="E5" s="13">
        <v>44451</v>
      </c>
      <c r="F5" s="76" t="s">
        <v>1362</v>
      </c>
      <c r="G5" s="13">
        <v>44454</v>
      </c>
      <c r="H5" s="10" t="s">
        <v>2428</v>
      </c>
      <c r="I5" s="1">
        <v>42</v>
      </c>
      <c r="J5" s="1">
        <v>35</v>
      </c>
      <c r="K5" s="1">
        <v>21</v>
      </c>
      <c r="L5" s="1">
        <v>4</v>
      </c>
      <c r="M5" s="80">
        <v>7.7175000000000002</v>
      </c>
      <c r="N5" s="8">
        <v>8</v>
      </c>
      <c r="O5" s="64">
        <v>2530</v>
      </c>
      <c r="P5" s="65">
        <f>Table2245789101123456789101112131415161718192021[[#This Row],[PEMBULATAN]]*O5</f>
        <v>20240</v>
      </c>
    </row>
    <row r="6" spans="1:16" ht="26.25" customHeight="1" x14ac:dyDescent="0.2">
      <c r="A6" s="14"/>
      <c r="B6" s="14"/>
      <c r="C6" s="73" t="s">
        <v>3256</v>
      </c>
      <c r="D6" s="78" t="s">
        <v>289</v>
      </c>
      <c r="E6" s="13">
        <v>44451</v>
      </c>
      <c r="F6" s="76" t="s">
        <v>1362</v>
      </c>
      <c r="G6" s="13">
        <v>44454</v>
      </c>
      <c r="H6" s="77" t="s">
        <v>2428</v>
      </c>
      <c r="I6" s="16">
        <v>32</v>
      </c>
      <c r="J6" s="16">
        <v>21</v>
      </c>
      <c r="K6" s="16">
        <v>10</v>
      </c>
      <c r="L6" s="16">
        <v>1</v>
      </c>
      <c r="M6" s="81">
        <v>1.68</v>
      </c>
      <c r="N6" s="72">
        <v>2</v>
      </c>
      <c r="O6" s="64">
        <v>2530</v>
      </c>
      <c r="P6" s="65">
        <f>Table2245789101123456789101112131415161718192021[[#This Row],[PEMBULATAN]]*O6</f>
        <v>5060</v>
      </c>
    </row>
    <row r="7" spans="1:16" ht="26.25" customHeight="1" x14ac:dyDescent="0.2">
      <c r="A7" s="14"/>
      <c r="B7" s="14"/>
      <c r="C7" s="73" t="s">
        <v>3257</v>
      </c>
      <c r="D7" s="78" t="s">
        <v>289</v>
      </c>
      <c r="E7" s="13">
        <v>44451</v>
      </c>
      <c r="F7" s="76" t="s">
        <v>1362</v>
      </c>
      <c r="G7" s="13">
        <v>44454</v>
      </c>
      <c r="H7" s="77" t="s">
        <v>2428</v>
      </c>
      <c r="I7" s="16">
        <v>91</v>
      </c>
      <c r="J7" s="16">
        <v>50</v>
      </c>
      <c r="K7" s="16">
        <v>32</v>
      </c>
      <c r="L7" s="16">
        <v>22</v>
      </c>
      <c r="M7" s="81">
        <v>36.4</v>
      </c>
      <c r="N7" s="72">
        <v>37</v>
      </c>
      <c r="O7" s="64">
        <v>2530</v>
      </c>
      <c r="P7" s="65">
        <f>Table2245789101123456789101112131415161718192021[[#This Row],[PEMBULATAN]]*O7</f>
        <v>93610</v>
      </c>
    </row>
    <row r="8" spans="1:16" ht="26.25" customHeight="1" x14ac:dyDescent="0.2">
      <c r="A8" s="14"/>
      <c r="B8" s="14"/>
      <c r="C8" s="73" t="s">
        <v>3258</v>
      </c>
      <c r="D8" s="78" t="s">
        <v>289</v>
      </c>
      <c r="E8" s="13">
        <v>44451</v>
      </c>
      <c r="F8" s="76" t="s">
        <v>1362</v>
      </c>
      <c r="G8" s="13">
        <v>44454</v>
      </c>
      <c r="H8" s="77" t="s">
        <v>2428</v>
      </c>
      <c r="I8" s="16">
        <v>52</v>
      </c>
      <c r="J8" s="16">
        <v>38</v>
      </c>
      <c r="K8" s="16">
        <v>14</v>
      </c>
      <c r="L8" s="16">
        <v>8</v>
      </c>
      <c r="M8" s="81">
        <v>6.9160000000000004</v>
      </c>
      <c r="N8" s="72">
        <v>8</v>
      </c>
      <c r="O8" s="64">
        <v>2530</v>
      </c>
      <c r="P8" s="65">
        <f>Table2245789101123456789101112131415161718192021[[#This Row],[PEMBULATAN]]*O8</f>
        <v>20240</v>
      </c>
    </row>
    <row r="9" spans="1:16" ht="26.25" customHeight="1" x14ac:dyDescent="0.2">
      <c r="A9" s="14"/>
      <c r="B9" s="14"/>
      <c r="C9" s="73" t="s">
        <v>3259</v>
      </c>
      <c r="D9" s="78" t="s">
        <v>289</v>
      </c>
      <c r="E9" s="13">
        <v>44451</v>
      </c>
      <c r="F9" s="76" t="s">
        <v>1362</v>
      </c>
      <c r="G9" s="13">
        <v>44454</v>
      </c>
      <c r="H9" s="77" t="s">
        <v>2428</v>
      </c>
      <c r="I9" s="16">
        <v>52</v>
      </c>
      <c r="J9" s="16">
        <v>39</v>
      </c>
      <c r="K9" s="16">
        <v>20</v>
      </c>
      <c r="L9" s="16">
        <v>10</v>
      </c>
      <c r="M9" s="81">
        <v>10.14</v>
      </c>
      <c r="N9" s="72">
        <v>10</v>
      </c>
      <c r="O9" s="64">
        <v>2530</v>
      </c>
      <c r="P9" s="65">
        <f>Table2245789101123456789101112131415161718192021[[#This Row],[PEMBULATAN]]*O9</f>
        <v>25300</v>
      </c>
    </row>
    <row r="10" spans="1:16" ht="26.25" customHeight="1" x14ac:dyDescent="0.2">
      <c r="A10" s="14"/>
      <c r="B10" s="14"/>
      <c r="C10" s="73" t="s">
        <v>3260</v>
      </c>
      <c r="D10" s="78" t="s">
        <v>289</v>
      </c>
      <c r="E10" s="13">
        <v>44451</v>
      </c>
      <c r="F10" s="76" t="s">
        <v>1362</v>
      </c>
      <c r="G10" s="13">
        <v>44454</v>
      </c>
      <c r="H10" s="77" t="s">
        <v>2428</v>
      </c>
      <c r="I10" s="16">
        <v>63</v>
      </c>
      <c r="J10" s="16">
        <v>50</v>
      </c>
      <c r="K10" s="16">
        <v>27</v>
      </c>
      <c r="L10" s="16">
        <v>13</v>
      </c>
      <c r="M10" s="81">
        <v>21.262499999999999</v>
      </c>
      <c r="N10" s="72">
        <v>21</v>
      </c>
      <c r="O10" s="64">
        <v>2530</v>
      </c>
      <c r="P10" s="65">
        <f>Table2245789101123456789101112131415161718192021[[#This Row],[PEMBULATAN]]*O10</f>
        <v>53130</v>
      </c>
    </row>
    <row r="11" spans="1:16" ht="26.25" customHeight="1" x14ac:dyDescent="0.2">
      <c r="A11" s="14"/>
      <c r="B11" s="14"/>
      <c r="C11" s="73" t="s">
        <v>3261</v>
      </c>
      <c r="D11" s="78" t="s">
        <v>289</v>
      </c>
      <c r="E11" s="13">
        <v>44451</v>
      </c>
      <c r="F11" s="76" t="s">
        <v>1362</v>
      </c>
      <c r="G11" s="13">
        <v>44454</v>
      </c>
      <c r="H11" s="77" t="s">
        <v>2428</v>
      </c>
      <c r="I11" s="16">
        <v>90</v>
      </c>
      <c r="J11" s="16">
        <v>11</v>
      </c>
      <c r="K11" s="16">
        <v>11</v>
      </c>
      <c r="L11" s="16">
        <v>3</v>
      </c>
      <c r="M11" s="81">
        <v>2.7225000000000001</v>
      </c>
      <c r="N11" s="72">
        <v>3</v>
      </c>
      <c r="O11" s="64">
        <v>2530</v>
      </c>
      <c r="P11" s="65">
        <f>Table2245789101123456789101112131415161718192021[[#This Row],[PEMBULATAN]]*O11</f>
        <v>7590</v>
      </c>
    </row>
    <row r="12" spans="1:16" ht="26.25" customHeight="1" x14ac:dyDescent="0.2">
      <c r="A12" s="14"/>
      <c r="B12" s="14"/>
      <c r="C12" s="73" t="s">
        <v>3262</v>
      </c>
      <c r="D12" s="78" t="s">
        <v>289</v>
      </c>
      <c r="E12" s="13">
        <v>44451</v>
      </c>
      <c r="F12" s="76" t="s">
        <v>1362</v>
      </c>
      <c r="G12" s="13">
        <v>44454</v>
      </c>
      <c r="H12" s="77" t="s">
        <v>2428</v>
      </c>
      <c r="I12" s="16">
        <v>63</v>
      </c>
      <c r="J12" s="16">
        <v>43</v>
      </c>
      <c r="K12" s="16">
        <v>27</v>
      </c>
      <c r="L12" s="16">
        <v>5</v>
      </c>
      <c r="M12" s="81">
        <v>18.28575</v>
      </c>
      <c r="N12" s="72">
        <v>18</v>
      </c>
      <c r="O12" s="64">
        <v>2530</v>
      </c>
      <c r="P12" s="65">
        <f>Table2245789101123456789101112131415161718192021[[#This Row],[PEMBULATAN]]*O12</f>
        <v>45540</v>
      </c>
    </row>
    <row r="13" spans="1:16" ht="26.25" customHeight="1" x14ac:dyDescent="0.2">
      <c r="A13" s="14"/>
      <c r="B13" s="14"/>
      <c r="C13" s="73" t="s">
        <v>3263</v>
      </c>
      <c r="D13" s="78" t="s">
        <v>289</v>
      </c>
      <c r="E13" s="13">
        <v>44451</v>
      </c>
      <c r="F13" s="76" t="s">
        <v>1362</v>
      </c>
      <c r="G13" s="13">
        <v>44454</v>
      </c>
      <c r="H13" s="77" t="s">
        <v>2428</v>
      </c>
      <c r="I13" s="16">
        <v>128</v>
      </c>
      <c r="J13" s="16">
        <v>82</v>
      </c>
      <c r="K13" s="16">
        <v>20</v>
      </c>
      <c r="L13" s="16">
        <v>28</v>
      </c>
      <c r="M13" s="81">
        <v>52.48</v>
      </c>
      <c r="N13" s="72">
        <v>53</v>
      </c>
      <c r="O13" s="64">
        <v>2530</v>
      </c>
      <c r="P13" s="65">
        <f>Table2245789101123456789101112131415161718192021[[#This Row],[PEMBULATAN]]*O13</f>
        <v>134090</v>
      </c>
    </row>
    <row r="14" spans="1:16" ht="26.25" customHeight="1" x14ac:dyDescent="0.2">
      <c r="A14" s="14"/>
      <c r="B14" s="96"/>
      <c r="C14" s="73" t="s">
        <v>3264</v>
      </c>
      <c r="D14" s="78" t="s">
        <v>289</v>
      </c>
      <c r="E14" s="13">
        <v>44451</v>
      </c>
      <c r="F14" s="76" t="s">
        <v>1362</v>
      </c>
      <c r="G14" s="13">
        <v>44454</v>
      </c>
      <c r="H14" s="77" t="s">
        <v>2428</v>
      </c>
      <c r="I14" s="16">
        <v>62</v>
      </c>
      <c r="J14" s="16">
        <v>57</v>
      </c>
      <c r="K14" s="16">
        <v>22</v>
      </c>
      <c r="L14" s="16">
        <v>16</v>
      </c>
      <c r="M14" s="81">
        <v>19.437000000000001</v>
      </c>
      <c r="N14" s="72">
        <v>20</v>
      </c>
      <c r="O14" s="64">
        <v>2530</v>
      </c>
      <c r="P14" s="65">
        <f>Table2245789101123456789101112131415161718192021[[#This Row],[PEMBULATAN]]*O14</f>
        <v>50600</v>
      </c>
    </row>
    <row r="15" spans="1:16" ht="26.25" customHeight="1" x14ac:dyDescent="0.2">
      <c r="A15" s="14"/>
      <c r="B15" s="14" t="s">
        <v>3265</v>
      </c>
      <c r="C15" s="73" t="s">
        <v>3266</v>
      </c>
      <c r="D15" s="78" t="s">
        <v>289</v>
      </c>
      <c r="E15" s="13">
        <v>44451</v>
      </c>
      <c r="F15" s="76" t="s">
        <v>1362</v>
      </c>
      <c r="G15" s="13">
        <v>44454</v>
      </c>
      <c r="H15" s="77" t="s">
        <v>2428</v>
      </c>
      <c r="I15" s="16">
        <v>90</v>
      </c>
      <c r="J15" s="16">
        <v>52</v>
      </c>
      <c r="K15" s="16">
        <v>41</v>
      </c>
      <c r="L15" s="16">
        <v>14</v>
      </c>
      <c r="M15" s="81">
        <v>47.97</v>
      </c>
      <c r="N15" s="72">
        <v>48</v>
      </c>
      <c r="O15" s="64">
        <v>2530</v>
      </c>
      <c r="P15" s="65">
        <f>Table2245789101123456789101112131415161718192021[[#This Row],[PEMBULATAN]]*O15</f>
        <v>121440</v>
      </c>
    </row>
    <row r="16" spans="1:16" ht="26.25" customHeight="1" x14ac:dyDescent="0.2">
      <c r="A16" s="14"/>
      <c r="B16" s="14"/>
      <c r="C16" s="73" t="s">
        <v>3267</v>
      </c>
      <c r="D16" s="78" t="s">
        <v>289</v>
      </c>
      <c r="E16" s="13">
        <v>44451</v>
      </c>
      <c r="F16" s="76" t="s">
        <v>1362</v>
      </c>
      <c r="G16" s="13">
        <v>44454</v>
      </c>
      <c r="H16" s="77" t="s">
        <v>2428</v>
      </c>
      <c r="I16" s="16">
        <v>72</v>
      </c>
      <c r="J16" s="16">
        <v>52</v>
      </c>
      <c r="K16" s="16">
        <v>40</v>
      </c>
      <c r="L16" s="16">
        <v>12</v>
      </c>
      <c r="M16" s="81">
        <v>37.44</v>
      </c>
      <c r="N16" s="72">
        <v>38</v>
      </c>
      <c r="O16" s="64">
        <v>2530</v>
      </c>
      <c r="P16" s="65">
        <f>Table2245789101123456789101112131415161718192021[[#This Row],[PEMBULATAN]]*O16</f>
        <v>96140</v>
      </c>
    </row>
    <row r="17" spans="1:16" ht="26.25" customHeight="1" x14ac:dyDescent="0.2">
      <c r="A17" s="14"/>
      <c r="B17" s="14"/>
      <c r="C17" s="73" t="s">
        <v>3268</v>
      </c>
      <c r="D17" s="78" t="s">
        <v>289</v>
      </c>
      <c r="E17" s="13">
        <v>44451</v>
      </c>
      <c r="F17" s="76" t="s">
        <v>1362</v>
      </c>
      <c r="G17" s="13">
        <v>44454</v>
      </c>
      <c r="H17" s="77" t="s">
        <v>2428</v>
      </c>
      <c r="I17" s="16">
        <v>54</v>
      </c>
      <c r="J17" s="16">
        <v>35</v>
      </c>
      <c r="K17" s="16">
        <v>14</v>
      </c>
      <c r="L17" s="16">
        <v>3</v>
      </c>
      <c r="M17" s="81">
        <v>6.6150000000000002</v>
      </c>
      <c r="N17" s="72">
        <v>7</v>
      </c>
      <c r="O17" s="64">
        <v>2530</v>
      </c>
      <c r="P17" s="65">
        <f>Table2245789101123456789101112131415161718192021[[#This Row],[PEMBULATAN]]*O17</f>
        <v>17710</v>
      </c>
    </row>
    <row r="18" spans="1:16" ht="26.25" customHeight="1" x14ac:dyDescent="0.2">
      <c r="A18" s="14"/>
      <c r="B18" s="14"/>
      <c r="C18" s="73" t="s">
        <v>3269</v>
      </c>
      <c r="D18" s="78" t="s">
        <v>289</v>
      </c>
      <c r="E18" s="13">
        <v>44451</v>
      </c>
      <c r="F18" s="76" t="s">
        <v>1362</v>
      </c>
      <c r="G18" s="13">
        <v>44454</v>
      </c>
      <c r="H18" s="77" t="s">
        <v>2428</v>
      </c>
      <c r="I18" s="16">
        <v>80</v>
      </c>
      <c r="J18" s="16">
        <v>52</v>
      </c>
      <c r="K18" s="16">
        <v>42</v>
      </c>
      <c r="L18" s="16">
        <v>19</v>
      </c>
      <c r="M18" s="81">
        <v>43.68</v>
      </c>
      <c r="N18" s="72">
        <v>44</v>
      </c>
      <c r="O18" s="64">
        <v>2530</v>
      </c>
      <c r="P18" s="65">
        <f>Table2245789101123456789101112131415161718192021[[#This Row],[PEMBULATAN]]*O18</f>
        <v>111320</v>
      </c>
    </row>
    <row r="19" spans="1:16" ht="26.25" customHeight="1" x14ac:dyDescent="0.2">
      <c r="A19" s="14"/>
      <c r="B19" s="14"/>
      <c r="C19" s="73" t="s">
        <v>3270</v>
      </c>
      <c r="D19" s="78" t="s">
        <v>289</v>
      </c>
      <c r="E19" s="13">
        <v>44451</v>
      </c>
      <c r="F19" s="76" t="s">
        <v>1362</v>
      </c>
      <c r="G19" s="13">
        <v>44454</v>
      </c>
      <c r="H19" s="77" t="s">
        <v>2428</v>
      </c>
      <c r="I19" s="16">
        <v>32</v>
      </c>
      <c r="J19" s="16">
        <v>21</v>
      </c>
      <c r="K19" s="16">
        <v>7</v>
      </c>
      <c r="L19" s="16">
        <v>1</v>
      </c>
      <c r="M19" s="81">
        <v>1.1759999999999999</v>
      </c>
      <c r="N19" s="72">
        <v>1</v>
      </c>
      <c r="O19" s="64">
        <v>2530</v>
      </c>
      <c r="P19" s="65">
        <f>Table2245789101123456789101112131415161718192021[[#This Row],[PEMBULATAN]]*O19</f>
        <v>2530</v>
      </c>
    </row>
    <row r="20" spans="1:16" ht="26.25" customHeight="1" x14ac:dyDescent="0.2">
      <c r="A20" s="14"/>
      <c r="B20" s="14"/>
      <c r="C20" s="73" t="s">
        <v>3271</v>
      </c>
      <c r="D20" s="78" t="s">
        <v>289</v>
      </c>
      <c r="E20" s="13">
        <v>44451</v>
      </c>
      <c r="F20" s="76" t="s">
        <v>1362</v>
      </c>
      <c r="G20" s="13">
        <v>44454</v>
      </c>
      <c r="H20" s="77" t="s">
        <v>2428</v>
      </c>
      <c r="I20" s="16">
        <v>60</v>
      </c>
      <c r="J20" s="16">
        <v>60</v>
      </c>
      <c r="K20" s="16">
        <v>30</v>
      </c>
      <c r="L20" s="16">
        <v>15</v>
      </c>
      <c r="M20" s="81">
        <v>27</v>
      </c>
      <c r="N20" s="72">
        <v>27</v>
      </c>
      <c r="O20" s="64">
        <v>2530</v>
      </c>
      <c r="P20" s="65">
        <f>Table2245789101123456789101112131415161718192021[[#This Row],[PEMBULATAN]]*O20</f>
        <v>68310</v>
      </c>
    </row>
    <row r="21" spans="1:16" ht="26.25" customHeight="1" x14ac:dyDescent="0.2">
      <c r="A21" s="14"/>
      <c r="B21" s="14"/>
      <c r="C21" s="73" t="s">
        <v>3272</v>
      </c>
      <c r="D21" s="78" t="s">
        <v>289</v>
      </c>
      <c r="E21" s="13">
        <v>44451</v>
      </c>
      <c r="F21" s="76" t="s">
        <v>1362</v>
      </c>
      <c r="G21" s="13">
        <v>44454</v>
      </c>
      <c r="H21" s="77" t="s">
        <v>2428</v>
      </c>
      <c r="I21" s="16">
        <v>94</v>
      </c>
      <c r="J21" s="16">
        <v>56</v>
      </c>
      <c r="K21" s="16">
        <v>22</v>
      </c>
      <c r="L21" s="16">
        <v>9</v>
      </c>
      <c r="M21" s="81">
        <v>28.952000000000002</v>
      </c>
      <c r="N21" s="72">
        <v>29</v>
      </c>
      <c r="O21" s="64">
        <v>2530</v>
      </c>
      <c r="P21" s="65">
        <f>Table2245789101123456789101112131415161718192021[[#This Row],[PEMBULATAN]]*O21</f>
        <v>73370</v>
      </c>
    </row>
    <row r="22" spans="1:16" ht="26.25" customHeight="1" x14ac:dyDescent="0.2">
      <c r="A22" s="14"/>
      <c r="B22" s="14"/>
      <c r="C22" s="73" t="s">
        <v>3273</v>
      </c>
      <c r="D22" s="78" t="s">
        <v>289</v>
      </c>
      <c r="E22" s="13">
        <v>44451</v>
      </c>
      <c r="F22" s="76" t="s">
        <v>1362</v>
      </c>
      <c r="G22" s="13">
        <v>44454</v>
      </c>
      <c r="H22" s="77" t="s">
        <v>2428</v>
      </c>
      <c r="I22" s="16">
        <v>52</v>
      </c>
      <c r="J22" s="16">
        <v>33</v>
      </c>
      <c r="K22" s="16">
        <v>20</v>
      </c>
      <c r="L22" s="16">
        <v>5</v>
      </c>
      <c r="M22" s="81">
        <v>8.58</v>
      </c>
      <c r="N22" s="72">
        <v>9</v>
      </c>
      <c r="O22" s="64">
        <v>2530</v>
      </c>
      <c r="P22" s="65">
        <f>Table2245789101123456789101112131415161718192021[[#This Row],[PEMBULATAN]]*O22</f>
        <v>22770</v>
      </c>
    </row>
    <row r="23" spans="1:16" ht="26.25" customHeight="1" x14ac:dyDescent="0.2">
      <c r="A23" s="14"/>
      <c r="B23" s="14"/>
      <c r="C23" s="73" t="s">
        <v>3274</v>
      </c>
      <c r="D23" s="78" t="s">
        <v>289</v>
      </c>
      <c r="E23" s="13">
        <v>44451</v>
      </c>
      <c r="F23" s="76" t="s">
        <v>1362</v>
      </c>
      <c r="G23" s="13">
        <v>44454</v>
      </c>
      <c r="H23" s="77" t="s">
        <v>2428</v>
      </c>
      <c r="I23" s="16">
        <v>45</v>
      </c>
      <c r="J23" s="16">
        <v>30</v>
      </c>
      <c r="K23" s="16">
        <v>10</v>
      </c>
      <c r="L23" s="16">
        <v>11</v>
      </c>
      <c r="M23" s="81">
        <v>3.375</v>
      </c>
      <c r="N23" s="72">
        <v>11</v>
      </c>
      <c r="O23" s="64">
        <v>2530</v>
      </c>
      <c r="P23" s="65">
        <f>Table2245789101123456789101112131415161718192021[[#This Row],[PEMBULATAN]]*O23</f>
        <v>27830</v>
      </c>
    </row>
    <row r="24" spans="1:16" ht="26.25" customHeight="1" x14ac:dyDescent="0.2">
      <c r="A24" s="14"/>
      <c r="B24" s="14"/>
      <c r="C24" s="73" t="s">
        <v>3275</v>
      </c>
      <c r="D24" s="78" t="s">
        <v>289</v>
      </c>
      <c r="E24" s="13">
        <v>44451</v>
      </c>
      <c r="F24" s="76" t="s">
        <v>1362</v>
      </c>
      <c r="G24" s="13">
        <v>44454</v>
      </c>
      <c r="H24" s="77" t="s">
        <v>2428</v>
      </c>
      <c r="I24" s="16">
        <v>41</v>
      </c>
      <c r="J24" s="16">
        <v>34</v>
      </c>
      <c r="K24" s="16">
        <v>16</v>
      </c>
      <c r="L24" s="16">
        <v>5</v>
      </c>
      <c r="M24" s="81">
        <v>5.5759999999999996</v>
      </c>
      <c r="N24" s="72">
        <v>6</v>
      </c>
      <c r="O24" s="64">
        <v>2530</v>
      </c>
      <c r="P24" s="65">
        <f>Table2245789101123456789101112131415161718192021[[#This Row],[PEMBULATAN]]*O24</f>
        <v>15180</v>
      </c>
    </row>
    <row r="25" spans="1:16" ht="26.25" customHeight="1" x14ac:dyDescent="0.2">
      <c r="A25" s="14"/>
      <c r="B25" s="14"/>
      <c r="C25" s="73" t="s">
        <v>3276</v>
      </c>
      <c r="D25" s="78" t="s">
        <v>289</v>
      </c>
      <c r="E25" s="13">
        <v>44451</v>
      </c>
      <c r="F25" s="76" t="s">
        <v>1362</v>
      </c>
      <c r="G25" s="13">
        <v>44454</v>
      </c>
      <c r="H25" s="77" t="s">
        <v>2428</v>
      </c>
      <c r="I25" s="16">
        <v>50</v>
      </c>
      <c r="J25" s="16">
        <v>40</v>
      </c>
      <c r="K25" s="16">
        <v>11</v>
      </c>
      <c r="L25" s="16">
        <v>2</v>
      </c>
      <c r="M25" s="81">
        <v>5.5</v>
      </c>
      <c r="N25" s="72">
        <v>6</v>
      </c>
      <c r="O25" s="64">
        <v>2530</v>
      </c>
      <c r="P25" s="65">
        <f>Table2245789101123456789101112131415161718192021[[#This Row],[PEMBULATAN]]*O25</f>
        <v>15180</v>
      </c>
    </row>
    <row r="26" spans="1:16" ht="26.25" customHeight="1" x14ac:dyDescent="0.2">
      <c r="A26" s="14"/>
      <c r="B26" s="14"/>
      <c r="C26" s="73" t="s">
        <v>3277</v>
      </c>
      <c r="D26" s="78" t="s">
        <v>289</v>
      </c>
      <c r="E26" s="13">
        <v>44451</v>
      </c>
      <c r="F26" s="76" t="s">
        <v>1362</v>
      </c>
      <c r="G26" s="13">
        <v>44454</v>
      </c>
      <c r="H26" s="77" t="s">
        <v>2428</v>
      </c>
      <c r="I26" s="16">
        <v>73</v>
      </c>
      <c r="J26" s="16">
        <v>57</v>
      </c>
      <c r="K26" s="16">
        <v>20</v>
      </c>
      <c r="L26" s="16">
        <v>7</v>
      </c>
      <c r="M26" s="81">
        <v>20.805</v>
      </c>
      <c r="N26" s="72">
        <v>21</v>
      </c>
      <c r="O26" s="64">
        <v>2530</v>
      </c>
      <c r="P26" s="65">
        <f>Table2245789101123456789101112131415161718192021[[#This Row],[PEMBULATAN]]*O26</f>
        <v>53130</v>
      </c>
    </row>
    <row r="27" spans="1:16" ht="26.25" customHeight="1" x14ac:dyDescent="0.2">
      <c r="A27" s="14"/>
      <c r="B27" s="14"/>
      <c r="C27" s="73" t="s">
        <v>3278</v>
      </c>
      <c r="D27" s="78" t="s">
        <v>289</v>
      </c>
      <c r="E27" s="13">
        <v>44451</v>
      </c>
      <c r="F27" s="76" t="s">
        <v>1362</v>
      </c>
      <c r="G27" s="13">
        <v>44454</v>
      </c>
      <c r="H27" s="77" t="s">
        <v>2428</v>
      </c>
      <c r="I27" s="16">
        <v>54</v>
      </c>
      <c r="J27" s="16">
        <v>40</v>
      </c>
      <c r="K27" s="16">
        <v>15</v>
      </c>
      <c r="L27" s="16">
        <v>3</v>
      </c>
      <c r="M27" s="81">
        <v>8.1</v>
      </c>
      <c r="N27" s="72">
        <v>8</v>
      </c>
      <c r="O27" s="64">
        <v>2530</v>
      </c>
      <c r="P27" s="65">
        <f>Table2245789101123456789101112131415161718192021[[#This Row],[PEMBULATAN]]*O27</f>
        <v>20240</v>
      </c>
    </row>
    <row r="28" spans="1:16" ht="26.25" customHeight="1" x14ac:dyDescent="0.2">
      <c r="A28" s="14"/>
      <c r="B28" s="14"/>
      <c r="C28" s="73" t="s">
        <v>3279</v>
      </c>
      <c r="D28" s="78" t="s">
        <v>289</v>
      </c>
      <c r="E28" s="13">
        <v>44451</v>
      </c>
      <c r="F28" s="76" t="s">
        <v>1362</v>
      </c>
      <c r="G28" s="13">
        <v>44454</v>
      </c>
      <c r="H28" s="77" t="s">
        <v>2428</v>
      </c>
      <c r="I28" s="16">
        <v>72</v>
      </c>
      <c r="J28" s="16">
        <v>50</v>
      </c>
      <c r="K28" s="16">
        <v>28</v>
      </c>
      <c r="L28" s="16">
        <v>7</v>
      </c>
      <c r="M28" s="81">
        <v>25.2</v>
      </c>
      <c r="N28" s="72">
        <v>25</v>
      </c>
      <c r="O28" s="64">
        <v>2530</v>
      </c>
      <c r="P28" s="65">
        <f>Table2245789101123456789101112131415161718192021[[#This Row],[PEMBULATAN]]*O28</f>
        <v>63250</v>
      </c>
    </row>
    <row r="29" spans="1:16" ht="26.25" customHeight="1" x14ac:dyDescent="0.2">
      <c r="A29" s="14"/>
      <c r="B29" s="14"/>
      <c r="C29" s="73" t="s">
        <v>3280</v>
      </c>
      <c r="D29" s="78" t="s">
        <v>289</v>
      </c>
      <c r="E29" s="13">
        <v>44451</v>
      </c>
      <c r="F29" s="76" t="s">
        <v>1362</v>
      </c>
      <c r="G29" s="13">
        <v>44454</v>
      </c>
      <c r="H29" s="77" t="s">
        <v>2428</v>
      </c>
      <c r="I29" s="16">
        <v>24</v>
      </c>
      <c r="J29" s="16">
        <v>24</v>
      </c>
      <c r="K29" s="16">
        <v>10</v>
      </c>
      <c r="L29" s="16">
        <v>2</v>
      </c>
      <c r="M29" s="81">
        <v>1.44</v>
      </c>
      <c r="N29" s="72">
        <v>2</v>
      </c>
      <c r="O29" s="64">
        <v>2530</v>
      </c>
      <c r="P29" s="65">
        <f>Table2245789101123456789101112131415161718192021[[#This Row],[PEMBULATAN]]*O29</f>
        <v>5060</v>
      </c>
    </row>
    <row r="30" spans="1:16" ht="26.25" customHeight="1" x14ac:dyDescent="0.2">
      <c r="A30" s="14"/>
      <c r="B30" s="14"/>
      <c r="C30" s="73" t="s">
        <v>3281</v>
      </c>
      <c r="D30" s="78" t="s">
        <v>289</v>
      </c>
      <c r="E30" s="13">
        <v>44451</v>
      </c>
      <c r="F30" s="76" t="s">
        <v>1362</v>
      </c>
      <c r="G30" s="13">
        <v>44454</v>
      </c>
      <c r="H30" s="77" t="s">
        <v>2428</v>
      </c>
      <c r="I30" s="16">
        <v>51</v>
      </c>
      <c r="J30" s="16">
        <v>42</v>
      </c>
      <c r="K30" s="16">
        <v>38</v>
      </c>
      <c r="L30" s="16">
        <v>6</v>
      </c>
      <c r="M30" s="81">
        <v>20.349</v>
      </c>
      <c r="N30" s="72">
        <v>21</v>
      </c>
      <c r="O30" s="64">
        <v>2530</v>
      </c>
      <c r="P30" s="65">
        <f>Table2245789101123456789101112131415161718192021[[#This Row],[PEMBULATAN]]*O30</f>
        <v>53130</v>
      </c>
    </row>
    <row r="31" spans="1:16" ht="26.25" customHeight="1" x14ac:dyDescent="0.2">
      <c r="A31" s="14"/>
      <c r="B31" s="14"/>
      <c r="C31" s="73" t="s">
        <v>3282</v>
      </c>
      <c r="D31" s="78" t="s">
        <v>289</v>
      </c>
      <c r="E31" s="13">
        <v>44451</v>
      </c>
      <c r="F31" s="76" t="s">
        <v>1362</v>
      </c>
      <c r="G31" s="13">
        <v>44454</v>
      </c>
      <c r="H31" s="77" t="s">
        <v>2428</v>
      </c>
      <c r="I31" s="16">
        <v>73</v>
      </c>
      <c r="J31" s="16">
        <v>56</v>
      </c>
      <c r="K31" s="16">
        <v>37</v>
      </c>
      <c r="L31" s="16">
        <v>10</v>
      </c>
      <c r="M31" s="81">
        <v>37.814</v>
      </c>
      <c r="N31" s="72">
        <v>38</v>
      </c>
      <c r="O31" s="64">
        <v>2530</v>
      </c>
      <c r="P31" s="65">
        <f>Table2245789101123456789101112131415161718192021[[#This Row],[PEMBULATAN]]*O31</f>
        <v>96140</v>
      </c>
    </row>
    <row r="32" spans="1:16" ht="26.25" customHeight="1" x14ac:dyDescent="0.2">
      <c r="A32" s="14"/>
      <c r="B32" s="14"/>
      <c r="C32" s="73" t="s">
        <v>3283</v>
      </c>
      <c r="D32" s="78" t="s">
        <v>289</v>
      </c>
      <c r="E32" s="13">
        <v>44451</v>
      </c>
      <c r="F32" s="76" t="s">
        <v>1362</v>
      </c>
      <c r="G32" s="13">
        <v>44454</v>
      </c>
      <c r="H32" s="77" t="s">
        <v>2428</v>
      </c>
      <c r="I32" s="16">
        <v>60</v>
      </c>
      <c r="J32" s="16">
        <v>47</v>
      </c>
      <c r="K32" s="16">
        <v>12</v>
      </c>
      <c r="L32" s="16">
        <v>4</v>
      </c>
      <c r="M32" s="81">
        <v>8.4600000000000009</v>
      </c>
      <c r="N32" s="72">
        <v>9</v>
      </c>
      <c r="O32" s="64">
        <v>2530</v>
      </c>
      <c r="P32" s="65">
        <f>Table2245789101123456789101112131415161718192021[[#This Row],[PEMBULATAN]]*O32</f>
        <v>22770</v>
      </c>
    </row>
    <row r="33" spans="1:16" ht="26.25" customHeight="1" x14ac:dyDescent="0.2">
      <c r="A33" s="14"/>
      <c r="B33" s="14"/>
      <c r="C33" s="73" t="s">
        <v>3284</v>
      </c>
      <c r="D33" s="78" t="s">
        <v>289</v>
      </c>
      <c r="E33" s="13">
        <v>44451</v>
      </c>
      <c r="F33" s="76" t="s">
        <v>1362</v>
      </c>
      <c r="G33" s="13">
        <v>44454</v>
      </c>
      <c r="H33" s="77" t="s">
        <v>2428</v>
      </c>
      <c r="I33" s="16">
        <v>54</v>
      </c>
      <c r="J33" s="16">
        <v>38</v>
      </c>
      <c r="K33" s="16">
        <v>20</v>
      </c>
      <c r="L33" s="16">
        <v>5</v>
      </c>
      <c r="M33" s="81">
        <v>10.26</v>
      </c>
      <c r="N33" s="72">
        <v>10</v>
      </c>
      <c r="O33" s="64">
        <v>2530</v>
      </c>
      <c r="P33" s="65">
        <f>Table2245789101123456789101112131415161718192021[[#This Row],[PEMBULATAN]]*O33</f>
        <v>25300</v>
      </c>
    </row>
    <row r="34" spans="1:16" ht="26.25" customHeight="1" x14ac:dyDescent="0.2">
      <c r="A34" s="14"/>
      <c r="B34" s="14"/>
      <c r="C34" s="73" t="s">
        <v>3285</v>
      </c>
      <c r="D34" s="78" t="s">
        <v>289</v>
      </c>
      <c r="E34" s="13">
        <v>44451</v>
      </c>
      <c r="F34" s="76" t="s">
        <v>1362</v>
      </c>
      <c r="G34" s="13">
        <v>44454</v>
      </c>
      <c r="H34" s="77" t="s">
        <v>2428</v>
      </c>
      <c r="I34" s="16">
        <v>61</v>
      </c>
      <c r="J34" s="16">
        <v>50</v>
      </c>
      <c r="K34" s="16">
        <v>22</v>
      </c>
      <c r="L34" s="16">
        <v>13</v>
      </c>
      <c r="M34" s="81">
        <v>16.774999999999999</v>
      </c>
      <c r="N34" s="72">
        <v>17</v>
      </c>
      <c r="O34" s="64">
        <v>2530</v>
      </c>
      <c r="P34" s="65">
        <f>Table2245789101123456789101112131415161718192021[[#This Row],[PEMBULATAN]]*O34</f>
        <v>43010</v>
      </c>
    </row>
    <row r="35" spans="1:16" ht="26.25" customHeight="1" x14ac:dyDescent="0.2">
      <c r="A35" s="14"/>
      <c r="B35" s="14"/>
      <c r="C35" s="73" t="s">
        <v>3286</v>
      </c>
      <c r="D35" s="78" t="s">
        <v>289</v>
      </c>
      <c r="E35" s="13">
        <v>44451</v>
      </c>
      <c r="F35" s="76" t="s">
        <v>1362</v>
      </c>
      <c r="G35" s="13">
        <v>44454</v>
      </c>
      <c r="H35" s="77" t="s">
        <v>2428</v>
      </c>
      <c r="I35" s="16">
        <v>73</v>
      </c>
      <c r="J35" s="16">
        <v>51</v>
      </c>
      <c r="K35" s="16">
        <v>19</v>
      </c>
      <c r="L35" s="16">
        <v>12</v>
      </c>
      <c r="M35" s="81">
        <v>17.684249999999999</v>
      </c>
      <c r="N35" s="72">
        <v>18</v>
      </c>
      <c r="O35" s="64">
        <v>2530</v>
      </c>
      <c r="P35" s="65">
        <f>Table2245789101123456789101112131415161718192021[[#This Row],[PEMBULATAN]]*O35</f>
        <v>45540</v>
      </c>
    </row>
    <row r="36" spans="1:16" ht="26.25" customHeight="1" x14ac:dyDescent="0.2">
      <c r="A36" s="14"/>
      <c r="B36" s="14"/>
      <c r="C36" s="73" t="s">
        <v>3287</v>
      </c>
      <c r="D36" s="78" t="s">
        <v>289</v>
      </c>
      <c r="E36" s="13">
        <v>44451</v>
      </c>
      <c r="F36" s="76" t="s">
        <v>1362</v>
      </c>
      <c r="G36" s="13">
        <v>44454</v>
      </c>
      <c r="H36" s="77" t="s">
        <v>2428</v>
      </c>
      <c r="I36" s="16">
        <v>50</v>
      </c>
      <c r="J36" s="16">
        <v>32</v>
      </c>
      <c r="K36" s="16">
        <v>17</v>
      </c>
      <c r="L36" s="16">
        <v>6</v>
      </c>
      <c r="M36" s="81">
        <v>6.8</v>
      </c>
      <c r="N36" s="72">
        <v>7</v>
      </c>
      <c r="O36" s="64">
        <v>2530</v>
      </c>
      <c r="P36" s="65">
        <f>Table2245789101123456789101112131415161718192021[[#This Row],[PEMBULATAN]]*O36</f>
        <v>17710</v>
      </c>
    </row>
    <row r="37" spans="1:16" ht="26.25" customHeight="1" x14ac:dyDescent="0.2">
      <c r="A37" s="14"/>
      <c r="B37" s="14"/>
      <c r="C37" s="73" t="s">
        <v>3288</v>
      </c>
      <c r="D37" s="78" t="s">
        <v>289</v>
      </c>
      <c r="E37" s="13">
        <v>44451</v>
      </c>
      <c r="F37" s="76" t="s">
        <v>1362</v>
      </c>
      <c r="G37" s="13">
        <v>44454</v>
      </c>
      <c r="H37" s="77" t="s">
        <v>2428</v>
      </c>
      <c r="I37" s="16">
        <v>82</v>
      </c>
      <c r="J37" s="16">
        <v>60</v>
      </c>
      <c r="K37" s="16">
        <v>21</v>
      </c>
      <c r="L37" s="16">
        <v>14</v>
      </c>
      <c r="M37" s="81">
        <v>25.83</v>
      </c>
      <c r="N37" s="72">
        <v>26</v>
      </c>
      <c r="O37" s="64">
        <v>2530</v>
      </c>
      <c r="P37" s="65">
        <f>Table2245789101123456789101112131415161718192021[[#This Row],[PEMBULATAN]]*O37</f>
        <v>65780</v>
      </c>
    </row>
    <row r="38" spans="1:16" ht="26.25" customHeight="1" x14ac:dyDescent="0.2">
      <c r="A38" s="14"/>
      <c r="B38" s="14"/>
      <c r="C38" s="73" t="s">
        <v>3289</v>
      </c>
      <c r="D38" s="78" t="s">
        <v>289</v>
      </c>
      <c r="E38" s="13">
        <v>44451</v>
      </c>
      <c r="F38" s="76" t="s">
        <v>1362</v>
      </c>
      <c r="G38" s="13">
        <v>44454</v>
      </c>
      <c r="H38" s="77" t="s">
        <v>2428</v>
      </c>
      <c r="I38" s="16">
        <v>82</v>
      </c>
      <c r="J38" s="16">
        <v>50</v>
      </c>
      <c r="K38" s="16">
        <v>32</v>
      </c>
      <c r="L38" s="16">
        <v>13</v>
      </c>
      <c r="M38" s="81">
        <v>32.799999999999997</v>
      </c>
      <c r="N38" s="72">
        <v>33</v>
      </c>
      <c r="O38" s="64">
        <v>2530</v>
      </c>
      <c r="P38" s="65">
        <f>Table2245789101123456789101112131415161718192021[[#This Row],[PEMBULATAN]]*O38</f>
        <v>83490</v>
      </c>
    </row>
    <row r="39" spans="1:16" ht="26.25" customHeight="1" x14ac:dyDescent="0.2">
      <c r="A39" s="14"/>
      <c r="B39" s="14"/>
      <c r="C39" s="73" t="s">
        <v>3290</v>
      </c>
      <c r="D39" s="78" t="s">
        <v>289</v>
      </c>
      <c r="E39" s="13">
        <v>44451</v>
      </c>
      <c r="F39" s="76" t="s">
        <v>1362</v>
      </c>
      <c r="G39" s="13">
        <v>44454</v>
      </c>
      <c r="H39" s="77" t="s">
        <v>2428</v>
      </c>
      <c r="I39" s="16">
        <v>92</v>
      </c>
      <c r="J39" s="16">
        <v>53</v>
      </c>
      <c r="K39" s="16">
        <v>32</v>
      </c>
      <c r="L39" s="16">
        <v>26</v>
      </c>
      <c r="M39" s="81">
        <v>39.008000000000003</v>
      </c>
      <c r="N39" s="72">
        <v>39</v>
      </c>
      <c r="O39" s="64">
        <v>2530</v>
      </c>
      <c r="P39" s="65">
        <f>Table2245789101123456789101112131415161718192021[[#This Row],[PEMBULATAN]]*O39</f>
        <v>98670</v>
      </c>
    </row>
    <row r="40" spans="1:16" ht="26.25" customHeight="1" x14ac:dyDescent="0.2">
      <c r="A40" s="14"/>
      <c r="B40" s="14"/>
      <c r="C40" s="73" t="s">
        <v>3291</v>
      </c>
      <c r="D40" s="78" t="s">
        <v>289</v>
      </c>
      <c r="E40" s="13">
        <v>44451</v>
      </c>
      <c r="F40" s="76" t="s">
        <v>1362</v>
      </c>
      <c r="G40" s="13">
        <v>44454</v>
      </c>
      <c r="H40" s="77" t="s">
        <v>2428</v>
      </c>
      <c r="I40" s="16">
        <v>70</v>
      </c>
      <c r="J40" s="16">
        <v>52</v>
      </c>
      <c r="K40" s="16">
        <v>20</v>
      </c>
      <c r="L40" s="16">
        <v>13</v>
      </c>
      <c r="M40" s="81">
        <v>18.2</v>
      </c>
      <c r="N40" s="72">
        <v>18</v>
      </c>
      <c r="O40" s="64">
        <v>2530</v>
      </c>
      <c r="P40" s="65">
        <f>Table2245789101123456789101112131415161718192021[[#This Row],[PEMBULATAN]]*O40</f>
        <v>45540</v>
      </c>
    </row>
    <row r="41" spans="1:16" ht="26.25" customHeight="1" x14ac:dyDescent="0.2">
      <c r="A41" s="14"/>
      <c r="B41" s="14"/>
      <c r="C41" s="73" t="s">
        <v>3292</v>
      </c>
      <c r="D41" s="78" t="s">
        <v>289</v>
      </c>
      <c r="E41" s="13">
        <v>44451</v>
      </c>
      <c r="F41" s="76" t="s">
        <v>1362</v>
      </c>
      <c r="G41" s="13">
        <v>44454</v>
      </c>
      <c r="H41" s="77" t="s">
        <v>2428</v>
      </c>
      <c r="I41" s="16">
        <v>54</v>
      </c>
      <c r="J41" s="16">
        <v>32</v>
      </c>
      <c r="K41" s="16">
        <v>12</v>
      </c>
      <c r="L41" s="16">
        <v>8</v>
      </c>
      <c r="M41" s="81">
        <v>5.1840000000000002</v>
      </c>
      <c r="N41" s="72">
        <v>8</v>
      </c>
      <c r="O41" s="64">
        <v>2530</v>
      </c>
      <c r="P41" s="65">
        <f>Table2245789101123456789101112131415161718192021[[#This Row],[PEMBULATAN]]*O41</f>
        <v>20240</v>
      </c>
    </row>
    <row r="42" spans="1:16" ht="26.25" customHeight="1" x14ac:dyDescent="0.2">
      <c r="A42" s="14"/>
      <c r="B42" s="14"/>
      <c r="C42" s="73" t="s">
        <v>3293</v>
      </c>
      <c r="D42" s="78" t="s">
        <v>289</v>
      </c>
      <c r="E42" s="13">
        <v>44451</v>
      </c>
      <c r="F42" s="76" t="s">
        <v>1362</v>
      </c>
      <c r="G42" s="13">
        <v>44454</v>
      </c>
      <c r="H42" s="77" t="s">
        <v>2428</v>
      </c>
      <c r="I42" s="16">
        <v>53</v>
      </c>
      <c r="J42" s="16">
        <v>33</v>
      </c>
      <c r="K42" s="16">
        <v>20</v>
      </c>
      <c r="L42" s="16">
        <v>9</v>
      </c>
      <c r="M42" s="81">
        <v>8.7449999999999992</v>
      </c>
      <c r="N42" s="72">
        <v>9</v>
      </c>
      <c r="O42" s="64">
        <v>2530</v>
      </c>
      <c r="P42" s="65">
        <f>Table2245789101123456789101112131415161718192021[[#This Row],[PEMBULATAN]]*O42</f>
        <v>22770</v>
      </c>
    </row>
    <row r="43" spans="1:16" ht="26.25" customHeight="1" x14ac:dyDescent="0.2">
      <c r="A43" s="14"/>
      <c r="B43" s="14"/>
      <c r="C43" s="73" t="s">
        <v>3294</v>
      </c>
      <c r="D43" s="78" t="s">
        <v>289</v>
      </c>
      <c r="E43" s="13">
        <v>44451</v>
      </c>
      <c r="F43" s="76" t="s">
        <v>1362</v>
      </c>
      <c r="G43" s="13">
        <v>44454</v>
      </c>
      <c r="H43" s="77" t="s">
        <v>2428</v>
      </c>
      <c r="I43" s="16">
        <v>91</v>
      </c>
      <c r="J43" s="16">
        <v>62</v>
      </c>
      <c r="K43" s="16">
        <v>28</v>
      </c>
      <c r="L43" s="16">
        <v>23</v>
      </c>
      <c r="M43" s="81">
        <v>39.494</v>
      </c>
      <c r="N43" s="72">
        <v>40</v>
      </c>
      <c r="O43" s="64">
        <v>2530</v>
      </c>
      <c r="P43" s="65">
        <f>Table2245789101123456789101112131415161718192021[[#This Row],[PEMBULATAN]]*O43</f>
        <v>101200</v>
      </c>
    </row>
    <row r="44" spans="1:16" ht="26.25" customHeight="1" x14ac:dyDescent="0.2">
      <c r="A44" s="14"/>
      <c r="B44" s="14"/>
      <c r="C44" s="73" t="s">
        <v>3295</v>
      </c>
      <c r="D44" s="78" t="s">
        <v>289</v>
      </c>
      <c r="E44" s="13">
        <v>44451</v>
      </c>
      <c r="F44" s="76" t="s">
        <v>1362</v>
      </c>
      <c r="G44" s="13">
        <v>44454</v>
      </c>
      <c r="H44" s="77" t="s">
        <v>2428</v>
      </c>
      <c r="I44" s="16">
        <v>76</v>
      </c>
      <c r="J44" s="16">
        <v>43</v>
      </c>
      <c r="K44" s="16">
        <v>22</v>
      </c>
      <c r="L44" s="16">
        <v>7</v>
      </c>
      <c r="M44" s="81">
        <v>17.974</v>
      </c>
      <c r="N44" s="72">
        <v>18</v>
      </c>
      <c r="O44" s="64">
        <v>2530</v>
      </c>
      <c r="P44" s="65">
        <f>Table2245789101123456789101112131415161718192021[[#This Row],[PEMBULATAN]]*O44</f>
        <v>45540</v>
      </c>
    </row>
    <row r="45" spans="1:16" ht="26.25" customHeight="1" x14ac:dyDescent="0.2">
      <c r="A45" s="14"/>
      <c r="B45" s="14"/>
      <c r="C45" s="73" t="s">
        <v>3296</v>
      </c>
      <c r="D45" s="78" t="s">
        <v>289</v>
      </c>
      <c r="E45" s="13">
        <v>44451</v>
      </c>
      <c r="F45" s="76" t="s">
        <v>1362</v>
      </c>
      <c r="G45" s="13">
        <v>44454</v>
      </c>
      <c r="H45" s="77" t="s">
        <v>2428</v>
      </c>
      <c r="I45" s="16">
        <v>82</v>
      </c>
      <c r="J45" s="16">
        <v>53</v>
      </c>
      <c r="K45" s="16">
        <v>27</v>
      </c>
      <c r="L45" s="16">
        <v>9</v>
      </c>
      <c r="M45" s="81">
        <v>29.3355</v>
      </c>
      <c r="N45" s="72">
        <v>30</v>
      </c>
      <c r="O45" s="64">
        <v>2530</v>
      </c>
      <c r="P45" s="65">
        <f>Table2245789101123456789101112131415161718192021[[#This Row],[PEMBULATAN]]*O45</f>
        <v>75900</v>
      </c>
    </row>
    <row r="46" spans="1:16" ht="26.25" customHeight="1" x14ac:dyDescent="0.2">
      <c r="A46" s="14"/>
      <c r="B46" s="14"/>
      <c r="C46" s="73" t="s">
        <v>3297</v>
      </c>
      <c r="D46" s="78" t="s">
        <v>289</v>
      </c>
      <c r="E46" s="13">
        <v>44451</v>
      </c>
      <c r="F46" s="76" t="s">
        <v>1362</v>
      </c>
      <c r="G46" s="13">
        <v>44454</v>
      </c>
      <c r="H46" s="77" t="s">
        <v>2428</v>
      </c>
      <c r="I46" s="16">
        <v>83</v>
      </c>
      <c r="J46" s="16">
        <v>50</v>
      </c>
      <c r="K46" s="16">
        <v>28</v>
      </c>
      <c r="L46" s="16">
        <v>18</v>
      </c>
      <c r="M46" s="81">
        <v>29.05</v>
      </c>
      <c r="N46" s="72">
        <v>29</v>
      </c>
      <c r="O46" s="64">
        <v>2530</v>
      </c>
      <c r="P46" s="65">
        <f>Table2245789101123456789101112131415161718192021[[#This Row],[PEMBULATAN]]*O46</f>
        <v>73370</v>
      </c>
    </row>
    <row r="47" spans="1:16" ht="22.5" customHeight="1" x14ac:dyDescent="0.2">
      <c r="A47" s="120" t="s">
        <v>30</v>
      </c>
      <c r="B47" s="121"/>
      <c r="C47" s="121"/>
      <c r="D47" s="121"/>
      <c r="E47" s="121"/>
      <c r="F47" s="121"/>
      <c r="G47" s="121"/>
      <c r="H47" s="121"/>
      <c r="I47" s="121"/>
      <c r="J47" s="121"/>
      <c r="K47" s="121"/>
      <c r="L47" s="122"/>
      <c r="M47" s="79">
        <f>SUBTOTAL(109,Table2245789101123456789101112131415161718192021[KG VOLUME])</f>
        <v>841.15550000000007</v>
      </c>
      <c r="N47" s="68">
        <f>SUM(N3:N46)</f>
        <v>861</v>
      </c>
      <c r="O47" s="123">
        <f>SUM(P3:P46)</f>
        <v>2178330</v>
      </c>
      <c r="P47" s="124"/>
    </row>
    <row r="48" spans="1:16" ht="18" customHeight="1" x14ac:dyDescent="0.2">
      <c r="A48" s="86"/>
      <c r="B48" s="56" t="s">
        <v>42</v>
      </c>
      <c r="C48" s="55"/>
      <c r="D48" s="57" t="s">
        <v>43</v>
      </c>
      <c r="E48" s="86"/>
      <c r="F48" s="86"/>
      <c r="G48" s="86"/>
      <c r="H48" s="86"/>
      <c r="I48" s="86"/>
      <c r="J48" s="86"/>
      <c r="K48" s="86"/>
      <c r="L48" s="86"/>
      <c r="M48" s="87"/>
      <c r="N48" s="88" t="s">
        <v>51</v>
      </c>
      <c r="O48" s="89"/>
      <c r="P48" s="89">
        <f>O47*10%</f>
        <v>217833</v>
      </c>
    </row>
    <row r="49" spans="1:16" ht="18" customHeight="1" thickBot="1" x14ac:dyDescent="0.25">
      <c r="A49" s="86"/>
      <c r="B49" s="56"/>
      <c r="C49" s="55"/>
      <c r="D49" s="57"/>
      <c r="E49" s="86"/>
      <c r="F49" s="86"/>
      <c r="G49" s="86"/>
      <c r="H49" s="86"/>
      <c r="I49" s="86"/>
      <c r="J49" s="86"/>
      <c r="K49" s="86"/>
      <c r="L49" s="86"/>
      <c r="M49" s="87"/>
      <c r="N49" s="90" t="s">
        <v>52</v>
      </c>
      <c r="O49" s="91"/>
      <c r="P49" s="91">
        <f>O47-P48</f>
        <v>1960497</v>
      </c>
    </row>
    <row r="50" spans="1:16" ht="18" customHeight="1" x14ac:dyDescent="0.2">
      <c r="A50" s="11"/>
      <c r="H50" s="63"/>
      <c r="N50" s="62" t="s">
        <v>31</v>
      </c>
      <c r="P50" s="69">
        <f>P49*1%</f>
        <v>19604.97</v>
      </c>
    </row>
    <row r="51" spans="1:16" ht="18" customHeight="1" thickBot="1" x14ac:dyDescent="0.25">
      <c r="A51" s="11"/>
      <c r="H51" s="63"/>
      <c r="N51" s="62" t="s">
        <v>53</v>
      </c>
      <c r="P51" s="71">
        <f>P49*2%</f>
        <v>39209.94</v>
      </c>
    </row>
    <row r="52" spans="1:16" ht="18" customHeight="1" x14ac:dyDescent="0.2">
      <c r="A52" s="11"/>
      <c r="H52" s="63"/>
      <c r="N52" s="66" t="s">
        <v>32</v>
      </c>
      <c r="O52" s="67"/>
      <c r="P52" s="70">
        <f>P49+P50-P51</f>
        <v>1940892.03</v>
      </c>
    </row>
    <row r="54" spans="1:16" x14ac:dyDescent="0.2">
      <c r="A54" s="11"/>
      <c r="H54" s="63"/>
      <c r="P54" s="71"/>
    </row>
    <row r="55" spans="1:16" x14ac:dyDescent="0.2">
      <c r="A55" s="11"/>
      <c r="H55" s="63"/>
      <c r="O55" s="58"/>
      <c r="P55" s="71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  <row r="64" spans="1:16" s="3" customFormat="1" x14ac:dyDescent="0.25">
      <c r="A64" s="11"/>
      <c r="B64" s="2"/>
      <c r="C64" s="2"/>
      <c r="E64" s="12"/>
      <c r="H64" s="63"/>
      <c r="N64" s="15"/>
      <c r="O64" s="15"/>
      <c r="P64" s="15"/>
    </row>
    <row r="65" spans="1:16" s="3" customFormat="1" x14ac:dyDescent="0.25">
      <c r="A65" s="11"/>
      <c r="B65" s="2"/>
      <c r="C65" s="2"/>
      <c r="E65" s="12"/>
      <c r="H65" s="63"/>
      <c r="N65" s="15"/>
      <c r="O65" s="15"/>
      <c r="P65" s="15"/>
    </row>
    <row r="66" spans="1:16" s="3" customFormat="1" x14ac:dyDescent="0.25">
      <c r="A66" s="11"/>
      <c r="B66" s="2"/>
      <c r="C66" s="2"/>
      <c r="E66" s="12"/>
      <c r="H66" s="63"/>
      <c r="N66" s="15"/>
      <c r="O66" s="15"/>
      <c r="P66" s="15"/>
    </row>
    <row r="67" spans="1:16" s="3" customFormat="1" x14ac:dyDescent="0.25">
      <c r="A67" s="11"/>
      <c r="B67" s="2"/>
      <c r="C67" s="2"/>
      <c r="E67" s="12"/>
      <c r="H67" s="63"/>
      <c r="N67" s="15"/>
      <c r="O67" s="15"/>
      <c r="P67" s="15"/>
    </row>
  </sheetData>
  <mergeCells count="2">
    <mergeCell ref="A47:L47"/>
    <mergeCell ref="O47:P47"/>
  </mergeCells>
  <conditionalFormatting sqref="B3">
    <cfRule type="duplicateValues" dxfId="372" priority="2"/>
  </conditionalFormatting>
  <conditionalFormatting sqref="B4">
    <cfRule type="duplicateValues" dxfId="371" priority="1"/>
  </conditionalFormatting>
  <conditionalFormatting sqref="B5:B46">
    <cfRule type="duplicateValues" dxfId="370" priority="5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62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3" sqref="C3"/>
    </sheetView>
  </sheetViews>
  <sheetFormatPr defaultRowHeight="15" x14ac:dyDescent="0.2"/>
  <cols>
    <col min="1" max="1" width="8" style="4" customWidth="1"/>
    <col min="2" max="2" width="19.5703125" style="2" customWidth="1"/>
    <col min="3" max="3" width="17.42578125" style="2" customWidth="1"/>
    <col min="4" max="4" width="12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7139</v>
      </c>
      <c r="B3" s="74" t="s">
        <v>3298</v>
      </c>
      <c r="C3" s="9" t="s">
        <v>3299</v>
      </c>
      <c r="D3" s="76" t="s">
        <v>289</v>
      </c>
      <c r="E3" s="13">
        <v>44452</v>
      </c>
      <c r="F3" s="76" t="s">
        <v>1362</v>
      </c>
      <c r="G3" s="13">
        <v>44454</v>
      </c>
      <c r="H3" s="10" t="s">
        <v>2428</v>
      </c>
      <c r="I3" s="1">
        <v>40</v>
      </c>
      <c r="J3" s="1">
        <v>34</v>
      </c>
      <c r="K3" s="1">
        <v>31</v>
      </c>
      <c r="L3" s="1">
        <v>10</v>
      </c>
      <c r="M3" s="80">
        <v>10.54</v>
      </c>
      <c r="N3" s="8">
        <v>11</v>
      </c>
      <c r="O3" s="64">
        <v>2530</v>
      </c>
      <c r="P3" s="65">
        <f>Table224578910112345678910111213141516171819202122[[#This Row],[PEMBULATAN]]*O3</f>
        <v>27830</v>
      </c>
    </row>
    <row r="4" spans="1:16" ht="26.25" customHeight="1" x14ac:dyDescent="0.2">
      <c r="A4" s="14"/>
      <c r="B4" s="75"/>
      <c r="C4" s="9" t="s">
        <v>3300</v>
      </c>
      <c r="D4" s="76" t="s">
        <v>289</v>
      </c>
      <c r="E4" s="13">
        <v>44452</v>
      </c>
      <c r="F4" s="76" t="s">
        <v>1362</v>
      </c>
      <c r="G4" s="13">
        <v>44454</v>
      </c>
      <c r="H4" s="10" t="s">
        <v>2428</v>
      </c>
      <c r="I4" s="1">
        <v>59</v>
      </c>
      <c r="J4" s="1">
        <v>37</v>
      </c>
      <c r="K4" s="1">
        <v>22</v>
      </c>
      <c r="L4" s="1">
        <v>8</v>
      </c>
      <c r="M4" s="80">
        <v>12.006500000000001</v>
      </c>
      <c r="N4" s="8">
        <v>12</v>
      </c>
      <c r="O4" s="64">
        <v>2530</v>
      </c>
      <c r="P4" s="65">
        <f>Table224578910112345678910111213141516171819202122[[#This Row],[PEMBULATAN]]*O4</f>
        <v>30360</v>
      </c>
    </row>
    <row r="5" spans="1:16" ht="26.25" customHeight="1" x14ac:dyDescent="0.2">
      <c r="A5" s="14"/>
      <c r="B5" s="14"/>
      <c r="C5" s="9" t="s">
        <v>3301</v>
      </c>
      <c r="D5" s="76" t="s">
        <v>289</v>
      </c>
      <c r="E5" s="13">
        <v>44452</v>
      </c>
      <c r="F5" s="76" t="s">
        <v>1362</v>
      </c>
      <c r="G5" s="13">
        <v>44454</v>
      </c>
      <c r="H5" s="10" t="s">
        <v>2428</v>
      </c>
      <c r="I5" s="1">
        <v>79</v>
      </c>
      <c r="J5" s="1">
        <v>58</v>
      </c>
      <c r="K5" s="1">
        <v>15</v>
      </c>
      <c r="L5" s="1">
        <v>14</v>
      </c>
      <c r="M5" s="80">
        <v>17.182500000000001</v>
      </c>
      <c r="N5" s="8">
        <v>17</v>
      </c>
      <c r="O5" s="64">
        <v>2530</v>
      </c>
      <c r="P5" s="65">
        <f>Table224578910112345678910111213141516171819202122[[#This Row],[PEMBULATAN]]*O5</f>
        <v>43010</v>
      </c>
    </row>
    <row r="6" spans="1:16" ht="26.25" customHeight="1" x14ac:dyDescent="0.2">
      <c r="A6" s="14"/>
      <c r="B6" s="14"/>
      <c r="C6" s="73" t="s">
        <v>3302</v>
      </c>
      <c r="D6" s="78" t="s">
        <v>289</v>
      </c>
      <c r="E6" s="13">
        <v>44452</v>
      </c>
      <c r="F6" s="76" t="s">
        <v>1362</v>
      </c>
      <c r="G6" s="13">
        <v>44454</v>
      </c>
      <c r="H6" s="77" t="s">
        <v>2428</v>
      </c>
      <c r="I6" s="16">
        <v>30</v>
      </c>
      <c r="J6" s="16">
        <v>37</v>
      </c>
      <c r="K6" s="16">
        <v>15</v>
      </c>
      <c r="L6" s="16">
        <v>3</v>
      </c>
      <c r="M6" s="81">
        <v>4.1624999999999996</v>
      </c>
      <c r="N6" s="72">
        <v>4</v>
      </c>
      <c r="O6" s="64">
        <v>2530</v>
      </c>
      <c r="P6" s="65">
        <f>Table224578910112345678910111213141516171819202122[[#This Row],[PEMBULATAN]]*O6</f>
        <v>10120</v>
      </c>
    </row>
    <row r="7" spans="1:16" ht="26.25" customHeight="1" x14ac:dyDescent="0.2">
      <c r="A7" s="14"/>
      <c r="B7" s="14"/>
      <c r="C7" s="73" t="s">
        <v>3303</v>
      </c>
      <c r="D7" s="78" t="s">
        <v>289</v>
      </c>
      <c r="E7" s="13">
        <v>44452</v>
      </c>
      <c r="F7" s="76" t="s">
        <v>1362</v>
      </c>
      <c r="G7" s="13">
        <v>44454</v>
      </c>
      <c r="H7" s="77" t="s">
        <v>2428</v>
      </c>
      <c r="I7" s="16">
        <v>70</v>
      </c>
      <c r="J7" s="16">
        <v>50</v>
      </c>
      <c r="K7" s="16">
        <v>13</v>
      </c>
      <c r="L7" s="16">
        <v>2</v>
      </c>
      <c r="M7" s="81">
        <v>11.375</v>
      </c>
      <c r="N7" s="72">
        <v>12</v>
      </c>
      <c r="O7" s="64">
        <v>2530</v>
      </c>
      <c r="P7" s="65">
        <f>Table224578910112345678910111213141516171819202122[[#This Row],[PEMBULATAN]]*O7</f>
        <v>30360</v>
      </c>
    </row>
    <row r="8" spans="1:16" ht="26.25" customHeight="1" x14ac:dyDescent="0.2">
      <c r="A8" s="14"/>
      <c r="B8" s="14"/>
      <c r="C8" s="73" t="s">
        <v>3304</v>
      </c>
      <c r="D8" s="78" t="s">
        <v>289</v>
      </c>
      <c r="E8" s="13">
        <v>44452</v>
      </c>
      <c r="F8" s="76" t="s">
        <v>1362</v>
      </c>
      <c r="G8" s="13">
        <v>44454</v>
      </c>
      <c r="H8" s="77" t="s">
        <v>2428</v>
      </c>
      <c r="I8" s="16">
        <v>65</v>
      </c>
      <c r="J8" s="16">
        <v>40</v>
      </c>
      <c r="K8" s="16">
        <v>10</v>
      </c>
      <c r="L8" s="16">
        <v>1</v>
      </c>
      <c r="M8" s="81">
        <v>6.5</v>
      </c>
      <c r="N8" s="72">
        <v>7</v>
      </c>
      <c r="O8" s="64">
        <v>2530</v>
      </c>
      <c r="P8" s="65">
        <f>Table224578910112345678910111213141516171819202122[[#This Row],[PEMBULATAN]]*O8</f>
        <v>17710</v>
      </c>
    </row>
    <row r="9" spans="1:16" ht="26.25" customHeight="1" x14ac:dyDescent="0.2">
      <c r="A9" s="14"/>
      <c r="B9" s="14"/>
      <c r="C9" s="73" t="s">
        <v>3305</v>
      </c>
      <c r="D9" s="78" t="s">
        <v>289</v>
      </c>
      <c r="E9" s="13">
        <v>44452</v>
      </c>
      <c r="F9" s="76" t="s">
        <v>1362</v>
      </c>
      <c r="G9" s="13">
        <v>44454</v>
      </c>
      <c r="H9" s="77" t="s">
        <v>2428</v>
      </c>
      <c r="I9" s="16">
        <v>60</v>
      </c>
      <c r="J9" s="16">
        <v>43</v>
      </c>
      <c r="K9" s="16">
        <v>19</v>
      </c>
      <c r="L9" s="16">
        <v>5</v>
      </c>
      <c r="M9" s="81">
        <v>12.255000000000001</v>
      </c>
      <c r="N9" s="72">
        <v>12</v>
      </c>
      <c r="O9" s="64">
        <v>2530</v>
      </c>
      <c r="P9" s="65">
        <f>Table224578910112345678910111213141516171819202122[[#This Row],[PEMBULATAN]]*O9</f>
        <v>30360</v>
      </c>
    </row>
    <row r="10" spans="1:16" ht="26.25" customHeight="1" x14ac:dyDescent="0.2">
      <c r="A10" s="14"/>
      <c r="B10" s="14"/>
      <c r="C10" s="73" t="s">
        <v>3306</v>
      </c>
      <c r="D10" s="78" t="s">
        <v>289</v>
      </c>
      <c r="E10" s="13">
        <v>44452</v>
      </c>
      <c r="F10" s="76" t="s">
        <v>1362</v>
      </c>
      <c r="G10" s="13">
        <v>44454</v>
      </c>
      <c r="H10" s="77" t="s">
        <v>2428</v>
      </c>
      <c r="I10" s="16">
        <v>60</v>
      </c>
      <c r="J10" s="16">
        <v>32</v>
      </c>
      <c r="K10" s="16">
        <v>40</v>
      </c>
      <c r="L10" s="16">
        <v>14</v>
      </c>
      <c r="M10" s="81">
        <v>19.2</v>
      </c>
      <c r="N10" s="72">
        <v>19</v>
      </c>
      <c r="O10" s="64">
        <v>2530</v>
      </c>
      <c r="P10" s="65">
        <f>Table224578910112345678910111213141516171819202122[[#This Row],[PEMBULATAN]]*O10</f>
        <v>48070</v>
      </c>
    </row>
    <row r="11" spans="1:16" ht="26.25" customHeight="1" x14ac:dyDescent="0.2">
      <c r="A11" s="14"/>
      <c r="B11" s="14"/>
      <c r="C11" s="73" t="s">
        <v>3307</v>
      </c>
      <c r="D11" s="78" t="s">
        <v>289</v>
      </c>
      <c r="E11" s="13">
        <v>44452</v>
      </c>
      <c r="F11" s="76" t="s">
        <v>1362</v>
      </c>
      <c r="G11" s="13">
        <v>44454</v>
      </c>
      <c r="H11" s="77" t="s">
        <v>2428</v>
      </c>
      <c r="I11" s="16">
        <v>80</v>
      </c>
      <c r="J11" s="16">
        <v>55</v>
      </c>
      <c r="K11" s="16">
        <v>28</v>
      </c>
      <c r="L11" s="16">
        <v>7</v>
      </c>
      <c r="M11" s="81">
        <v>30.8</v>
      </c>
      <c r="N11" s="72">
        <v>31</v>
      </c>
      <c r="O11" s="64">
        <v>2530</v>
      </c>
      <c r="P11" s="65">
        <f>Table224578910112345678910111213141516171819202122[[#This Row],[PEMBULATAN]]*O11</f>
        <v>78430</v>
      </c>
    </row>
    <row r="12" spans="1:16" ht="26.25" customHeight="1" x14ac:dyDescent="0.2">
      <c r="A12" s="14"/>
      <c r="B12" s="96"/>
      <c r="C12" s="73" t="s">
        <v>3308</v>
      </c>
      <c r="D12" s="78" t="s">
        <v>289</v>
      </c>
      <c r="E12" s="13">
        <v>44452</v>
      </c>
      <c r="F12" s="76" t="s">
        <v>1362</v>
      </c>
      <c r="G12" s="13">
        <v>44454</v>
      </c>
      <c r="H12" s="77" t="s">
        <v>2428</v>
      </c>
      <c r="I12" s="16">
        <v>33</v>
      </c>
      <c r="J12" s="16">
        <v>1</v>
      </c>
      <c r="K12" s="16">
        <v>1</v>
      </c>
      <c r="L12" s="16">
        <v>1</v>
      </c>
      <c r="M12" s="81">
        <v>8.2500000000000004E-3</v>
      </c>
      <c r="N12" s="72">
        <v>1</v>
      </c>
      <c r="O12" s="64">
        <v>2530</v>
      </c>
      <c r="P12" s="65">
        <f>Table224578910112345678910111213141516171819202122[[#This Row],[PEMBULATAN]]*O12</f>
        <v>2530</v>
      </c>
    </row>
    <row r="13" spans="1:16" ht="26.25" customHeight="1" x14ac:dyDescent="0.2">
      <c r="A13" s="14"/>
      <c r="B13" s="14" t="s">
        <v>3309</v>
      </c>
      <c r="C13" s="73" t="s">
        <v>3310</v>
      </c>
      <c r="D13" s="78" t="s">
        <v>289</v>
      </c>
      <c r="E13" s="13">
        <v>44452</v>
      </c>
      <c r="F13" s="76" t="s">
        <v>1362</v>
      </c>
      <c r="G13" s="13">
        <v>44454</v>
      </c>
      <c r="H13" s="77" t="s">
        <v>2428</v>
      </c>
      <c r="I13" s="16">
        <v>102</v>
      </c>
      <c r="J13" s="16">
        <v>57</v>
      </c>
      <c r="K13" s="16">
        <v>29</v>
      </c>
      <c r="L13" s="16">
        <v>26</v>
      </c>
      <c r="M13" s="81">
        <v>42.151499999999999</v>
      </c>
      <c r="N13" s="72">
        <v>42</v>
      </c>
      <c r="O13" s="64">
        <v>2530</v>
      </c>
      <c r="P13" s="65">
        <f>Table224578910112345678910111213141516171819202122[[#This Row],[PEMBULATAN]]*O13</f>
        <v>106260</v>
      </c>
    </row>
    <row r="14" spans="1:16" ht="26.25" customHeight="1" x14ac:dyDescent="0.2">
      <c r="A14" s="14"/>
      <c r="B14" s="14"/>
      <c r="C14" s="73" t="s">
        <v>3311</v>
      </c>
      <c r="D14" s="78" t="s">
        <v>289</v>
      </c>
      <c r="E14" s="13">
        <v>44452</v>
      </c>
      <c r="F14" s="76" t="s">
        <v>1362</v>
      </c>
      <c r="G14" s="13">
        <v>44454</v>
      </c>
      <c r="H14" s="77" t="s">
        <v>2428</v>
      </c>
      <c r="I14" s="16">
        <v>100</v>
      </c>
      <c r="J14" s="16">
        <v>69</v>
      </c>
      <c r="K14" s="16">
        <v>23</v>
      </c>
      <c r="L14" s="16">
        <v>20</v>
      </c>
      <c r="M14" s="81">
        <v>39.674999999999997</v>
      </c>
      <c r="N14" s="72">
        <v>40</v>
      </c>
      <c r="O14" s="64">
        <v>2530</v>
      </c>
      <c r="P14" s="65">
        <f>Table224578910112345678910111213141516171819202122[[#This Row],[PEMBULATAN]]*O14</f>
        <v>101200</v>
      </c>
    </row>
    <row r="15" spans="1:16" ht="26.25" customHeight="1" x14ac:dyDescent="0.2">
      <c r="A15" s="14"/>
      <c r="B15" s="14"/>
      <c r="C15" s="73" t="s">
        <v>3312</v>
      </c>
      <c r="D15" s="78" t="s">
        <v>289</v>
      </c>
      <c r="E15" s="13">
        <v>44452</v>
      </c>
      <c r="F15" s="76" t="s">
        <v>1362</v>
      </c>
      <c r="G15" s="13">
        <v>44454</v>
      </c>
      <c r="H15" s="77" t="s">
        <v>2428</v>
      </c>
      <c r="I15" s="16">
        <v>95</v>
      </c>
      <c r="J15" s="16">
        <v>22</v>
      </c>
      <c r="K15" s="16">
        <v>18</v>
      </c>
      <c r="L15" s="16">
        <v>8</v>
      </c>
      <c r="M15" s="81">
        <v>9.4049999999999994</v>
      </c>
      <c r="N15" s="72">
        <v>10</v>
      </c>
      <c r="O15" s="64">
        <v>2530</v>
      </c>
      <c r="P15" s="65">
        <f>Table224578910112345678910111213141516171819202122[[#This Row],[PEMBULATAN]]*O15</f>
        <v>25300</v>
      </c>
    </row>
    <row r="16" spans="1:16" ht="26.25" customHeight="1" x14ac:dyDescent="0.2">
      <c r="A16" s="14"/>
      <c r="B16" s="14"/>
      <c r="C16" s="73" t="s">
        <v>3313</v>
      </c>
      <c r="D16" s="78" t="s">
        <v>289</v>
      </c>
      <c r="E16" s="13">
        <v>44452</v>
      </c>
      <c r="F16" s="76" t="s">
        <v>1362</v>
      </c>
      <c r="G16" s="13">
        <v>44454</v>
      </c>
      <c r="H16" s="77" t="s">
        <v>2428</v>
      </c>
      <c r="I16" s="16">
        <v>64</v>
      </c>
      <c r="J16" s="16">
        <v>40</v>
      </c>
      <c r="K16" s="16">
        <v>15</v>
      </c>
      <c r="L16" s="16">
        <v>7</v>
      </c>
      <c r="M16" s="81">
        <v>9.6</v>
      </c>
      <c r="N16" s="72">
        <v>10</v>
      </c>
      <c r="O16" s="64">
        <v>2530</v>
      </c>
      <c r="P16" s="65">
        <f>Table224578910112345678910111213141516171819202122[[#This Row],[PEMBULATAN]]*O16</f>
        <v>25300</v>
      </c>
    </row>
    <row r="17" spans="1:16" ht="26.25" customHeight="1" x14ac:dyDescent="0.2">
      <c r="A17" s="14"/>
      <c r="B17" s="14"/>
      <c r="C17" s="73" t="s">
        <v>3314</v>
      </c>
      <c r="D17" s="78" t="s">
        <v>289</v>
      </c>
      <c r="E17" s="13">
        <v>44452</v>
      </c>
      <c r="F17" s="76" t="s">
        <v>1362</v>
      </c>
      <c r="G17" s="13">
        <v>44454</v>
      </c>
      <c r="H17" s="77" t="s">
        <v>2428</v>
      </c>
      <c r="I17" s="16">
        <v>62</v>
      </c>
      <c r="J17" s="16">
        <v>41</v>
      </c>
      <c r="K17" s="16">
        <v>14</v>
      </c>
      <c r="L17" s="16">
        <v>7</v>
      </c>
      <c r="M17" s="81">
        <v>8.8970000000000002</v>
      </c>
      <c r="N17" s="72">
        <v>9</v>
      </c>
      <c r="O17" s="64">
        <v>2530</v>
      </c>
      <c r="P17" s="65">
        <f>Table224578910112345678910111213141516171819202122[[#This Row],[PEMBULATAN]]*O17</f>
        <v>22770</v>
      </c>
    </row>
    <row r="18" spans="1:16" ht="26.25" customHeight="1" x14ac:dyDescent="0.2">
      <c r="A18" s="14"/>
      <c r="B18" s="14"/>
      <c r="C18" s="73" t="s">
        <v>3315</v>
      </c>
      <c r="D18" s="78" t="s">
        <v>289</v>
      </c>
      <c r="E18" s="13">
        <v>44452</v>
      </c>
      <c r="F18" s="76" t="s">
        <v>1362</v>
      </c>
      <c r="G18" s="13">
        <v>44454</v>
      </c>
      <c r="H18" s="77" t="s">
        <v>2428</v>
      </c>
      <c r="I18" s="16">
        <v>67</v>
      </c>
      <c r="J18" s="16">
        <v>56</v>
      </c>
      <c r="K18" s="16">
        <v>20</v>
      </c>
      <c r="L18" s="16">
        <v>7</v>
      </c>
      <c r="M18" s="81">
        <v>18.760000000000002</v>
      </c>
      <c r="N18" s="72">
        <v>19</v>
      </c>
      <c r="O18" s="64">
        <v>2530</v>
      </c>
      <c r="P18" s="65">
        <f>Table224578910112345678910111213141516171819202122[[#This Row],[PEMBULATAN]]*O18</f>
        <v>48070</v>
      </c>
    </row>
    <row r="19" spans="1:16" ht="26.25" customHeight="1" x14ac:dyDescent="0.2">
      <c r="A19" s="14"/>
      <c r="B19" s="14"/>
      <c r="C19" s="73" t="s">
        <v>3316</v>
      </c>
      <c r="D19" s="78" t="s">
        <v>289</v>
      </c>
      <c r="E19" s="13">
        <v>44452</v>
      </c>
      <c r="F19" s="76" t="s">
        <v>1362</v>
      </c>
      <c r="G19" s="13">
        <v>44454</v>
      </c>
      <c r="H19" s="77" t="s">
        <v>2428</v>
      </c>
      <c r="I19" s="16">
        <v>79</v>
      </c>
      <c r="J19" s="16">
        <v>56</v>
      </c>
      <c r="K19" s="16">
        <v>20</v>
      </c>
      <c r="L19" s="16">
        <v>5</v>
      </c>
      <c r="M19" s="81">
        <v>22.12</v>
      </c>
      <c r="N19" s="72">
        <v>22</v>
      </c>
      <c r="O19" s="64">
        <v>2530</v>
      </c>
      <c r="P19" s="65">
        <f>Table224578910112345678910111213141516171819202122[[#This Row],[PEMBULATAN]]*O19</f>
        <v>55660</v>
      </c>
    </row>
    <row r="20" spans="1:16" ht="26.25" customHeight="1" x14ac:dyDescent="0.2">
      <c r="A20" s="14"/>
      <c r="B20" s="14"/>
      <c r="C20" s="73" t="s">
        <v>3317</v>
      </c>
      <c r="D20" s="78" t="s">
        <v>289</v>
      </c>
      <c r="E20" s="13">
        <v>44452</v>
      </c>
      <c r="F20" s="76" t="s">
        <v>1362</v>
      </c>
      <c r="G20" s="13">
        <v>44454</v>
      </c>
      <c r="H20" s="77" t="s">
        <v>2428</v>
      </c>
      <c r="I20" s="16">
        <v>65</v>
      </c>
      <c r="J20" s="16">
        <v>62</v>
      </c>
      <c r="K20" s="16">
        <v>17</v>
      </c>
      <c r="L20" s="16">
        <v>8</v>
      </c>
      <c r="M20" s="81">
        <v>17.127500000000001</v>
      </c>
      <c r="N20" s="72">
        <v>17</v>
      </c>
      <c r="O20" s="64">
        <v>2530</v>
      </c>
      <c r="P20" s="65">
        <f>Table224578910112345678910111213141516171819202122[[#This Row],[PEMBULATAN]]*O20</f>
        <v>43010</v>
      </c>
    </row>
    <row r="21" spans="1:16" ht="26.25" customHeight="1" x14ac:dyDescent="0.2">
      <c r="A21" s="14"/>
      <c r="B21" s="14"/>
      <c r="C21" s="73" t="s">
        <v>3318</v>
      </c>
      <c r="D21" s="78" t="s">
        <v>289</v>
      </c>
      <c r="E21" s="13">
        <v>44452</v>
      </c>
      <c r="F21" s="76" t="s">
        <v>1362</v>
      </c>
      <c r="G21" s="13">
        <v>44454</v>
      </c>
      <c r="H21" s="77" t="s">
        <v>2428</v>
      </c>
      <c r="I21" s="16">
        <v>87</v>
      </c>
      <c r="J21" s="16">
        <v>51</v>
      </c>
      <c r="K21" s="16">
        <v>27</v>
      </c>
      <c r="L21" s="16">
        <v>10</v>
      </c>
      <c r="M21" s="81">
        <v>29.949750000000002</v>
      </c>
      <c r="N21" s="72">
        <v>30</v>
      </c>
      <c r="O21" s="64">
        <v>2530</v>
      </c>
      <c r="P21" s="65">
        <f>Table224578910112345678910111213141516171819202122[[#This Row],[PEMBULATAN]]*O21</f>
        <v>75900</v>
      </c>
    </row>
    <row r="22" spans="1:16" ht="26.25" customHeight="1" x14ac:dyDescent="0.2">
      <c r="A22" s="14"/>
      <c r="B22" s="14"/>
      <c r="C22" s="73" t="s">
        <v>3319</v>
      </c>
      <c r="D22" s="78" t="s">
        <v>289</v>
      </c>
      <c r="E22" s="13">
        <v>44452</v>
      </c>
      <c r="F22" s="76" t="s">
        <v>1362</v>
      </c>
      <c r="G22" s="13">
        <v>44454</v>
      </c>
      <c r="H22" s="77" t="s">
        <v>2428</v>
      </c>
      <c r="I22" s="16">
        <v>73</v>
      </c>
      <c r="J22" s="16">
        <v>60</v>
      </c>
      <c r="K22" s="16">
        <v>20</v>
      </c>
      <c r="L22" s="16">
        <v>7</v>
      </c>
      <c r="M22" s="81">
        <v>21.9</v>
      </c>
      <c r="N22" s="72">
        <v>22</v>
      </c>
      <c r="O22" s="64">
        <v>2530</v>
      </c>
      <c r="P22" s="65">
        <f>Table224578910112345678910111213141516171819202122[[#This Row],[PEMBULATAN]]*O22</f>
        <v>55660</v>
      </c>
    </row>
    <row r="23" spans="1:16" ht="26.25" customHeight="1" x14ac:dyDescent="0.2">
      <c r="A23" s="14"/>
      <c r="B23" s="14"/>
      <c r="C23" s="73" t="s">
        <v>3320</v>
      </c>
      <c r="D23" s="78" t="s">
        <v>289</v>
      </c>
      <c r="E23" s="13">
        <v>44452</v>
      </c>
      <c r="F23" s="76" t="s">
        <v>1362</v>
      </c>
      <c r="G23" s="13">
        <v>44454</v>
      </c>
      <c r="H23" s="77" t="s">
        <v>2428</v>
      </c>
      <c r="I23" s="16">
        <v>70</v>
      </c>
      <c r="J23" s="16">
        <v>42</v>
      </c>
      <c r="K23" s="16">
        <v>15</v>
      </c>
      <c r="L23" s="16">
        <v>7</v>
      </c>
      <c r="M23" s="81">
        <v>11.025</v>
      </c>
      <c r="N23" s="72">
        <v>11</v>
      </c>
      <c r="O23" s="64">
        <v>2530</v>
      </c>
      <c r="P23" s="65">
        <f>Table224578910112345678910111213141516171819202122[[#This Row],[PEMBULATAN]]*O23</f>
        <v>27830</v>
      </c>
    </row>
    <row r="24" spans="1:16" ht="26.25" customHeight="1" x14ac:dyDescent="0.2">
      <c r="A24" s="14"/>
      <c r="B24" s="14"/>
      <c r="C24" s="73" t="s">
        <v>3321</v>
      </c>
      <c r="D24" s="78" t="s">
        <v>289</v>
      </c>
      <c r="E24" s="13">
        <v>44452</v>
      </c>
      <c r="F24" s="76" t="s">
        <v>1362</v>
      </c>
      <c r="G24" s="13">
        <v>44454</v>
      </c>
      <c r="H24" s="77" t="s">
        <v>2428</v>
      </c>
      <c r="I24" s="16">
        <v>93</v>
      </c>
      <c r="J24" s="16">
        <v>52</v>
      </c>
      <c r="K24" s="16">
        <v>23</v>
      </c>
      <c r="L24" s="16">
        <v>17</v>
      </c>
      <c r="M24" s="81">
        <v>27.806999999999999</v>
      </c>
      <c r="N24" s="72">
        <v>28</v>
      </c>
      <c r="O24" s="64">
        <v>2530</v>
      </c>
      <c r="P24" s="65">
        <f>Table224578910112345678910111213141516171819202122[[#This Row],[PEMBULATAN]]*O24</f>
        <v>70840</v>
      </c>
    </row>
    <row r="25" spans="1:16" ht="26.25" customHeight="1" x14ac:dyDescent="0.2">
      <c r="A25" s="14"/>
      <c r="B25" s="14"/>
      <c r="C25" s="73" t="s">
        <v>3322</v>
      </c>
      <c r="D25" s="78" t="s">
        <v>289</v>
      </c>
      <c r="E25" s="13">
        <v>44452</v>
      </c>
      <c r="F25" s="76" t="s">
        <v>1362</v>
      </c>
      <c r="G25" s="13">
        <v>44454</v>
      </c>
      <c r="H25" s="77" t="s">
        <v>2428</v>
      </c>
      <c r="I25" s="16">
        <v>78</v>
      </c>
      <c r="J25" s="16">
        <v>61</v>
      </c>
      <c r="K25" s="16">
        <v>16</v>
      </c>
      <c r="L25" s="16">
        <v>9</v>
      </c>
      <c r="M25" s="81">
        <v>19.032</v>
      </c>
      <c r="N25" s="72">
        <v>19</v>
      </c>
      <c r="O25" s="64">
        <v>2530</v>
      </c>
      <c r="P25" s="65">
        <f>Table224578910112345678910111213141516171819202122[[#This Row],[PEMBULATAN]]*O25</f>
        <v>48070</v>
      </c>
    </row>
    <row r="26" spans="1:16" ht="26.25" customHeight="1" x14ac:dyDescent="0.2">
      <c r="A26" s="14"/>
      <c r="B26" s="14"/>
      <c r="C26" s="73" t="s">
        <v>3323</v>
      </c>
      <c r="D26" s="78" t="s">
        <v>289</v>
      </c>
      <c r="E26" s="13">
        <v>44452</v>
      </c>
      <c r="F26" s="76" t="s">
        <v>1362</v>
      </c>
      <c r="G26" s="13">
        <v>44454</v>
      </c>
      <c r="H26" s="77" t="s">
        <v>2428</v>
      </c>
      <c r="I26" s="16">
        <v>96</v>
      </c>
      <c r="J26" s="16">
        <v>60</v>
      </c>
      <c r="K26" s="16">
        <v>19</v>
      </c>
      <c r="L26" s="16">
        <v>13</v>
      </c>
      <c r="M26" s="81">
        <v>27.36</v>
      </c>
      <c r="N26" s="72">
        <v>28</v>
      </c>
      <c r="O26" s="64">
        <v>2530</v>
      </c>
      <c r="P26" s="65">
        <f>Table224578910112345678910111213141516171819202122[[#This Row],[PEMBULATAN]]*O26</f>
        <v>70840</v>
      </c>
    </row>
    <row r="27" spans="1:16" ht="26.25" customHeight="1" x14ac:dyDescent="0.2">
      <c r="A27" s="14"/>
      <c r="B27" s="14"/>
      <c r="C27" s="73" t="s">
        <v>3324</v>
      </c>
      <c r="D27" s="78" t="s">
        <v>289</v>
      </c>
      <c r="E27" s="13">
        <v>44452</v>
      </c>
      <c r="F27" s="76" t="s">
        <v>1362</v>
      </c>
      <c r="G27" s="13">
        <v>44454</v>
      </c>
      <c r="H27" s="77" t="s">
        <v>2428</v>
      </c>
      <c r="I27" s="16">
        <v>68</v>
      </c>
      <c r="J27" s="16">
        <v>67</v>
      </c>
      <c r="K27" s="16">
        <v>12</v>
      </c>
      <c r="L27" s="16">
        <v>4</v>
      </c>
      <c r="M27" s="81">
        <v>13.667999999999999</v>
      </c>
      <c r="N27" s="72">
        <v>14</v>
      </c>
      <c r="O27" s="64">
        <v>2530</v>
      </c>
      <c r="P27" s="65">
        <f>Table224578910112345678910111213141516171819202122[[#This Row],[PEMBULATAN]]*O27</f>
        <v>35420</v>
      </c>
    </row>
    <row r="28" spans="1:16" ht="26.25" customHeight="1" x14ac:dyDescent="0.2">
      <c r="A28" s="14"/>
      <c r="B28" s="14"/>
      <c r="C28" s="73" t="s">
        <v>3325</v>
      </c>
      <c r="D28" s="78" t="s">
        <v>289</v>
      </c>
      <c r="E28" s="13">
        <v>44452</v>
      </c>
      <c r="F28" s="76" t="s">
        <v>1362</v>
      </c>
      <c r="G28" s="13">
        <v>44454</v>
      </c>
      <c r="H28" s="77" t="s">
        <v>2428</v>
      </c>
      <c r="I28" s="16">
        <v>95</v>
      </c>
      <c r="J28" s="16">
        <v>54</v>
      </c>
      <c r="K28" s="16">
        <v>23</v>
      </c>
      <c r="L28" s="16">
        <v>18</v>
      </c>
      <c r="M28" s="81">
        <v>29.497499999999999</v>
      </c>
      <c r="N28" s="72">
        <v>30</v>
      </c>
      <c r="O28" s="64">
        <v>2530</v>
      </c>
      <c r="P28" s="65">
        <f>Table224578910112345678910111213141516171819202122[[#This Row],[PEMBULATAN]]*O28</f>
        <v>75900</v>
      </c>
    </row>
    <row r="29" spans="1:16" ht="26.25" customHeight="1" x14ac:dyDescent="0.2">
      <c r="A29" s="14"/>
      <c r="B29" s="14"/>
      <c r="C29" s="73" t="s">
        <v>3326</v>
      </c>
      <c r="D29" s="78" t="s">
        <v>289</v>
      </c>
      <c r="E29" s="13">
        <v>44452</v>
      </c>
      <c r="F29" s="76" t="s">
        <v>1362</v>
      </c>
      <c r="G29" s="13">
        <v>44454</v>
      </c>
      <c r="H29" s="77" t="s">
        <v>2428</v>
      </c>
      <c r="I29" s="16">
        <v>102</v>
      </c>
      <c r="J29" s="16">
        <v>52</v>
      </c>
      <c r="K29" s="16">
        <v>27</v>
      </c>
      <c r="L29" s="16">
        <v>15</v>
      </c>
      <c r="M29" s="81">
        <v>35.802</v>
      </c>
      <c r="N29" s="72">
        <v>36</v>
      </c>
      <c r="O29" s="64">
        <v>2530</v>
      </c>
      <c r="P29" s="65">
        <f>Table224578910112345678910111213141516171819202122[[#This Row],[PEMBULATAN]]*O29</f>
        <v>91080</v>
      </c>
    </row>
    <row r="30" spans="1:16" ht="26.25" customHeight="1" x14ac:dyDescent="0.2">
      <c r="A30" s="14"/>
      <c r="B30" s="14"/>
      <c r="C30" s="73" t="s">
        <v>3327</v>
      </c>
      <c r="D30" s="78" t="s">
        <v>289</v>
      </c>
      <c r="E30" s="13">
        <v>44452</v>
      </c>
      <c r="F30" s="76" t="s">
        <v>1362</v>
      </c>
      <c r="G30" s="13">
        <v>44454</v>
      </c>
      <c r="H30" s="77" t="s">
        <v>2428</v>
      </c>
      <c r="I30" s="16">
        <v>99</v>
      </c>
      <c r="J30" s="16">
        <v>61</v>
      </c>
      <c r="K30" s="16">
        <v>20</v>
      </c>
      <c r="L30" s="16">
        <v>21</v>
      </c>
      <c r="M30" s="81">
        <v>30.195</v>
      </c>
      <c r="N30" s="72">
        <v>30</v>
      </c>
      <c r="O30" s="64">
        <v>2530</v>
      </c>
      <c r="P30" s="65">
        <f>Table224578910112345678910111213141516171819202122[[#This Row],[PEMBULATAN]]*O30</f>
        <v>75900</v>
      </c>
    </row>
    <row r="31" spans="1:16" ht="26.25" customHeight="1" x14ac:dyDescent="0.2">
      <c r="A31" s="14"/>
      <c r="B31" s="14"/>
      <c r="C31" s="73" t="s">
        <v>3328</v>
      </c>
      <c r="D31" s="78" t="s">
        <v>289</v>
      </c>
      <c r="E31" s="13">
        <v>44452</v>
      </c>
      <c r="F31" s="76" t="s">
        <v>1362</v>
      </c>
      <c r="G31" s="13">
        <v>44454</v>
      </c>
      <c r="H31" s="77" t="s">
        <v>2428</v>
      </c>
      <c r="I31" s="16">
        <v>85</v>
      </c>
      <c r="J31" s="16">
        <v>60</v>
      </c>
      <c r="K31" s="16">
        <v>18</v>
      </c>
      <c r="L31" s="16">
        <v>27</v>
      </c>
      <c r="M31" s="81">
        <v>22.95</v>
      </c>
      <c r="N31" s="72">
        <v>27</v>
      </c>
      <c r="O31" s="64">
        <v>2530</v>
      </c>
      <c r="P31" s="65">
        <f>Table224578910112345678910111213141516171819202122[[#This Row],[PEMBULATAN]]*O31</f>
        <v>68310</v>
      </c>
    </row>
    <row r="32" spans="1:16" ht="26.25" customHeight="1" x14ac:dyDescent="0.2">
      <c r="A32" s="14"/>
      <c r="B32" s="14"/>
      <c r="C32" s="73" t="s">
        <v>3329</v>
      </c>
      <c r="D32" s="78" t="s">
        <v>289</v>
      </c>
      <c r="E32" s="13">
        <v>44452</v>
      </c>
      <c r="F32" s="76" t="s">
        <v>1362</v>
      </c>
      <c r="G32" s="13">
        <v>44454</v>
      </c>
      <c r="H32" s="77" t="s">
        <v>2428</v>
      </c>
      <c r="I32" s="16">
        <v>86</v>
      </c>
      <c r="J32" s="16">
        <v>56</v>
      </c>
      <c r="K32" s="16">
        <v>13</v>
      </c>
      <c r="L32" s="16">
        <v>9</v>
      </c>
      <c r="M32" s="81">
        <v>15.651999999999999</v>
      </c>
      <c r="N32" s="72">
        <v>16</v>
      </c>
      <c r="O32" s="64">
        <v>2530</v>
      </c>
      <c r="P32" s="65">
        <f>Table224578910112345678910111213141516171819202122[[#This Row],[PEMBULATAN]]*O32</f>
        <v>40480</v>
      </c>
    </row>
    <row r="33" spans="1:16" ht="26.25" customHeight="1" x14ac:dyDescent="0.2">
      <c r="A33" s="14"/>
      <c r="B33" s="14"/>
      <c r="C33" s="73" t="s">
        <v>3330</v>
      </c>
      <c r="D33" s="78" t="s">
        <v>289</v>
      </c>
      <c r="E33" s="13">
        <v>44452</v>
      </c>
      <c r="F33" s="76" t="s">
        <v>1362</v>
      </c>
      <c r="G33" s="13">
        <v>44454</v>
      </c>
      <c r="H33" s="77" t="s">
        <v>2428</v>
      </c>
      <c r="I33" s="16">
        <v>102</v>
      </c>
      <c r="J33" s="16">
        <v>63</v>
      </c>
      <c r="K33" s="16">
        <v>28</v>
      </c>
      <c r="L33" s="16">
        <v>20</v>
      </c>
      <c r="M33" s="81">
        <v>44.981999999999999</v>
      </c>
      <c r="N33" s="72">
        <v>45</v>
      </c>
      <c r="O33" s="64">
        <v>2530</v>
      </c>
      <c r="P33" s="65">
        <f>Table224578910112345678910111213141516171819202122[[#This Row],[PEMBULATAN]]*O33</f>
        <v>113850</v>
      </c>
    </row>
    <row r="34" spans="1:16" ht="26.25" customHeight="1" x14ac:dyDescent="0.2">
      <c r="A34" s="14"/>
      <c r="B34" s="14"/>
      <c r="C34" s="73" t="s">
        <v>3331</v>
      </c>
      <c r="D34" s="78" t="s">
        <v>289</v>
      </c>
      <c r="E34" s="13">
        <v>44452</v>
      </c>
      <c r="F34" s="76" t="s">
        <v>1362</v>
      </c>
      <c r="G34" s="13">
        <v>44454</v>
      </c>
      <c r="H34" s="77" t="s">
        <v>2428</v>
      </c>
      <c r="I34" s="16">
        <v>98</v>
      </c>
      <c r="J34" s="16">
        <v>58</v>
      </c>
      <c r="K34" s="16">
        <v>22</v>
      </c>
      <c r="L34" s="16">
        <v>11</v>
      </c>
      <c r="M34" s="81">
        <v>31.262</v>
      </c>
      <c r="N34" s="72">
        <v>31</v>
      </c>
      <c r="O34" s="64">
        <v>2530</v>
      </c>
      <c r="P34" s="65">
        <f>Table224578910112345678910111213141516171819202122[[#This Row],[PEMBULATAN]]*O34</f>
        <v>78430</v>
      </c>
    </row>
    <row r="35" spans="1:16" ht="26.25" customHeight="1" x14ac:dyDescent="0.2">
      <c r="A35" s="14"/>
      <c r="B35" s="14"/>
      <c r="C35" s="73" t="s">
        <v>3332</v>
      </c>
      <c r="D35" s="78" t="s">
        <v>289</v>
      </c>
      <c r="E35" s="13">
        <v>44452</v>
      </c>
      <c r="F35" s="76" t="s">
        <v>1362</v>
      </c>
      <c r="G35" s="13">
        <v>44454</v>
      </c>
      <c r="H35" s="77" t="s">
        <v>2428</v>
      </c>
      <c r="I35" s="16">
        <v>108</v>
      </c>
      <c r="J35" s="16">
        <v>56</v>
      </c>
      <c r="K35" s="16">
        <v>22</v>
      </c>
      <c r="L35" s="16">
        <v>21</v>
      </c>
      <c r="M35" s="81">
        <v>33.264000000000003</v>
      </c>
      <c r="N35" s="72">
        <v>33</v>
      </c>
      <c r="O35" s="64">
        <v>2530</v>
      </c>
      <c r="P35" s="65">
        <f>Table224578910112345678910111213141516171819202122[[#This Row],[PEMBULATAN]]*O35</f>
        <v>83490</v>
      </c>
    </row>
    <row r="36" spans="1:16" ht="26.25" customHeight="1" x14ac:dyDescent="0.2">
      <c r="A36" s="14"/>
      <c r="B36" s="14"/>
      <c r="C36" s="73" t="s">
        <v>3333</v>
      </c>
      <c r="D36" s="78" t="s">
        <v>289</v>
      </c>
      <c r="E36" s="13">
        <v>44452</v>
      </c>
      <c r="F36" s="76" t="s">
        <v>1362</v>
      </c>
      <c r="G36" s="13">
        <v>44454</v>
      </c>
      <c r="H36" s="77" t="s">
        <v>2428</v>
      </c>
      <c r="I36" s="16">
        <v>107</v>
      </c>
      <c r="J36" s="16">
        <v>62</v>
      </c>
      <c r="K36" s="16">
        <v>23</v>
      </c>
      <c r="L36" s="16">
        <v>20</v>
      </c>
      <c r="M36" s="81">
        <v>38.145499999999998</v>
      </c>
      <c r="N36" s="72">
        <v>38</v>
      </c>
      <c r="O36" s="64">
        <v>2530</v>
      </c>
      <c r="P36" s="65">
        <f>Table224578910112345678910111213141516171819202122[[#This Row],[PEMBULATAN]]*O36</f>
        <v>96140</v>
      </c>
    </row>
    <row r="37" spans="1:16" ht="26.25" customHeight="1" x14ac:dyDescent="0.2">
      <c r="A37" s="14"/>
      <c r="B37" s="14"/>
      <c r="C37" s="73" t="s">
        <v>3334</v>
      </c>
      <c r="D37" s="78" t="s">
        <v>289</v>
      </c>
      <c r="E37" s="13">
        <v>44452</v>
      </c>
      <c r="F37" s="76" t="s">
        <v>1362</v>
      </c>
      <c r="G37" s="13">
        <v>44454</v>
      </c>
      <c r="H37" s="77" t="s">
        <v>2428</v>
      </c>
      <c r="I37" s="16">
        <v>97</v>
      </c>
      <c r="J37" s="16">
        <v>59</v>
      </c>
      <c r="K37" s="16">
        <v>22</v>
      </c>
      <c r="L37" s="16">
        <v>13</v>
      </c>
      <c r="M37" s="81">
        <v>31.476500000000001</v>
      </c>
      <c r="N37" s="72">
        <v>32</v>
      </c>
      <c r="O37" s="64">
        <v>2530</v>
      </c>
      <c r="P37" s="65">
        <f>Table224578910112345678910111213141516171819202122[[#This Row],[PEMBULATAN]]*O37</f>
        <v>80960</v>
      </c>
    </row>
    <row r="38" spans="1:16" ht="26.25" customHeight="1" x14ac:dyDescent="0.2">
      <c r="A38" s="14"/>
      <c r="B38" s="14"/>
      <c r="C38" s="73" t="s">
        <v>3335</v>
      </c>
      <c r="D38" s="78" t="s">
        <v>289</v>
      </c>
      <c r="E38" s="13">
        <v>44452</v>
      </c>
      <c r="F38" s="76" t="s">
        <v>1362</v>
      </c>
      <c r="G38" s="13">
        <v>44454</v>
      </c>
      <c r="H38" s="77" t="s">
        <v>2428</v>
      </c>
      <c r="I38" s="16">
        <v>107</v>
      </c>
      <c r="J38" s="16">
        <v>61</v>
      </c>
      <c r="K38" s="16">
        <v>33</v>
      </c>
      <c r="L38" s="16">
        <v>11</v>
      </c>
      <c r="M38" s="81">
        <v>53.847749999999998</v>
      </c>
      <c r="N38" s="72">
        <v>54</v>
      </c>
      <c r="O38" s="64">
        <v>2530</v>
      </c>
      <c r="P38" s="65">
        <f>Table224578910112345678910111213141516171819202122[[#This Row],[PEMBULATAN]]*O38</f>
        <v>136620</v>
      </c>
    </row>
    <row r="39" spans="1:16" ht="26.25" customHeight="1" x14ac:dyDescent="0.2">
      <c r="A39" s="14"/>
      <c r="B39" s="14"/>
      <c r="C39" s="73" t="s">
        <v>3336</v>
      </c>
      <c r="D39" s="78" t="s">
        <v>289</v>
      </c>
      <c r="E39" s="13">
        <v>44452</v>
      </c>
      <c r="F39" s="76" t="s">
        <v>1362</v>
      </c>
      <c r="G39" s="13">
        <v>44454</v>
      </c>
      <c r="H39" s="77" t="s">
        <v>2428</v>
      </c>
      <c r="I39" s="16">
        <v>85</v>
      </c>
      <c r="J39" s="16">
        <v>57</v>
      </c>
      <c r="K39" s="16">
        <v>24</v>
      </c>
      <c r="L39" s="16">
        <v>18</v>
      </c>
      <c r="M39" s="81">
        <v>29.07</v>
      </c>
      <c r="N39" s="72">
        <v>29</v>
      </c>
      <c r="O39" s="64">
        <v>2530</v>
      </c>
      <c r="P39" s="65">
        <f>Table224578910112345678910111213141516171819202122[[#This Row],[PEMBULATAN]]*O39</f>
        <v>73370</v>
      </c>
    </row>
    <row r="40" spans="1:16" ht="26.25" customHeight="1" x14ac:dyDescent="0.2">
      <c r="A40" s="14"/>
      <c r="B40" s="14"/>
      <c r="C40" s="73" t="s">
        <v>3337</v>
      </c>
      <c r="D40" s="78" t="s">
        <v>289</v>
      </c>
      <c r="E40" s="13">
        <v>44452</v>
      </c>
      <c r="F40" s="76" t="s">
        <v>1362</v>
      </c>
      <c r="G40" s="13">
        <v>44454</v>
      </c>
      <c r="H40" s="77" t="s">
        <v>2428</v>
      </c>
      <c r="I40" s="16">
        <v>100</v>
      </c>
      <c r="J40" s="16">
        <v>55</v>
      </c>
      <c r="K40" s="16">
        <v>16</v>
      </c>
      <c r="L40" s="16">
        <v>14</v>
      </c>
      <c r="M40" s="81">
        <v>22</v>
      </c>
      <c r="N40" s="72">
        <v>22</v>
      </c>
      <c r="O40" s="64">
        <v>2530</v>
      </c>
      <c r="P40" s="65">
        <f>Table224578910112345678910111213141516171819202122[[#This Row],[PEMBULATAN]]*O40</f>
        <v>55660</v>
      </c>
    </row>
    <row r="41" spans="1:16" ht="26.25" customHeight="1" x14ac:dyDescent="0.2">
      <c r="A41" s="14"/>
      <c r="B41" s="14"/>
      <c r="C41" s="73" t="s">
        <v>3338</v>
      </c>
      <c r="D41" s="78" t="s">
        <v>289</v>
      </c>
      <c r="E41" s="13">
        <v>44452</v>
      </c>
      <c r="F41" s="76" t="s">
        <v>1362</v>
      </c>
      <c r="G41" s="13">
        <v>44454</v>
      </c>
      <c r="H41" s="77" t="s">
        <v>2428</v>
      </c>
      <c r="I41" s="16">
        <v>87</v>
      </c>
      <c r="J41" s="16">
        <v>57</v>
      </c>
      <c r="K41" s="16">
        <v>19</v>
      </c>
      <c r="L41" s="16">
        <v>9</v>
      </c>
      <c r="M41" s="81">
        <v>23.555250000000001</v>
      </c>
      <c r="N41" s="72">
        <v>24</v>
      </c>
      <c r="O41" s="64">
        <v>2530</v>
      </c>
      <c r="P41" s="65">
        <f>Table224578910112345678910111213141516171819202122[[#This Row],[PEMBULATAN]]*O41</f>
        <v>60720</v>
      </c>
    </row>
    <row r="42" spans="1:16" ht="26.25" customHeight="1" x14ac:dyDescent="0.2">
      <c r="A42" s="14"/>
      <c r="B42" s="14"/>
      <c r="C42" s="73" t="s">
        <v>3339</v>
      </c>
      <c r="D42" s="78" t="s">
        <v>289</v>
      </c>
      <c r="E42" s="13">
        <v>44452</v>
      </c>
      <c r="F42" s="76" t="s">
        <v>1362</v>
      </c>
      <c r="G42" s="13">
        <v>44454</v>
      </c>
      <c r="H42" s="77" t="s">
        <v>2428</v>
      </c>
      <c r="I42" s="16">
        <v>60</v>
      </c>
      <c r="J42" s="16">
        <v>51</v>
      </c>
      <c r="K42" s="16">
        <v>15</v>
      </c>
      <c r="L42" s="16">
        <v>4</v>
      </c>
      <c r="M42" s="81">
        <v>11.475</v>
      </c>
      <c r="N42" s="72">
        <v>12</v>
      </c>
      <c r="O42" s="64">
        <v>2530</v>
      </c>
      <c r="P42" s="65">
        <f>Table224578910112345678910111213141516171819202122[[#This Row],[PEMBULATAN]]*O42</f>
        <v>30360</v>
      </c>
    </row>
    <row r="43" spans="1:16" ht="26.25" customHeight="1" x14ac:dyDescent="0.2">
      <c r="A43" s="14"/>
      <c r="B43" s="14"/>
      <c r="C43" s="73" t="s">
        <v>3340</v>
      </c>
      <c r="D43" s="78" t="s">
        <v>289</v>
      </c>
      <c r="E43" s="13">
        <v>44452</v>
      </c>
      <c r="F43" s="76" t="s">
        <v>1362</v>
      </c>
      <c r="G43" s="13">
        <v>44454</v>
      </c>
      <c r="H43" s="77" t="s">
        <v>2428</v>
      </c>
      <c r="I43" s="16">
        <v>68</v>
      </c>
      <c r="J43" s="16">
        <v>51</v>
      </c>
      <c r="K43" s="16">
        <v>18</v>
      </c>
      <c r="L43" s="16">
        <v>5</v>
      </c>
      <c r="M43" s="81">
        <v>15.606</v>
      </c>
      <c r="N43" s="72">
        <v>16</v>
      </c>
      <c r="O43" s="64">
        <v>2530</v>
      </c>
      <c r="P43" s="65">
        <f>Table224578910112345678910111213141516171819202122[[#This Row],[PEMBULATAN]]*O43</f>
        <v>40480</v>
      </c>
    </row>
    <row r="44" spans="1:16" ht="26.25" customHeight="1" x14ac:dyDescent="0.2">
      <c r="A44" s="14"/>
      <c r="B44" s="14"/>
      <c r="C44" s="73" t="s">
        <v>3341</v>
      </c>
      <c r="D44" s="78" t="s">
        <v>289</v>
      </c>
      <c r="E44" s="13">
        <v>44452</v>
      </c>
      <c r="F44" s="76" t="s">
        <v>1362</v>
      </c>
      <c r="G44" s="13">
        <v>44454</v>
      </c>
      <c r="H44" s="77" t="s">
        <v>2428</v>
      </c>
      <c r="I44" s="16">
        <v>73</v>
      </c>
      <c r="J44" s="16">
        <v>67</v>
      </c>
      <c r="K44" s="16">
        <v>23</v>
      </c>
      <c r="L44" s="16">
        <v>15</v>
      </c>
      <c r="M44" s="81">
        <v>28.123249999999999</v>
      </c>
      <c r="N44" s="72">
        <v>28</v>
      </c>
      <c r="O44" s="64">
        <v>2530</v>
      </c>
      <c r="P44" s="65">
        <f>Table224578910112345678910111213141516171819202122[[#This Row],[PEMBULATAN]]*O44</f>
        <v>70840</v>
      </c>
    </row>
    <row r="45" spans="1:16" ht="26.25" customHeight="1" x14ac:dyDescent="0.2">
      <c r="A45" s="14"/>
      <c r="B45" s="14"/>
      <c r="C45" s="73" t="s">
        <v>3342</v>
      </c>
      <c r="D45" s="78" t="s">
        <v>289</v>
      </c>
      <c r="E45" s="13">
        <v>44452</v>
      </c>
      <c r="F45" s="76" t="s">
        <v>1362</v>
      </c>
      <c r="G45" s="13">
        <v>44454</v>
      </c>
      <c r="H45" s="77" t="s">
        <v>2428</v>
      </c>
      <c r="I45" s="16">
        <v>81</v>
      </c>
      <c r="J45" s="16">
        <v>51</v>
      </c>
      <c r="K45" s="16">
        <v>35</v>
      </c>
      <c r="L45" s="16">
        <v>7</v>
      </c>
      <c r="M45" s="81">
        <v>36.146250000000002</v>
      </c>
      <c r="N45" s="72">
        <v>36</v>
      </c>
      <c r="O45" s="64">
        <v>2530</v>
      </c>
      <c r="P45" s="65">
        <f>Table224578910112345678910111213141516171819202122[[#This Row],[PEMBULATAN]]*O45</f>
        <v>91080</v>
      </c>
    </row>
    <row r="46" spans="1:16" ht="26.25" customHeight="1" x14ac:dyDescent="0.2">
      <c r="A46" s="14"/>
      <c r="B46" s="14"/>
      <c r="C46" s="73" t="s">
        <v>3343</v>
      </c>
      <c r="D46" s="78" t="s">
        <v>289</v>
      </c>
      <c r="E46" s="13">
        <v>44452</v>
      </c>
      <c r="F46" s="76" t="s">
        <v>1362</v>
      </c>
      <c r="G46" s="13">
        <v>44454</v>
      </c>
      <c r="H46" s="77" t="s">
        <v>2428</v>
      </c>
      <c r="I46" s="16">
        <v>90</v>
      </c>
      <c r="J46" s="16">
        <v>61</v>
      </c>
      <c r="K46" s="16">
        <v>28</v>
      </c>
      <c r="L46" s="16">
        <v>23</v>
      </c>
      <c r="M46" s="81">
        <v>38.43</v>
      </c>
      <c r="N46" s="72">
        <v>39</v>
      </c>
      <c r="O46" s="64">
        <v>2530</v>
      </c>
      <c r="P46" s="65">
        <f>Table224578910112345678910111213141516171819202122[[#This Row],[PEMBULATAN]]*O46</f>
        <v>98670</v>
      </c>
    </row>
    <row r="47" spans="1:16" ht="26.25" customHeight="1" x14ac:dyDescent="0.2">
      <c r="A47" s="14"/>
      <c r="B47" s="14"/>
      <c r="C47" s="73" t="s">
        <v>3344</v>
      </c>
      <c r="D47" s="78" t="s">
        <v>289</v>
      </c>
      <c r="E47" s="13">
        <v>44452</v>
      </c>
      <c r="F47" s="76" t="s">
        <v>1362</v>
      </c>
      <c r="G47" s="13">
        <v>44454</v>
      </c>
      <c r="H47" s="77" t="s">
        <v>2428</v>
      </c>
      <c r="I47" s="16">
        <v>90</v>
      </c>
      <c r="J47" s="16">
        <v>53</v>
      </c>
      <c r="K47" s="16">
        <v>30</v>
      </c>
      <c r="L47" s="16">
        <v>16</v>
      </c>
      <c r="M47" s="81">
        <v>35.774999999999999</v>
      </c>
      <c r="N47" s="72">
        <v>36</v>
      </c>
      <c r="O47" s="64">
        <v>2530</v>
      </c>
      <c r="P47" s="65">
        <f>Table224578910112345678910111213141516171819202122[[#This Row],[PEMBULATAN]]*O47</f>
        <v>91080</v>
      </c>
    </row>
    <row r="48" spans="1:16" ht="26.25" customHeight="1" x14ac:dyDescent="0.2">
      <c r="A48" s="14"/>
      <c r="B48" s="14"/>
      <c r="C48" s="73" t="s">
        <v>3345</v>
      </c>
      <c r="D48" s="78" t="s">
        <v>289</v>
      </c>
      <c r="E48" s="13">
        <v>44452</v>
      </c>
      <c r="F48" s="76" t="s">
        <v>1362</v>
      </c>
      <c r="G48" s="13">
        <v>44454</v>
      </c>
      <c r="H48" s="77" t="s">
        <v>2428</v>
      </c>
      <c r="I48" s="16">
        <v>80</v>
      </c>
      <c r="J48" s="16">
        <v>51</v>
      </c>
      <c r="K48" s="16">
        <v>30</v>
      </c>
      <c r="L48" s="16">
        <v>5</v>
      </c>
      <c r="M48" s="81">
        <v>30.6</v>
      </c>
      <c r="N48" s="72">
        <v>31</v>
      </c>
      <c r="O48" s="64">
        <v>2530</v>
      </c>
      <c r="P48" s="65">
        <f>Table224578910112345678910111213141516171819202122[[#This Row],[PEMBULATAN]]*O48</f>
        <v>78430</v>
      </c>
    </row>
    <row r="49" spans="1:16" ht="26.25" customHeight="1" x14ac:dyDescent="0.2">
      <c r="A49" s="14"/>
      <c r="B49" s="14"/>
      <c r="C49" s="73" t="s">
        <v>3346</v>
      </c>
      <c r="D49" s="78" t="s">
        <v>289</v>
      </c>
      <c r="E49" s="13">
        <v>44452</v>
      </c>
      <c r="F49" s="76" t="s">
        <v>1362</v>
      </c>
      <c r="G49" s="13">
        <v>44454</v>
      </c>
      <c r="H49" s="77" t="s">
        <v>2428</v>
      </c>
      <c r="I49" s="16">
        <v>100</v>
      </c>
      <c r="J49" s="16">
        <v>51</v>
      </c>
      <c r="K49" s="16">
        <v>40</v>
      </c>
      <c r="L49" s="16">
        <v>24</v>
      </c>
      <c r="M49" s="81">
        <v>51</v>
      </c>
      <c r="N49" s="72">
        <v>51</v>
      </c>
      <c r="O49" s="64">
        <v>2530</v>
      </c>
      <c r="P49" s="65">
        <f>Table224578910112345678910111213141516171819202122[[#This Row],[PEMBULATAN]]*O49</f>
        <v>129030</v>
      </c>
    </row>
    <row r="50" spans="1:16" ht="26.25" customHeight="1" x14ac:dyDescent="0.2">
      <c r="A50" s="14"/>
      <c r="B50" s="14"/>
      <c r="C50" s="73" t="s">
        <v>3347</v>
      </c>
      <c r="D50" s="78" t="s">
        <v>289</v>
      </c>
      <c r="E50" s="13">
        <v>44452</v>
      </c>
      <c r="F50" s="76" t="s">
        <v>1362</v>
      </c>
      <c r="G50" s="13">
        <v>44454</v>
      </c>
      <c r="H50" s="77" t="s">
        <v>2428</v>
      </c>
      <c r="I50" s="16">
        <v>90</v>
      </c>
      <c r="J50" s="16">
        <v>60</v>
      </c>
      <c r="K50" s="16">
        <v>28</v>
      </c>
      <c r="L50" s="16">
        <v>15</v>
      </c>
      <c r="M50" s="81">
        <v>37.799999999999997</v>
      </c>
      <c r="N50" s="72">
        <v>38</v>
      </c>
      <c r="O50" s="64">
        <v>2530</v>
      </c>
      <c r="P50" s="65">
        <f>Table224578910112345678910111213141516171819202122[[#This Row],[PEMBULATAN]]*O50</f>
        <v>96140</v>
      </c>
    </row>
    <row r="51" spans="1:16" ht="26.25" customHeight="1" x14ac:dyDescent="0.2">
      <c r="A51" s="14"/>
      <c r="B51" s="14"/>
      <c r="C51" s="73" t="s">
        <v>3348</v>
      </c>
      <c r="D51" s="78" t="s">
        <v>289</v>
      </c>
      <c r="E51" s="13">
        <v>44452</v>
      </c>
      <c r="F51" s="76" t="s">
        <v>1362</v>
      </c>
      <c r="G51" s="13">
        <v>44454</v>
      </c>
      <c r="H51" s="77" t="s">
        <v>2428</v>
      </c>
      <c r="I51" s="16">
        <v>90</v>
      </c>
      <c r="J51" s="16">
        <v>51</v>
      </c>
      <c r="K51" s="16">
        <v>35</v>
      </c>
      <c r="L51" s="16">
        <v>20</v>
      </c>
      <c r="M51" s="81">
        <v>40.162500000000001</v>
      </c>
      <c r="N51" s="72">
        <v>40</v>
      </c>
      <c r="O51" s="64">
        <v>2530</v>
      </c>
      <c r="P51" s="65">
        <f>Table224578910112345678910111213141516171819202122[[#This Row],[PEMBULATAN]]*O51</f>
        <v>101200</v>
      </c>
    </row>
    <row r="52" spans="1:16" ht="26.25" customHeight="1" x14ac:dyDescent="0.2">
      <c r="A52" s="14"/>
      <c r="B52" s="14"/>
      <c r="C52" s="73" t="s">
        <v>3349</v>
      </c>
      <c r="D52" s="78" t="s">
        <v>289</v>
      </c>
      <c r="E52" s="13">
        <v>44452</v>
      </c>
      <c r="F52" s="76" t="s">
        <v>1362</v>
      </c>
      <c r="G52" s="13">
        <v>44454</v>
      </c>
      <c r="H52" s="77" t="s">
        <v>2428</v>
      </c>
      <c r="I52" s="16">
        <v>52</v>
      </c>
      <c r="J52" s="16">
        <v>60</v>
      </c>
      <c r="K52" s="16">
        <v>25</v>
      </c>
      <c r="L52" s="16">
        <v>4</v>
      </c>
      <c r="M52" s="81">
        <v>19.5</v>
      </c>
      <c r="N52" s="72">
        <v>20</v>
      </c>
      <c r="O52" s="64">
        <v>2530</v>
      </c>
      <c r="P52" s="65">
        <f>Table224578910112345678910111213141516171819202122[[#This Row],[PEMBULATAN]]*O52</f>
        <v>50600</v>
      </c>
    </row>
    <row r="53" spans="1:16" ht="26.25" customHeight="1" x14ac:dyDescent="0.2">
      <c r="A53" s="14"/>
      <c r="B53" s="14"/>
      <c r="C53" s="73" t="s">
        <v>3350</v>
      </c>
      <c r="D53" s="78" t="s">
        <v>289</v>
      </c>
      <c r="E53" s="13">
        <v>44452</v>
      </c>
      <c r="F53" s="76" t="s">
        <v>1362</v>
      </c>
      <c r="G53" s="13">
        <v>44454</v>
      </c>
      <c r="H53" s="77" t="s">
        <v>2428</v>
      </c>
      <c r="I53" s="16">
        <v>72</v>
      </c>
      <c r="J53" s="16">
        <v>62</v>
      </c>
      <c r="K53" s="16">
        <v>31</v>
      </c>
      <c r="L53" s="16">
        <v>14</v>
      </c>
      <c r="M53" s="81">
        <v>34.595999999999997</v>
      </c>
      <c r="N53" s="72">
        <v>35</v>
      </c>
      <c r="O53" s="64">
        <v>2530</v>
      </c>
      <c r="P53" s="65">
        <f>Table224578910112345678910111213141516171819202122[[#This Row],[PEMBULATAN]]*O53</f>
        <v>88550</v>
      </c>
    </row>
    <row r="54" spans="1:16" ht="26.25" customHeight="1" x14ac:dyDescent="0.2">
      <c r="A54" s="14"/>
      <c r="B54" s="14"/>
      <c r="C54" s="73" t="s">
        <v>3351</v>
      </c>
      <c r="D54" s="78" t="s">
        <v>289</v>
      </c>
      <c r="E54" s="13">
        <v>44452</v>
      </c>
      <c r="F54" s="76" t="s">
        <v>1362</v>
      </c>
      <c r="G54" s="13">
        <v>44454</v>
      </c>
      <c r="H54" s="77" t="s">
        <v>2428</v>
      </c>
      <c r="I54" s="16">
        <v>20</v>
      </c>
      <c r="J54" s="16">
        <v>27</v>
      </c>
      <c r="K54" s="16">
        <v>26</v>
      </c>
      <c r="L54" s="16">
        <v>2</v>
      </c>
      <c r="M54" s="81">
        <v>3.51</v>
      </c>
      <c r="N54" s="72">
        <v>4</v>
      </c>
      <c r="O54" s="64">
        <v>2530</v>
      </c>
      <c r="P54" s="65">
        <f>Table224578910112345678910111213141516171819202122[[#This Row],[PEMBULATAN]]*O54</f>
        <v>10120</v>
      </c>
    </row>
    <row r="55" spans="1:16" ht="26.25" customHeight="1" x14ac:dyDescent="0.2">
      <c r="A55" s="14"/>
      <c r="B55" s="14"/>
      <c r="C55" s="73" t="s">
        <v>3352</v>
      </c>
      <c r="D55" s="78" t="s">
        <v>289</v>
      </c>
      <c r="E55" s="13">
        <v>44452</v>
      </c>
      <c r="F55" s="76" t="s">
        <v>1362</v>
      </c>
      <c r="G55" s="13">
        <v>44454</v>
      </c>
      <c r="H55" s="77" t="s">
        <v>2428</v>
      </c>
      <c r="I55" s="16">
        <v>44</v>
      </c>
      <c r="J55" s="16">
        <v>30</v>
      </c>
      <c r="K55" s="16">
        <v>15</v>
      </c>
      <c r="L55" s="16">
        <v>3</v>
      </c>
      <c r="M55" s="81">
        <v>4.95</v>
      </c>
      <c r="N55" s="72">
        <v>5</v>
      </c>
      <c r="O55" s="64">
        <v>2530</v>
      </c>
      <c r="P55" s="65">
        <f>Table224578910112345678910111213141516171819202122[[#This Row],[PEMBULATAN]]*O55</f>
        <v>12650</v>
      </c>
    </row>
    <row r="56" spans="1:16" ht="26.25" customHeight="1" x14ac:dyDescent="0.2">
      <c r="A56" s="14"/>
      <c r="B56" s="14"/>
      <c r="C56" s="73" t="s">
        <v>3353</v>
      </c>
      <c r="D56" s="78" t="s">
        <v>289</v>
      </c>
      <c r="E56" s="13">
        <v>44452</v>
      </c>
      <c r="F56" s="76" t="s">
        <v>1362</v>
      </c>
      <c r="G56" s="13">
        <v>44454</v>
      </c>
      <c r="H56" s="77" t="s">
        <v>2428</v>
      </c>
      <c r="I56" s="16">
        <v>33</v>
      </c>
      <c r="J56" s="16">
        <v>36</v>
      </c>
      <c r="K56" s="16">
        <v>15</v>
      </c>
      <c r="L56" s="16">
        <v>2</v>
      </c>
      <c r="M56" s="81">
        <v>4.4550000000000001</v>
      </c>
      <c r="N56" s="72">
        <v>5</v>
      </c>
      <c r="O56" s="64">
        <v>2530</v>
      </c>
      <c r="P56" s="65">
        <f>Table224578910112345678910111213141516171819202122[[#This Row],[PEMBULATAN]]*O56</f>
        <v>12650</v>
      </c>
    </row>
    <row r="57" spans="1:16" ht="26.25" customHeight="1" x14ac:dyDescent="0.2">
      <c r="A57" s="14"/>
      <c r="B57" s="14"/>
      <c r="C57" s="73" t="s">
        <v>3354</v>
      </c>
      <c r="D57" s="78" t="s">
        <v>289</v>
      </c>
      <c r="E57" s="13">
        <v>44452</v>
      </c>
      <c r="F57" s="76" t="s">
        <v>1362</v>
      </c>
      <c r="G57" s="13">
        <v>44454</v>
      </c>
      <c r="H57" s="77" t="s">
        <v>2428</v>
      </c>
      <c r="I57" s="16">
        <v>50</v>
      </c>
      <c r="J57" s="16">
        <v>32</v>
      </c>
      <c r="K57" s="16">
        <v>20</v>
      </c>
      <c r="L57" s="16">
        <v>3</v>
      </c>
      <c r="M57" s="81">
        <v>8</v>
      </c>
      <c r="N57" s="72">
        <v>8</v>
      </c>
      <c r="O57" s="64">
        <v>2530</v>
      </c>
      <c r="P57" s="65">
        <f>Table224578910112345678910111213141516171819202122[[#This Row],[PEMBULATAN]]*O57</f>
        <v>20240</v>
      </c>
    </row>
    <row r="58" spans="1:16" ht="26.25" customHeight="1" x14ac:dyDescent="0.2">
      <c r="A58" s="14"/>
      <c r="B58" s="14"/>
      <c r="C58" s="73" t="s">
        <v>3355</v>
      </c>
      <c r="D58" s="78" t="s">
        <v>289</v>
      </c>
      <c r="E58" s="13">
        <v>44452</v>
      </c>
      <c r="F58" s="76" t="s">
        <v>1362</v>
      </c>
      <c r="G58" s="13">
        <v>44454</v>
      </c>
      <c r="H58" s="77" t="s">
        <v>2428</v>
      </c>
      <c r="I58" s="16">
        <v>42</v>
      </c>
      <c r="J58" s="16">
        <v>36</v>
      </c>
      <c r="K58" s="16">
        <v>23</v>
      </c>
      <c r="L58" s="16">
        <v>3</v>
      </c>
      <c r="M58" s="81">
        <v>8.6940000000000008</v>
      </c>
      <c r="N58" s="72">
        <v>9</v>
      </c>
      <c r="O58" s="64">
        <v>2530</v>
      </c>
      <c r="P58" s="65">
        <f>Table224578910112345678910111213141516171819202122[[#This Row],[PEMBULATAN]]*O58</f>
        <v>22770</v>
      </c>
    </row>
    <row r="59" spans="1:16" ht="26.25" customHeight="1" x14ac:dyDescent="0.2">
      <c r="A59" s="14"/>
      <c r="B59" s="14"/>
      <c r="C59" s="73" t="s">
        <v>3356</v>
      </c>
      <c r="D59" s="78" t="s">
        <v>289</v>
      </c>
      <c r="E59" s="13">
        <v>44452</v>
      </c>
      <c r="F59" s="76" t="s">
        <v>1362</v>
      </c>
      <c r="G59" s="13">
        <v>44454</v>
      </c>
      <c r="H59" s="77" t="s">
        <v>2428</v>
      </c>
      <c r="I59" s="16">
        <v>41</v>
      </c>
      <c r="J59" s="16">
        <v>40</v>
      </c>
      <c r="K59" s="16">
        <v>15</v>
      </c>
      <c r="L59" s="16">
        <v>5</v>
      </c>
      <c r="M59" s="81">
        <v>6.15</v>
      </c>
      <c r="N59" s="72">
        <v>6</v>
      </c>
      <c r="O59" s="64">
        <v>2530</v>
      </c>
      <c r="P59" s="65">
        <f>Table224578910112345678910111213141516171819202122[[#This Row],[PEMBULATAN]]*O59</f>
        <v>15180</v>
      </c>
    </row>
    <row r="60" spans="1:16" ht="26.25" customHeight="1" x14ac:dyDescent="0.2">
      <c r="A60" s="14"/>
      <c r="B60" s="14"/>
      <c r="C60" s="73" t="s">
        <v>3357</v>
      </c>
      <c r="D60" s="78" t="s">
        <v>289</v>
      </c>
      <c r="E60" s="13">
        <v>44452</v>
      </c>
      <c r="F60" s="76" t="s">
        <v>1362</v>
      </c>
      <c r="G60" s="13">
        <v>44454</v>
      </c>
      <c r="H60" s="77" t="s">
        <v>2428</v>
      </c>
      <c r="I60" s="16">
        <v>53</v>
      </c>
      <c r="J60" s="16">
        <v>43</v>
      </c>
      <c r="K60" s="16">
        <v>30</v>
      </c>
      <c r="L60" s="16">
        <v>4</v>
      </c>
      <c r="M60" s="81">
        <v>17.092500000000001</v>
      </c>
      <c r="N60" s="72">
        <v>17</v>
      </c>
      <c r="O60" s="64">
        <v>2530</v>
      </c>
      <c r="P60" s="65">
        <f>Table224578910112345678910111213141516171819202122[[#This Row],[PEMBULATAN]]*O60</f>
        <v>43010</v>
      </c>
    </row>
    <row r="61" spans="1:16" ht="26.25" customHeight="1" x14ac:dyDescent="0.2">
      <c r="A61" s="14"/>
      <c r="B61" s="14"/>
      <c r="C61" s="73" t="s">
        <v>3358</v>
      </c>
      <c r="D61" s="78" t="s">
        <v>289</v>
      </c>
      <c r="E61" s="13">
        <v>44452</v>
      </c>
      <c r="F61" s="76" t="s">
        <v>1362</v>
      </c>
      <c r="G61" s="13">
        <v>44454</v>
      </c>
      <c r="H61" s="77" t="s">
        <v>2428</v>
      </c>
      <c r="I61" s="16">
        <v>56</v>
      </c>
      <c r="J61" s="16">
        <v>33</v>
      </c>
      <c r="K61" s="16">
        <v>28</v>
      </c>
      <c r="L61" s="16">
        <v>7</v>
      </c>
      <c r="M61" s="81">
        <v>12.936</v>
      </c>
      <c r="N61" s="72">
        <v>13</v>
      </c>
      <c r="O61" s="64">
        <v>2530</v>
      </c>
      <c r="P61" s="65">
        <f>Table224578910112345678910111213141516171819202122[[#This Row],[PEMBULATAN]]*O61</f>
        <v>32890</v>
      </c>
    </row>
    <row r="62" spans="1:16" ht="26.25" customHeight="1" x14ac:dyDescent="0.2">
      <c r="A62" s="14"/>
      <c r="B62" s="14"/>
      <c r="C62" s="73" t="s">
        <v>3359</v>
      </c>
      <c r="D62" s="78" t="s">
        <v>289</v>
      </c>
      <c r="E62" s="13">
        <v>44452</v>
      </c>
      <c r="F62" s="76" t="s">
        <v>1362</v>
      </c>
      <c r="G62" s="13">
        <v>44454</v>
      </c>
      <c r="H62" s="77" t="s">
        <v>2428</v>
      </c>
      <c r="I62" s="16">
        <v>30</v>
      </c>
      <c r="J62" s="16">
        <v>46</v>
      </c>
      <c r="K62" s="16">
        <v>12</v>
      </c>
      <c r="L62" s="16">
        <v>1</v>
      </c>
      <c r="M62" s="81">
        <v>4.1399999999999997</v>
      </c>
      <c r="N62" s="72">
        <v>4</v>
      </c>
      <c r="O62" s="64">
        <v>2530</v>
      </c>
      <c r="P62" s="65">
        <f>Table224578910112345678910111213141516171819202122[[#This Row],[PEMBULATAN]]*O62</f>
        <v>10120</v>
      </c>
    </row>
    <row r="63" spans="1:16" ht="26.25" customHeight="1" x14ac:dyDescent="0.2">
      <c r="A63" s="14"/>
      <c r="B63" s="14"/>
      <c r="C63" s="73" t="s">
        <v>3360</v>
      </c>
      <c r="D63" s="78" t="s">
        <v>289</v>
      </c>
      <c r="E63" s="13">
        <v>44452</v>
      </c>
      <c r="F63" s="76" t="s">
        <v>1362</v>
      </c>
      <c r="G63" s="13">
        <v>44454</v>
      </c>
      <c r="H63" s="77" t="s">
        <v>2428</v>
      </c>
      <c r="I63" s="16">
        <v>48</v>
      </c>
      <c r="J63" s="16">
        <v>34</v>
      </c>
      <c r="K63" s="16">
        <v>12</v>
      </c>
      <c r="L63" s="16">
        <v>1</v>
      </c>
      <c r="M63" s="81">
        <v>4.8959999999999999</v>
      </c>
      <c r="N63" s="72">
        <v>5</v>
      </c>
      <c r="O63" s="64">
        <v>2530</v>
      </c>
      <c r="P63" s="65">
        <f>Table224578910112345678910111213141516171819202122[[#This Row],[PEMBULATAN]]*O63</f>
        <v>12650</v>
      </c>
    </row>
    <row r="64" spans="1:16" ht="26.25" customHeight="1" x14ac:dyDescent="0.2">
      <c r="A64" s="14"/>
      <c r="B64" s="14"/>
      <c r="C64" s="73" t="s">
        <v>3361</v>
      </c>
      <c r="D64" s="78" t="s">
        <v>289</v>
      </c>
      <c r="E64" s="13">
        <v>44452</v>
      </c>
      <c r="F64" s="76" t="s">
        <v>1362</v>
      </c>
      <c r="G64" s="13">
        <v>44454</v>
      </c>
      <c r="H64" s="77" t="s">
        <v>2428</v>
      </c>
      <c r="I64" s="16">
        <v>38</v>
      </c>
      <c r="J64" s="16">
        <v>32</v>
      </c>
      <c r="K64" s="16">
        <v>15</v>
      </c>
      <c r="L64" s="16">
        <v>2</v>
      </c>
      <c r="M64" s="81">
        <v>4.5599999999999996</v>
      </c>
      <c r="N64" s="72">
        <v>5</v>
      </c>
      <c r="O64" s="64">
        <v>2530</v>
      </c>
      <c r="P64" s="65">
        <f>Table224578910112345678910111213141516171819202122[[#This Row],[PEMBULATAN]]*O64</f>
        <v>12650</v>
      </c>
    </row>
    <row r="65" spans="1:16" ht="26.25" customHeight="1" x14ac:dyDescent="0.2">
      <c r="A65" s="14"/>
      <c r="B65" s="14"/>
      <c r="C65" s="73" t="s">
        <v>3362</v>
      </c>
      <c r="D65" s="78" t="s">
        <v>289</v>
      </c>
      <c r="E65" s="13">
        <v>44452</v>
      </c>
      <c r="F65" s="76" t="s">
        <v>1362</v>
      </c>
      <c r="G65" s="13">
        <v>44454</v>
      </c>
      <c r="H65" s="77" t="s">
        <v>2428</v>
      </c>
      <c r="I65" s="16">
        <v>30</v>
      </c>
      <c r="J65" s="16">
        <v>24</v>
      </c>
      <c r="K65" s="16">
        <v>11</v>
      </c>
      <c r="L65" s="16">
        <v>3</v>
      </c>
      <c r="M65" s="81">
        <v>1.98</v>
      </c>
      <c r="N65" s="72">
        <v>3</v>
      </c>
      <c r="O65" s="64">
        <v>2530</v>
      </c>
      <c r="P65" s="65">
        <f>Table224578910112345678910111213141516171819202122[[#This Row],[PEMBULATAN]]*O65</f>
        <v>7590</v>
      </c>
    </row>
    <row r="66" spans="1:16" ht="26.25" customHeight="1" x14ac:dyDescent="0.2">
      <c r="A66" s="14"/>
      <c r="B66" s="14"/>
      <c r="C66" s="73" t="s">
        <v>3363</v>
      </c>
      <c r="D66" s="78" t="s">
        <v>289</v>
      </c>
      <c r="E66" s="13">
        <v>44452</v>
      </c>
      <c r="F66" s="76" t="s">
        <v>1362</v>
      </c>
      <c r="G66" s="13">
        <v>44454</v>
      </c>
      <c r="H66" s="77" t="s">
        <v>2428</v>
      </c>
      <c r="I66" s="16">
        <v>53</v>
      </c>
      <c r="J66" s="16">
        <v>34</v>
      </c>
      <c r="K66" s="16">
        <v>20</v>
      </c>
      <c r="L66" s="16">
        <v>2</v>
      </c>
      <c r="M66" s="81">
        <v>9.01</v>
      </c>
      <c r="N66" s="72">
        <v>9</v>
      </c>
      <c r="O66" s="64">
        <v>2530</v>
      </c>
      <c r="P66" s="65">
        <f>Table224578910112345678910111213141516171819202122[[#This Row],[PEMBULATAN]]*O66</f>
        <v>22770</v>
      </c>
    </row>
    <row r="67" spans="1:16" ht="26.25" customHeight="1" x14ac:dyDescent="0.2">
      <c r="A67" s="14"/>
      <c r="B67" s="14"/>
      <c r="C67" s="73" t="s">
        <v>3364</v>
      </c>
      <c r="D67" s="78" t="s">
        <v>289</v>
      </c>
      <c r="E67" s="13">
        <v>44452</v>
      </c>
      <c r="F67" s="76" t="s">
        <v>1362</v>
      </c>
      <c r="G67" s="13">
        <v>44454</v>
      </c>
      <c r="H67" s="77" t="s">
        <v>2428</v>
      </c>
      <c r="I67" s="16">
        <v>1</v>
      </c>
      <c r="J67" s="16">
        <v>31</v>
      </c>
      <c r="K67" s="16">
        <v>21</v>
      </c>
      <c r="L67" s="16">
        <v>4</v>
      </c>
      <c r="M67" s="81">
        <v>0.16275000000000001</v>
      </c>
      <c r="N67" s="72">
        <v>4</v>
      </c>
      <c r="O67" s="64">
        <v>2530</v>
      </c>
      <c r="P67" s="65">
        <f>Table224578910112345678910111213141516171819202122[[#This Row],[PEMBULATAN]]*O67</f>
        <v>10120</v>
      </c>
    </row>
    <row r="68" spans="1:16" ht="26.25" customHeight="1" x14ac:dyDescent="0.2">
      <c r="A68" s="14"/>
      <c r="B68" s="14"/>
      <c r="C68" s="73" t="s">
        <v>3365</v>
      </c>
      <c r="D68" s="78" t="s">
        <v>289</v>
      </c>
      <c r="E68" s="13">
        <v>44452</v>
      </c>
      <c r="F68" s="76" t="s">
        <v>1362</v>
      </c>
      <c r="G68" s="13">
        <v>44454</v>
      </c>
      <c r="H68" s="77" t="s">
        <v>2428</v>
      </c>
      <c r="I68" s="16">
        <v>94</v>
      </c>
      <c r="J68" s="16">
        <v>56</v>
      </c>
      <c r="K68" s="16">
        <v>42</v>
      </c>
      <c r="L68" s="16">
        <v>29</v>
      </c>
      <c r="M68" s="81">
        <v>55.271999999999998</v>
      </c>
      <c r="N68" s="72">
        <v>55</v>
      </c>
      <c r="O68" s="64">
        <v>2530</v>
      </c>
      <c r="P68" s="65">
        <f>Table224578910112345678910111213141516171819202122[[#This Row],[PEMBULATAN]]*O68</f>
        <v>139150</v>
      </c>
    </row>
    <row r="69" spans="1:16" ht="26.25" customHeight="1" x14ac:dyDescent="0.2">
      <c r="A69" s="14"/>
      <c r="B69" s="14"/>
      <c r="C69" s="73" t="s">
        <v>3366</v>
      </c>
      <c r="D69" s="78" t="s">
        <v>289</v>
      </c>
      <c r="E69" s="13">
        <v>44452</v>
      </c>
      <c r="F69" s="76" t="s">
        <v>1362</v>
      </c>
      <c r="G69" s="13">
        <v>44454</v>
      </c>
      <c r="H69" s="77" t="s">
        <v>2428</v>
      </c>
      <c r="I69" s="16">
        <v>103</v>
      </c>
      <c r="J69" s="16">
        <v>58</v>
      </c>
      <c r="K69" s="16">
        <v>30</v>
      </c>
      <c r="L69" s="16">
        <v>19</v>
      </c>
      <c r="M69" s="81">
        <v>44.805</v>
      </c>
      <c r="N69" s="72">
        <v>45</v>
      </c>
      <c r="O69" s="64">
        <v>2530</v>
      </c>
      <c r="P69" s="65">
        <f>Table224578910112345678910111213141516171819202122[[#This Row],[PEMBULATAN]]*O69</f>
        <v>113850</v>
      </c>
    </row>
    <row r="70" spans="1:16" ht="26.25" customHeight="1" x14ac:dyDescent="0.2">
      <c r="A70" s="14"/>
      <c r="B70" s="14"/>
      <c r="C70" s="73" t="s">
        <v>3367</v>
      </c>
      <c r="D70" s="78" t="s">
        <v>289</v>
      </c>
      <c r="E70" s="13">
        <v>44452</v>
      </c>
      <c r="F70" s="76" t="s">
        <v>1362</v>
      </c>
      <c r="G70" s="13">
        <v>44454</v>
      </c>
      <c r="H70" s="77" t="s">
        <v>2428</v>
      </c>
      <c r="I70" s="16">
        <v>100</v>
      </c>
      <c r="J70" s="16">
        <v>53</v>
      </c>
      <c r="K70" s="16">
        <v>34</v>
      </c>
      <c r="L70" s="16">
        <v>16</v>
      </c>
      <c r="M70" s="81">
        <v>45.05</v>
      </c>
      <c r="N70" s="72">
        <v>45</v>
      </c>
      <c r="O70" s="64">
        <v>2530</v>
      </c>
      <c r="P70" s="65">
        <f>Table224578910112345678910111213141516171819202122[[#This Row],[PEMBULATAN]]*O70</f>
        <v>113850</v>
      </c>
    </row>
    <row r="71" spans="1:16" ht="26.25" customHeight="1" x14ac:dyDescent="0.2">
      <c r="A71" s="14"/>
      <c r="B71" s="14"/>
      <c r="C71" s="73" t="s">
        <v>3368</v>
      </c>
      <c r="D71" s="78" t="s">
        <v>289</v>
      </c>
      <c r="E71" s="13">
        <v>44452</v>
      </c>
      <c r="F71" s="76" t="s">
        <v>1362</v>
      </c>
      <c r="G71" s="13">
        <v>44454</v>
      </c>
      <c r="H71" s="77" t="s">
        <v>2428</v>
      </c>
      <c r="I71" s="16">
        <v>90</v>
      </c>
      <c r="J71" s="16">
        <v>53</v>
      </c>
      <c r="K71" s="16">
        <v>30</v>
      </c>
      <c r="L71" s="16">
        <v>18</v>
      </c>
      <c r="M71" s="81">
        <v>35.774999999999999</v>
      </c>
      <c r="N71" s="72">
        <v>36</v>
      </c>
      <c r="O71" s="64">
        <v>2530</v>
      </c>
      <c r="P71" s="65">
        <f>Table224578910112345678910111213141516171819202122[[#This Row],[PEMBULATAN]]*O71</f>
        <v>91080</v>
      </c>
    </row>
    <row r="72" spans="1:16" ht="26.25" customHeight="1" x14ac:dyDescent="0.2">
      <c r="A72" s="14"/>
      <c r="B72" s="14"/>
      <c r="C72" s="73" t="s">
        <v>3369</v>
      </c>
      <c r="D72" s="78" t="s">
        <v>289</v>
      </c>
      <c r="E72" s="13">
        <v>44452</v>
      </c>
      <c r="F72" s="76" t="s">
        <v>1362</v>
      </c>
      <c r="G72" s="13">
        <v>44454</v>
      </c>
      <c r="H72" s="77" t="s">
        <v>2428</v>
      </c>
      <c r="I72" s="16">
        <v>100</v>
      </c>
      <c r="J72" s="16">
        <v>54</v>
      </c>
      <c r="K72" s="16">
        <v>34</v>
      </c>
      <c r="L72" s="16">
        <v>18</v>
      </c>
      <c r="M72" s="81">
        <v>45.9</v>
      </c>
      <c r="N72" s="72">
        <v>46</v>
      </c>
      <c r="O72" s="64">
        <v>2530</v>
      </c>
      <c r="P72" s="65">
        <f>Table224578910112345678910111213141516171819202122[[#This Row],[PEMBULATAN]]*O72</f>
        <v>116380</v>
      </c>
    </row>
    <row r="73" spans="1:16" ht="26.25" customHeight="1" x14ac:dyDescent="0.2">
      <c r="A73" s="14"/>
      <c r="B73" s="14"/>
      <c r="C73" s="73" t="s">
        <v>3370</v>
      </c>
      <c r="D73" s="78" t="s">
        <v>289</v>
      </c>
      <c r="E73" s="13">
        <v>44452</v>
      </c>
      <c r="F73" s="76" t="s">
        <v>1362</v>
      </c>
      <c r="G73" s="13">
        <v>44454</v>
      </c>
      <c r="H73" s="77" t="s">
        <v>2428</v>
      </c>
      <c r="I73" s="16">
        <v>72</v>
      </c>
      <c r="J73" s="16">
        <v>61</v>
      </c>
      <c r="K73" s="16">
        <v>12</v>
      </c>
      <c r="L73" s="16">
        <v>6</v>
      </c>
      <c r="M73" s="81">
        <v>13.176</v>
      </c>
      <c r="N73" s="72">
        <v>13</v>
      </c>
      <c r="O73" s="64">
        <v>2530</v>
      </c>
      <c r="P73" s="65">
        <f>Table224578910112345678910111213141516171819202122[[#This Row],[PEMBULATAN]]*O73</f>
        <v>32890</v>
      </c>
    </row>
    <row r="74" spans="1:16" ht="26.25" customHeight="1" x14ac:dyDescent="0.2">
      <c r="A74" s="14"/>
      <c r="B74" s="14"/>
      <c r="C74" s="73" t="s">
        <v>3371</v>
      </c>
      <c r="D74" s="78" t="s">
        <v>289</v>
      </c>
      <c r="E74" s="13">
        <v>44452</v>
      </c>
      <c r="F74" s="76" t="s">
        <v>1362</v>
      </c>
      <c r="G74" s="13">
        <v>44454</v>
      </c>
      <c r="H74" s="77" t="s">
        <v>2428</v>
      </c>
      <c r="I74" s="16">
        <v>50</v>
      </c>
      <c r="J74" s="16">
        <v>36</v>
      </c>
      <c r="K74" s="16">
        <v>16</v>
      </c>
      <c r="L74" s="16">
        <v>3</v>
      </c>
      <c r="M74" s="81">
        <v>7.2</v>
      </c>
      <c r="N74" s="72">
        <v>7</v>
      </c>
      <c r="O74" s="64">
        <v>2530</v>
      </c>
      <c r="P74" s="65">
        <f>Table224578910112345678910111213141516171819202122[[#This Row],[PEMBULATAN]]*O74</f>
        <v>17710</v>
      </c>
    </row>
    <row r="75" spans="1:16" ht="26.25" customHeight="1" x14ac:dyDescent="0.2">
      <c r="A75" s="14"/>
      <c r="B75" s="14"/>
      <c r="C75" s="73" t="s">
        <v>3372</v>
      </c>
      <c r="D75" s="78" t="s">
        <v>289</v>
      </c>
      <c r="E75" s="13">
        <v>44452</v>
      </c>
      <c r="F75" s="76" t="s">
        <v>1362</v>
      </c>
      <c r="G75" s="13">
        <v>44454</v>
      </c>
      <c r="H75" s="77" t="s">
        <v>2428</v>
      </c>
      <c r="I75" s="16">
        <v>54</v>
      </c>
      <c r="J75" s="16">
        <v>40</v>
      </c>
      <c r="K75" s="16">
        <v>20</v>
      </c>
      <c r="L75" s="16">
        <v>3</v>
      </c>
      <c r="M75" s="81">
        <v>10.8</v>
      </c>
      <c r="N75" s="72">
        <v>11</v>
      </c>
      <c r="O75" s="64">
        <v>2530</v>
      </c>
      <c r="P75" s="65">
        <f>Table224578910112345678910111213141516171819202122[[#This Row],[PEMBULATAN]]*O75</f>
        <v>27830</v>
      </c>
    </row>
    <row r="76" spans="1:16" ht="26.25" customHeight="1" x14ac:dyDescent="0.2">
      <c r="A76" s="14"/>
      <c r="B76" s="14"/>
      <c r="C76" s="73" t="s">
        <v>3373</v>
      </c>
      <c r="D76" s="78" t="s">
        <v>289</v>
      </c>
      <c r="E76" s="13">
        <v>44452</v>
      </c>
      <c r="F76" s="76" t="s">
        <v>1362</v>
      </c>
      <c r="G76" s="13">
        <v>44454</v>
      </c>
      <c r="H76" s="77" t="s">
        <v>2428</v>
      </c>
      <c r="I76" s="16">
        <v>61</v>
      </c>
      <c r="J76" s="16">
        <v>51</v>
      </c>
      <c r="K76" s="16">
        <v>21</v>
      </c>
      <c r="L76" s="16">
        <v>9</v>
      </c>
      <c r="M76" s="81">
        <v>16.332750000000001</v>
      </c>
      <c r="N76" s="72">
        <v>17</v>
      </c>
      <c r="O76" s="64">
        <v>2530</v>
      </c>
      <c r="P76" s="65">
        <f>Table224578910112345678910111213141516171819202122[[#This Row],[PEMBULATAN]]*O76</f>
        <v>43010</v>
      </c>
    </row>
    <row r="77" spans="1:16" ht="26.25" customHeight="1" x14ac:dyDescent="0.2">
      <c r="A77" s="14"/>
      <c r="B77" s="14"/>
      <c r="C77" s="73" t="s">
        <v>3374</v>
      </c>
      <c r="D77" s="78" t="s">
        <v>289</v>
      </c>
      <c r="E77" s="13">
        <v>44452</v>
      </c>
      <c r="F77" s="76" t="s">
        <v>1362</v>
      </c>
      <c r="G77" s="13">
        <v>44454</v>
      </c>
      <c r="H77" s="77" t="s">
        <v>2428</v>
      </c>
      <c r="I77" s="16">
        <v>3</v>
      </c>
      <c r="J77" s="16">
        <v>51</v>
      </c>
      <c r="K77" s="16">
        <v>23</v>
      </c>
      <c r="L77" s="16">
        <v>5</v>
      </c>
      <c r="M77" s="81">
        <v>0.87975000000000003</v>
      </c>
      <c r="N77" s="72">
        <v>5</v>
      </c>
      <c r="O77" s="64">
        <v>2530</v>
      </c>
      <c r="P77" s="65">
        <f>Table224578910112345678910111213141516171819202122[[#This Row],[PEMBULATAN]]*O77</f>
        <v>12650</v>
      </c>
    </row>
    <row r="78" spans="1:16" ht="26.25" customHeight="1" x14ac:dyDescent="0.2">
      <c r="A78" s="14"/>
      <c r="B78" s="14"/>
      <c r="C78" s="73" t="s">
        <v>3375</v>
      </c>
      <c r="D78" s="78" t="s">
        <v>289</v>
      </c>
      <c r="E78" s="13">
        <v>44452</v>
      </c>
      <c r="F78" s="76" t="s">
        <v>1362</v>
      </c>
      <c r="G78" s="13">
        <v>44454</v>
      </c>
      <c r="H78" s="77" t="s">
        <v>2428</v>
      </c>
      <c r="I78" s="16">
        <v>55</v>
      </c>
      <c r="J78" s="16">
        <v>51</v>
      </c>
      <c r="K78" s="16">
        <v>21</v>
      </c>
      <c r="L78" s="16">
        <v>5</v>
      </c>
      <c r="M78" s="81">
        <v>14.72625</v>
      </c>
      <c r="N78" s="72">
        <v>15</v>
      </c>
      <c r="O78" s="64">
        <v>2530</v>
      </c>
      <c r="P78" s="65">
        <f>Table224578910112345678910111213141516171819202122[[#This Row],[PEMBULATAN]]*O78</f>
        <v>37950</v>
      </c>
    </row>
    <row r="79" spans="1:16" ht="26.25" customHeight="1" x14ac:dyDescent="0.2">
      <c r="A79" s="14"/>
      <c r="B79" s="14"/>
      <c r="C79" s="73" t="s">
        <v>3376</v>
      </c>
      <c r="D79" s="78" t="s">
        <v>289</v>
      </c>
      <c r="E79" s="13">
        <v>44452</v>
      </c>
      <c r="F79" s="76" t="s">
        <v>1362</v>
      </c>
      <c r="G79" s="13">
        <v>44454</v>
      </c>
      <c r="H79" s="77" t="s">
        <v>2428</v>
      </c>
      <c r="I79" s="16">
        <v>100</v>
      </c>
      <c r="J79" s="16">
        <v>92</v>
      </c>
      <c r="K79" s="16">
        <v>50</v>
      </c>
      <c r="L79" s="16">
        <v>13</v>
      </c>
      <c r="M79" s="81">
        <v>115</v>
      </c>
      <c r="N79" s="72">
        <v>115</v>
      </c>
      <c r="O79" s="64">
        <v>2530</v>
      </c>
      <c r="P79" s="65">
        <f>Table224578910112345678910111213141516171819202122[[#This Row],[PEMBULATAN]]*O79</f>
        <v>290950</v>
      </c>
    </row>
    <row r="80" spans="1:16" ht="26.25" customHeight="1" x14ac:dyDescent="0.2">
      <c r="A80" s="14"/>
      <c r="B80" s="14"/>
      <c r="C80" s="73" t="s">
        <v>3377</v>
      </c>
      <c r="D80" s="78" t="s">
        <v>289</v>
      </c>
      <c r="E80" s="13">
        <v>44452</v>
      </c>
      <c r="F80" s="76" t="s">
        <v>1362</v>
      </c>
      <c r="G80" s="13">
        <v>44454</v>
      </c>
      <c r="H80" s="77" t="s">
        <v>2428</v>
      </c>
      <c r="I80" s="16">
        <v>90</v>
      </c>
      <c r="J80" s="16">
        <v>61</v>
      </c>
      <c r="K80" s="16">
        <v>38</v>
      </c>
      <c r="L80" s="16">
        <v>23</v>
      </c>
      <c r="M80" s="81">
        <v>52.155000000000001</v>
      </c>
      <c r="N80" s="72">
        <v>52</v>
      </c>
      <c r="O80" s="64">
        <v>2530</v>
      </c>
      <c r="P80" s="65">
        <f>Table224578910112345678910111213141516171819202122[[#This Row],[PEMBULATAN]]*O80</f>
        <v>131560</v>
      </c>
    </row>
    <row r="81" spans="1:16" ht="26.25" customHeight="1" x14ac:dyDescent="0.2">
      <c r="A81" s="14"/>
      <c r="B81" s="14"/>
      <c r="C81" s="73" t="s">
        <v>3378</v>
      </c>
      <c r="D81" s="78" t="s">
        <v>289</v>
      </c>
      <c r="E81" s="13">
        <v>44452</v>
      </c>
      <c r="F81" s="76" t="s">
        <v>1362</v>
      </c>
      <c r="G81" s="13">
        <v>44454</v>
      </c>
      <c r="H81" s="77" t="s">
        <v>2428</v>
      </c>
      <c r="I81" s="16">
        <v>30</v>
      </c>
      <c r="J81" s="16">
        <v>32</v>
      </c>
      <c r="K81" s="16">
        <v>18</v>
      </c>
      <c r="L81" s="16">
        <v>2</v>
      </c>
      <c r="M81" s="81">
        <v>4.32</v>
      </c>
      <c r="N81" s="72">
        <v>5</v>
      </c>
      <c r="O81" s="64">
        <v>2530</v>
      </c>
      <c r="P81" s="65">
        <f>Table224578910112345678910111213141516171819202122[[#This Row],[PEMBULATAN]]*O81</f>
        <v>12650</v>
      </c>
    </row>
    <row r="82" spans="1:16" ht="26.25" customHeight="1" x14ac:dyDescent="0.2">
      <c r="A82" s="14"/>
      <c r="B82" s="14"/>
      <c r="C82" s="73" t="s">
        <v>3379</v>
      </c>
      <c r="D82" s="78" t="s">
        <v>289</v>
      </c>
      <c r="E82" s="13">
        <v>44452</v>
      </c>
      <c r="F82" s="76" t="s">
        <v>1362</v>
      </c>
      <c r="G82" s="13">
        <v>44454</v>
      </c>
      <c r="H82" s="77" t="s">
        <v>2428</v>
      </c>
      <c r="I82" s="16">
        <v>100</v>
      </c>
      <c r="J82" s="16">
        <v>54</v>
      </c>
      <c r="K82" s="16">
        <v>33</v>
      </c>
      <c r="L82" s="16">
        <v>20</v>
      </c>
      <c r="M82" s="81">
        <v>44.55</v>
      </c>
      <c r="N82" s="72">
        <v>45</v>
      </c>
      <c r="O82" s="64">
        <v>2530</v>
      </c>
      <c r="P82" s="65">
        <f>Table224578910112345678910111213141516171819202122[[#This Row],[PEMBULATAN]]*O82</f>
        <v>113850</v>
      </c>
    </row>
    <row r="83" spans="1:16" ht="26.25" customHeight="1" x14ac:dyDescent="0.2">
      <c r="A83" s="14"/>
      <c r="B83" s="14"/>
      <c r="C83" s="73" t="s">
        <v>3380</v>
      </c>
      <c r="D83" s="78" t="s">
        <v>289</v>
      </c>
      <c r="E83" s="13">
        <v>44452</v>
      </c>
      <c r="F83" s="76" t="s">
        <v>1362</v>
      </c>
      <c r="G83" s="13">
        <v>44454</v>
      </c>
      <c r="H83" s="77" t="s">
        <v>2428</v>
      </c>
      <c r="I83" s="16">
        <v>90</v>
      </c>
      <c r="J83" s="16">
        <v>61</v>
      </c>
      <c r="K83" s="16">
        <v>32</v>
      </c>
      <c r="L83" s="16">
        <v>21</v>
      </c>
      <c r="M83" s="81">
        <v>43.92</v>
      </c>
      <c r="N83" s="72">
        <v>44</v>
      </c>
      <c r="O83" s="64">
        <v>2530</v>
      </c>
      <c r="P83" s="65">
        <f>Table224578910112345678910111213141516171819202122[[#This Row],[PEMBULATAN]]*O83</f>
        <v>111320</v>
      </c>
    </row>
    <row r="84" spans="1:16" ht="26.25" customHeight="1" x14ac:dyDescent="0.2">
      <c r="A84" s="14"/>
      <c r="B84" s="14"/>
      <c r="C84" s="73" t="s">
        <v>3381</v>
      </c>
      <c r="D84" s="78" t="s">
        <v>289</v>
      </c>
      <c r="E84" s="13">
        <v>44452</v>
      </c>
      <c r="F84" s="76" t="s">
        <v>1362</v>
      </c>
      <c r="G84" s="13">
        <v>44454</v>
      </c>
      <c r="H84" s="77" t="s">
        <v>2428</v>
      </c>
      <c r="I84" s="16">
        <v>100</v>
      </c>
      <c r="J84" s="16">
        <v>58</v>
      </c>
      <c r="K84" s="16">
        <v>29</v>
      </c>
      <c r="L84" s="16">
        <v>22</v>
      </c>
      <c r="M84" s="81">
        <v>42.05</v>
      </c>
      <c r="N84" s="72">
        <v>42</v>
      </c>
      <c r="O84" s="64">
        <v>2530</v>
      </c>
      <c r="P84" s="65">
        <f>Table224578910112345678910111213141516171819202122[[#This Row],[PEMBULATAN]]*O84</f>
        <v>106260</v>
      </c>
    </row>
    <row r="85" spans="1:16" ht="26.25" customHeight="1" x14ac:dyDescent="0.2">
      <c r="A85" s="14"/>
      <c r="B85" s="14"/>
      <c r="C85" s="73" t="s">
        <v>3382</v>
      </c>
      <c r="D85" s="78" t="s">
        <v>289</v>
      </c>
      <c r="E85" s="13">
        <v>44452</v>
      </c>
      <c r="F85" s="76" t="s">
        <v>1362</v>
      </c>
      <c r="G85" s="13">
        <v>44454</v>
      </c>
      <c r="H85" s="77" t="s">
        <v>2428</v>
      </c>
      <c r="I85" s="16">
        <v>90</v>
      </c>
      <c r="J85" s="16">
        <v>61</v>
      </c>
      <c r="K85" s="16">
        <v>30</v>
      </c>
      <c r="L85" s="16">
        <v>26</v>
      </c>
      <c r="M85" s="81">
        <v>41.174999999999997</v>
      </c>
      <c r="N85" s="72">
        <v>41</v>
      </c>
      <c r="O85" s="64">
        <v>2530</v>
      </c>
      <c r="P85" s="65">
        <f>Table224578910112345678910111213141516171819202122[[#This Row],[PEMBULATAN]]*O85</f>
        <v>103730</v>
      </c>
    </row>
    <row r="86" spans="1:16" ht="26.25" customHeight="1" x14ac:dyDescent="0.2">
      <c r="A86" s="14"/>
      <c r="B86" s="14"/>
      <c r="C86" s="73" t="s">
        <v>3383</v>
      </c>
      <c r="D86" s="78" t="s">
        <v>289</v>
      </c>
      <c r="E86" s="13">
        <v>44452</v>
      </c>
      <c r="F86" s="76" t="s">
        <v>1362</v>
      </c>
      <c r="G86" s="13">
        <v>44454</v>
      </c>
      <c r="H86" s="77" t="s">
        <v>2428</v>
      </c>
      <c r="I86" s="16">
        <v>81</v>
      </c>
      <c r="J86" s="16">
        <v>56</v>
      </c>
      <c r="K86" s="16">
        <v>26</v>
      </c>
      <c r="L86" s="16">
        <v>20</v>
      </c>
      <c r="M86" s="81">
        <v>29.484000000000002</v>
      </c>
      <c r="N86" s="72">
        <v>30</v>
      </c>
      <c r="O86" s="64">
        <v>2530</v>
      </c>
      <c r="P86" s="65">
        <f>Table224578910112345678910111213141516171819202122[[#This Row],[PEMBULATAN]]*O86</f>
        <v>75900</v>
      </c>
    </row>
    <row r="87" spans="1:16" ht="26.25" customHeight="1" x14ac:dyDescent="0.2">
      <c r="A87" s="14"/>
      <c r="B87" s="14"/>
      <c r="C87" s="73" t="s">
        <v>3384</v>
      </c>
      <c r="D87" s="78" t="s">
        <v>289</v>
      </c>
      <c r="E87" s="13">
        <v>44452</v>
      </c>
      <c r="F87" s="76" t="s">
        <v>1362</v>
      </c>
      <c r="G87" s="13">
        <v>44454</v>
      </c>
      <c r="H87" s="77" t="s">
        <v>2428</v>
      </c>
      <c r="I87" s="16">
        <v>101</v>
      </c>
      <c r="J87" s="16">
        <v>58</v>
      </c>
      <c r="K87" s="16">
        <v>50</v>
      </c>
      <c r="L87" s="16">
        <v>17</v>
      </c>
      <c r="M87" s="81">
        <v>73.224999999999994</v>
      </c>
      <c r="N87" s="72">
        <v>73</v>
      </c>
      <c r="O87" s="64">
        <v>2530</v>
      </c>
      <c r="P87" s="65">
        <f>Table224578910112345678910111213141516171819202122[[#This Row],[PEMBULATAN]]*O87</f>
        <v>184690</v>
      </c>
    </row>
    <row r="88" spans="1:16" ht="26.25" customHeight="1" x14ac:dyDescent="0.2">
      <c r="A88" s="14"/>
      <c r="B88" s="14"/>
      <c r="C88" s="73" t="s">
        <v>3385</v>
      </c>
      <c r="D88" s="78" t="s">
        <v>289</v>
      </c>
      <c r="E88" s="13">
        <v>44452</v>
      </c>
      <c r="F88" s="76" t="s">
        <v>1362</v>
      </c>
      <c r="G88" s="13">
        <v>44454</v>
      </c>
      <c r="H88" s="77" t="s">
        <v>2428</v>
      </c>
      <c r="I88" s="16">
        <v>100</v>
      </c>
      <c r="J88" s="16">
        <v>55</v>
      </c>
      <c r="K88" s="16">
        <v>32</v>
      </c>
      <c r="L88" s="16">
        <v>21</v>
      </c>
      <c r="M88" s="81">
        <v>44</v>
      </c>
      <c r="N88" s="72">
        <v>44</v>
      </c>
      <c r="O88" s="64">
        <v>2530</v>
      </c>
      <c r="P88" s="65">
        <f>Table224578910112345678910111213141516171819202122[[#This Row],[PEMBULATAN]]*O88</f>
        <v>111320</v>
      </c>
    </row>
    <row r="89" spans="1:16" ht="26.25" customHeight="1" x14ac:dyDescent="0.2">
      <c r="A89" s="14"/>
      <c r="B89" s="14"/>
      <c r="C89" s="73" t="s">
        <v>3386</v>
      </c>
      <c r="D89" s="78" t="s">
        <v>289</v>
      </c>
      <c r="E89" s="13">
        <v>44452</v>
      </c>
      <c r="F89" s="76" t="s">
        <v>1362</v>
      </c>
      <c r="G89" s="13">
        <v>44454</v>
      </c>
      <c r="H89" s="77" t="s">
        <v>2428</v>
      </c>
      <c r="I89" s="16">
        <v>103</v>
      </c>
      <c r="J89" s="16">
        <v>51</v>
      </c>
      <c r="K89" s="16">
        <v>36</v>
      </c>
      <c r="L89" s="16">
        <v>21</v>
      </c>
      <c r="M89" s="81">
        <v>47.277000000000001</v>
      </c>
      <c r="N89" s="72">
        <v>47</v>
      </c>
      <c r="O89" s="64">
        <v>2530</v>
      </c>
      <c r="P89" s="65">
        <f>Table224578910112345678910111213141516171819202122[[#This Row],[PEMBULATAN]]*O89</f>
        <v>118910</v>
      </c>
    </row>
    <row r="90" spans="1:16" ht="26.25" customHeight="1" x14ac:dyDescent="0.2">
      <c r="A90" s="14"/>
      <c r="B90" s="14"/>
      <c r="C90" s="73" t="s">
        <v>3387</v>
      </c>
      <c r="D90" s="78" t="s">
        <v>289</v>
      </c>
      <c r="E90" s="13">
        <v>44452</v>
      </c>
      <c r="F90" s="76" t="s">
        <v>1362</v>
      </c>
      <c r="G90" s="13">
        <v>44454</v>
      </c>
      <c r="H90" s="77" t="s">
        <v>2428</v>
      </c>
      <c r="I90" s="16">
        <v>81</v>
      </c>
      <c r="J90" s="16">
        <v>51</v>
      </c>
      <c r="K90" s="16">
        <v>40</v>
      </c>
      <c r="L90" s="16">
        <v>26</v>
      </c>
      <c r="M90" s="81">
        <v>41.31</v>
      </c>
      <c r="N90" s="72">
        <v>42</v>
      </c>
      <c r="O90" s="64">
        <v>2530</v>
      </c>
      <c r="P90" s="65">
        <f>Table224578910112345678910111213141516171819202122[[#This Row],[PEMBULATAN]]*O90</f>
        <v>106260</v>
      </c>
    </row>
    <row r="91" spans="1:16" ht="26.25" customHeight="1" x14ac:dyDescent="0.2">
      <c r="A91" s="14"/>
      <c r="B91" s="14"/>
      <c r="C91" s="73" t="s">
        <v>3388</v>
      </c>
      <c r="D91" s="78" t="s">
        <v>289</v>
      </c>
      <c r="E91" s="13">
        <v>44452</v>
      </c>
      <c r="F91" s="76" t="s">
        <v>1362</v>
      </c>
      <c r="G91" s="13">
        <v>44454</v>
      </c>
      <c r="H91" s="77" t="s">
        <v>2428</v>
      </c>
      <c r="I91" s="16">
        <v>100</v>
      </c>
      <c r="J91" s="16">
        <v>54</v>
      </c>
      <c r="K91" s="16">
        <v>31</v>
      </c>
      <c r="L91" s="16">
        <v>28</v>
      </c>
      <c r="M91" s="81">
        <v>41.85</v>
      </c>
      <c r="N91" s="72">
        <v>42</v>
      </c>
      <c r="O91" s="64">
        <v>2530</v>
      </c>
      <c r="P91" s="65">
        <f>Table224578910112345678910111213141516171819202122[[#This Row],[PEMBULATAN]]*O91</f>
        <v>106260</v>
      </c>
    </row>
    <row r="92" spans="1:16" ht="26.25" customHeight="1" x14ac:dyDescent="0.2">
      <c r="A92" s="14"/>
      <c r="B92" s="14"/>
      <c r="C92" s="73" t="s">
        <v>3389</v>
      </c>
      <c r="D92" s="78" t="s">
        <v>289</v>
      </c>
      <c r="E92" s="13">
        <v>44452</v>
      </c>
      <c r="F92" s="76" t="s">
        <v>1362</v>
      </c>
      <c r="G92" s="13">
        <v>44454</v>
      </c>
      <c r="H92" s="77" t="s">
        <v>2428</v>
      </c>
      <c r="I92" s="16">
        <v>90</v>
      </c>
      <c r="J92" s="16">
        <v>60</v>
      </c>
      <c r="K92" s="16">
        <v>31</v>
      </c>
      <c r="L92" s="16">
        <v>27</v>
      </c>
      <c r="M92" s="81">
        <v>41.85</v>
      </c>
      <c r="N92" s="72">
        <v>42</v>
      </c>
      <c r="O92" s="64">
        <v>2530</v>
      </c>
      <c r="P92" s="65">
        <f>Table224578910112345678910111213141516171819202122[[#This Row],[PEMBULATAN]]*O92</f>
        <v>106260</v>
      </c>
    </row>
    <row r="93" spans="1:16" ht="26.25" customHeight="1" x14ac:dyDescent="0.2">
      <c r="A93" s="14"/>
      <c r="B93" s="14"/>
      <c r="C93" s="73" t="s">
        <v>3390</v>
      </c>
      <c r="D93" s="78" t="s">
        <v>289</v>
      </c>
      <c r="E93" s="13">
        <v>44452</v>
      </c>
      <c r="F93" s="76" t="s">
        <v>1362</v>
      </c>
      <c r="G93" s="13">
        <v>44454</v>
      </c>
      <c r="H93" s="77" t="s">
        <v>2428</v>
      </c>
      <c r="I93" s="16">
        <v>91</v>
      </c>
      <c r="J93" s="16">
        <v>51</v>
      </c>
      <c r="K93" s="16">
        <v>31</v>
      </c>
      <c r="L93" s="16">
        <v>20</v>
      </c>
      <c r="M93" s="81">
        <v>35.967750000000002</v>
      </c>
      <c r="N93" s="72">
        <v>36</v>
      </c>
      <c r="O93" s="64">
        <v>2530</v>
      </c>
      <c r="P93" s="65">
        <f>Table224578910112345678910111213141516171819202122[[#This Row],[PEMBULATAN]]*O93</f>
        <v>91080</v>
      </c>
    </row>
    <row r="94" spans="1:16" ht="26.25" customHeight="1" x14ac:dyDescent="0.2">
      <c r="A94" s="14"/>
      <c r="B94" s="14"/>
      <c r="C94" s="73" t="s">
        <v>3391</v>
      </c>
      <c r="D94" s="78" t="s">
        <v>289</v>
      </c>
      <c r="E94" s="13">
        <v>44452</v>
      </c>
      <c r="F94" s="76" t="s">
        <v>1362</v>
      </c>
      <c r="G94" s="13">
        <v>44454</v>
      </c>
      <c r="H94" s="77" t="s">
        <v>2428</v>
      </c>
      <c r="I94" s="16">
        <v>51</v>
      </c>
      <c r="J94" s="16">
        <v>36</v>
      </c>
      <c r="K94" s="16">
        <v>14</v>
      </c>
      <c r="L94" s="16">
        <v>4</v>
      </c>
      <c r="M94" s="81">
        <v>6.4260000000000002</v>
      </c>
      <c r="N94" s="72">
        <v>7</v>
      </c>
      <c r="O94" s="64">
        <v>2530</v>
      </c>
      <c r="P94" s="65">
        <f>Table224578910112345678910111213141516171819202122[[#This Row],[PEMBULATAN]]*O94</f>
        <v>17710</v>
      </c>
    </row>
    <row r="95" spans="1:16" ht="26.25" customHeight="1" x14ac:dyDescent="0.2">
      <c r="A95" s="14"/>
      <c r="B95" s="14"/>
      <c r="C95" s="73" t="s">
        <v>3392</v>
      </c>
      <c r="D95" s="78" t="s">
        <v>289</v>
      </c>
      <c r="E95" s="13">
        <v>44452</v>
      </c>
      <c r="F95" s="76" t="s">
        <v>1362</v>
      </c>
      <c r="G95" s="13">
        <v>44454</v>
      </c>
      <c r="H95" s="77" t="s">
        <v>2428</v>
      </c>
      <c r="I95" s="16">
        <v>61</v>
      </c>
      <c r="J95" s="16">
        <v>34</v>
      </c>
      <c r="K95" s="16">
        <v>18</v>
      </c>
      <c r="L95" s="16">
        <v>6</v>
      </c>
      <c r="M95" s="81">
        <v>9.3330000000000002</v>
      </c>
      <c r="N95" s="72">
        <v>10</v>
      </c>
      <c r="O95" s="64">
        <v>2530</v>
      </c>
      <c r="P95" s="65">
        <f>Table224578910112345678910111213141516171819202122[[#This Row],[PEMBULATAN]]*O95</f>
        <v>25300</v>
      </c>
    </row>
    <row r="96" spans="1:16" ht="26.25" customHeight="1" x14ac:dyDescent="0.2">
      <c r="A96" s="14"/>
      <c r="B96" s="14"/>
      <c r="C96" s="73" t="s">
        <v>3393</v>
      </c>
      <c r="D96" s="78" t="s">
        <v>289</v>
      </c>
      <c r="E96" s="13">
        <v>44452</v>
      </c>
      <c r="F96" s="76" t="s">
        <v>1362</v>
      </c>
      <c r="G96" s="13">
        <v>44454</v>
      </c>
      <c r="H96" s="77" t="s">
        <v>2428</v>
      </c>
      <c r="I96" s="16">
        <v>42</v>
      </c>
      <c r="J96" s="16">
        <v>34</v>
      </c>
      <c r="K96" s="16">
        <v>23</v>
      </c>
      <c r="L96" s="16">
        <v>13</v>
      </c>
      <c r="M96" s="81">
        <v>8.2110000000000003</v>
      </c>
      <c r="N96" s="72">
        <v>13</v>
      </c>
      <c r="O96" s="64">
        <v>2530</v>
      </c>
      <c r="P96" s="65">
        <f>Table224578910112345678910111213141516171819202122[[#This Row],[PEMBULATAN]]*O96</f>
        <v>32890</v>
      </c>
    </row>
    <row r="97" spans="1:16" ht="26.25" customHeight="1" x14ac:dyDescent="0.2">
      <c r="A97" s="14"/>
      <c r="B97" s="14"/>
      <c r="C97" s="73" t="s">
        <v>3394</v>
      </c>
      <c r="D97" s="78" t="s">
        <v>289</v>
      </c>
      <c r="E97" s="13">
        <v>44452</v>
      </c>
      <c r="F97" s="76" t="s">
        <v>1362</v>
      </c>
      <c r="G97" s="13">
        <v>44454</v>
      </c>
      <c r="H97" s="77" t="s">
        <v>2428</v>
      </c>
      <c r="I97" s="16">
        <v>31</v>
      </c>
      <c r="J97" s="16">
        <v>30</v>
      </c>
      <c r="K97" s="16">
        <v>23</v>
      </c>
      <c r="L97" s="16">
        <v>9</v>
      </c>
      <c r="M97" s="81">
        <v>5.3475000000000001</v>
      </c>
      <c r="N97" s="72">
        <v>9</v>
      </c>
      <c r="O97" s="64">
        <v>2530</v>
      </c>
      <c r="P97" s="65">
        <f>Table224578910112345678910111213141516171819202122[[#This Row],[PEMBULATAN]]*O97</f>
        <v>22770</v>
      </c>
    </row>
    <row r="98" spans="1:16" ht="26.25" customHeight="1" x14ac:dyDescent="0.2">
      <c r="A98" s="14"/>
      <c r="B98" s="14"/>
      <c r="C98" s="73" t="s">
        <v>3395</v>
      </c>
      <c r="D98" s="78" t="s">
        <v>289</v>
      </c>
      <c r="E98" s="13">
        <v>44452</v>
      </c>
      <c r="F98" s="76" t="s">
        <v>1362</v>
      </c>
      <c r="G98" s="13">
        <v>44454</v>
      </c>
      <c r="H98" s="77" t="s">
        <v>2428</v>
      </c>
      <c r="I98" s="16">
        <v>36</v>
      </c>
      <c r="J98" s="16">
        <v>35</v>
      </c>
      <c r="K98" s="16">
        <v>32</v>
      </c>
      <c r="L98" s="16">
        <v>6</v>
      </c>
      <c r="M98" s="81">
        <v>10.08</v>
      </c>
      <c r="N98" s="72">
        <v>10</v>
      </c>
      <c r="O98" s="64">
        <v>2530</v>
      </c>
      <c r="P98" s="65">
        <f>Table224578910112345678910111213141516171819202122[[#This Row],[PEMBULATAN]]*O98</f>
        <v>25300</v>
      </c>
    </row>
    <row r="99" spans="1:16" ht="26.25" customHeight="1" x14ac:dyDescent="0.2">
      <c r="A99" s="14"/>
      <c r="B99" s="14"/>
      <c r="C99" s="73" t="s">
        <v>3396</v>
      </c>
      <c r="D99" s="78" t="s">
        <v>289</v>
      </c>
      <c r="E99" s="13">
        <v>44452</v>
      </c>
      <c r="F99" s="76" t="s">
        <v>1362</v>
      </c>
      <c r="G99" s="13">
        <v>44454</v>
      </c>
      <c r="H99" s="77" t="s">
        <v>2428</v>
      </c>
      <c r="I99" s="16">
        <v>51</v>
      </c>
      <c r="J99" s="16">
        <v>30</v>
      </c>
      <c r="K99" s="16">
        <v>16</v>
      </c>
      <c r="L99" s="16">
        <v>2</v>
      </c>
      <c r="M99" s="81">
        <v>6.12</v>
      </c>
      <c r="N99" s="72">
        <v>6</v>
      </c>
      <c r="O99" s="64">
        <v>2530</v>
      </c>
      <c r="P99" s="65">
        <f>Table224578910112345678910111213141516171819202122[[#This Row],[PEMBULATAN]]*O99</f>
        <v>15180</v>
      </c>
    </row>
    <row r="100" spans="1:16" ht="26.25" customHeight="1" x14ac:dyDescent="0.2">
      <c r="A100" s="14"/>
      <c r="B100" s="14"/>
      <c r="C100" s="73" t="s">
        <v>3397</v>
      </c>
      <c r="D100" s="78" t="s">
        <v>289</v>
      </c>
      <c r="E100" s="13">
        <v>44452</v>
      </c>
      <c r="F100" s="76" t="s">
        <v>1362</v>
      </c>
      <c r="G100" s="13">
        <v>44454</v>
      </c>
      <c r="H100" s="77" t="s">
        <v>2428</v>
      </c>
      <c r="I100" s="16">
        <v>30</v>
      </c>
      <c r="J100" s="16">
        <v>25</v>
      </c>
      <c r="K100" s="16">
        <v>30</v>
      </c>
      <c r="L100" s="16">
        <v>12</v>
      </c>
      <c r="M100" s="81">
        <v>5.625</v>
      </c>
      <c r="N100" s="72">
        <v>12</v>
      </c>
      <c r="O100" s="64">
        <v>2530</v>
      </c>
      <c r="P100" s="65">
        <f>Table224578910112345678910111213141516171819202122[[#This Row],[PEMBULATAN]]*O100</f>
        <v>30360</v>
      </c>
    </row>
    <row r="101" spans="1:16" ht="26.25" customHeight="1" x14ac:dyDescent="0.2">
      <c r="A101" s="14"/>
      <c r="B101" s="14"/>
      <c r="C101" s="73" t="s">
        <v>3398</v>
      </c>
      <c r="D101" s="78" t="s">
        <v>289</v>
      </c>
      <c r="E101" s="13">
        <v>44452</v>
      </c>
      <c r="F101" s="76" t="s">
        <v>1362</v>
      </c>
      <c r="G101" s="13">
        <v>44454</v>
      </c>
      <c r="H101" s="77" t="s">
        <v>2428</v>
      </c>
      <c r="I101" s="16">
        <v>33</v>
      </c>
      <c r="J101" s="16">
        <v>23</v>
      </c>
      <c r="K101" s="16">
        <v>20</v>
      </c>
      <c r="L101" s="16">
        <v>9</v>
      </c>
      <c r="M101" s="81">
        <v>3.7949999999999999</v>
      </c>
      <c r="N101" s="72">
        <v>9</v>
      </c>
      <c r="O101" s="64">
        <v>2530</v>
      </c>
      <c r="P101" s="65">
        <f>Table224578910112345678910111213141516171819202122[[#This Row],[PEMBULATAN]]*O101</f>
        <v>22770</v>
      </c>
    </row>
    <row r="102" spans="1:16" ht="26.25" customHeight="1" x14ac:dyDescent="0.2">
      <c r="A102" s="14"/>
      <c r="B102" s="14"/>
      <c r="C102" s="73" t="s">
        <v>3399</v>
      </c>
      <c r="D102" s="78" t="s">
        <v>289</v>
      </c>
      <c r="E102" s="13">
        <v>44452</v>
      </c>
      <c r="F102" s="76" t="s">
        <v>1362</v>
      </c>
      <c r="G102" s="13">
        <v>44454</v>
      </c>
      <c r="H102" s="77" t="s">
        <v>2428</v>
      </c>
      <c r="I102" s="16">
        <v>35</v>
      </c>
      <c r="J102" s="16">
        <v>30</v>
      </c>
      <c r="K102" s="16">
        <v>30</v>
      </c>
      <c r="L102" s="16">
        <v>3</v>
      </c>
      <c r="M102" s="81">
        <v>7.875</v>
      </c>
      <c r="N102" s="72">
        <v>8</v>
      </c>
      <c r="O102" s="64">
        <v>2530</v>
      </c>
      <c r="P102" s="65">
        <f>Table224578910112345678910111213141516171819202122[[#This Row],[PEMBULATAN]]*O102</f>
        <v>20240</v>
      </c>
    </row>
    <row r="103" spans="1:16" ht="26.25" customHeight="1" x14ac:dyDescent="0.2">
      <c r="A103" s="14"/>
      <c r="B103" s="14"/>
      <c r="C103" s="73" t="s">
        <v>3400</v>
      </c>
      <c r="D103" s="78" t="s">
        <v>289</v>
      </c>
      <c r="E103" s="13">
        <v>44452</v>
      </c>
      <c r="F103" s="76" t="s">
        <v>1362</v>
      </c>
      <c r="G103" s="13">
        <v>44454</v>
      </c>
      <c r="H103" s="77" t="s">
        <v>2428</v>
      </c>
      <c r="I103" s="16">
        <v>56</v>
      </c>
      <c r="J103" s="16">
        <v>36</v>
      </c>
      <c r="K103" s="16">
        <v>21</v>
      </c>
      <c r="L103" s="16">
        <v>6</v>
      </c>
      <c r="M103" s="81">
        <v>10.584</v>
      </c>
      <c r="N103" s="72">
        <v>11</v>
      </c>
      <c r="O103" s="64">
        <v>2530</v>
      </c>
      <c r="P103" s="65">
        <f>Table224578910112345678910111213141516171819202122[[#This Row],[PEMBULATAN]]*O103</f>
        <v>27830</v>
      </c>
    </row>
    <row r="104" spans="1:16" ht="26.25" customHeight="1" x14ac:dyDescent="0.2">
      <c r="A104" s="14"/>
      <c r="B104" s="14"/>
      <c r="C104" s="73" t="s">
        <v>3401</v>
      </c>
      <c r="D104" s="78" t="s">
        <v>289</v>
      </c>
      <c r="E104" s="13">
        <v>44452</v>
      </c>
      <c r="F104" s="76" t="s">
        <v>1362</v>
      </c>
      <c r="G104" s="13">
        <v>44454</v>
      </c>
      <c r="H104" s="77" t="s">
        <v>2428</v>
      </c>
      <c r="I104" s="16">
        <v>46</v>
      </c>
      <c r="J104" s="16">
        <v>24</v>
      </c>
      <c r="K104" s="16">
        <v>24</v>
      </c>
      <c r="L104" s="16">
        <v>2</v>
      </c>
      <c r="M104" s="81">
        <v>6.6239999999999997</v>
      </c>
      <c r="N104" s="72">
        <v>7</v>
      </c>
      <c r="O104" s="64">
        <v>2530</v>
      </c>
      <c r="P104" s="65">
        <f>Table224578910112345678910111213141516171819202122[[#This Row],[PEMBULATAN]]*O104</f>
        <v>17710</v>
      </c>
    </row>
    <row r="105" spans="1:16" ht="26.25" customHeight="1" x14ac:dyDescent="0.2">
      <c r="A105" s="14"/>
      <c r="B105" s="14"/>
      <c r="C105" s="73" t="s">
        <v>3402</v>
      </c>
      <c r="D105" s="78" t="s">
        <v>289</v>
      </c>
      <c r="E105" s="13">
        <v>44452</v>
      </c>
      <c r="F105" s="76" t="s">
        <v>1362</v>
      </c>
      <c r="G105" s="13">
        <v>44454</v>
      </c>
      <c r="H105" s="77" t="s">
        <v>2428</v>
      </c>
      <c r="I105" s="16">
        <v>112</v>
      </c>
      <c r="J105" s="16">
        <v>18</v>
      </c>
      <c r="K105" s="16">
        <v>7</v>
      </c>
      <c r="L105" s="16">
        <v>1</v>
      </c>
      <c r="M105" s="81">
        <v>3.528</v>
      </c>
      <c r="N105" s="72">
        <v>4</v>
      </c>
      <c r="O105" s="64">
        <v>2530</v>
      </c>
      <c r="P105" s="65">
        <f>Table224578910112345678910111213141516171819202122[[#This Row],[PEMBULATAN]]*O105</f>
        <v>10120</v>
      </c>
    </row>
    <row r="106" spans="1:16" ht="26.25" customHeight="1" x14ac:dyDescent="0.2">
      <c r="A106" s="14"/>
      <c r="B106" s="14"/>
      <c r="C106" s="73" t="s">
        <v>3403</v>
      </c>
      <c r="D106" s="78" t="s">
        <v>289</v>
      </c>
      <c r="E106" s="13">
        <v>44452</v>
      </c>
      <c r="F106" s="76" t="s">
        <v>1362</v>
      </c>
      <c r="G106" s="13">
        <v>44454</v>
      </c>
      <c r="H106" s="77" t="s">
        <v>2428</v>
      </c>
      <c r="I106" s="16">
        <v>40</v>
      </c>
      <c r="J106" s="16">
        <v>40</v>
      </c>
      <c r="K106" s="16">
        <v>30</v>
      </c>
      <c r="L106" s="16">
        <v>5</v>
      </c>
      <c r="M106" s="81">
        <v>12</v>
      </c>
      <c r="N106" s="72">
        <v>12</v>
      </c>
      <c r="O106" s="64">
        <v>2530</v>
      </c>
      <c r="P106" s="65">
        <f>Table224578910112345678910111213141516171819202122[[#This Row],[PEMBULATAN]]*O106</f>
        <v>30360</v>
      </c>
    </row>
    <row r="107" spans="1:16" ht="26.25" customHeight="1" x14ac:dyDescent="0.2">
      <c r="A107" s="14"/>
      <c r="B107" s="14"/>
      <c r="C107" s="73" t="s">
        <v>3404</v>
      </c>
      <c r="D107" s="78" t="s">
        <v>289</v>
      </c>
      <c r="E107" s="13">
        <v>44452</v>
      </c>
      <c r="F107" s="76" t="s">
        <v>1362</v>
      </c>
      <c r="G107" s="13">
        <v>44454</v>
      </c>
      <c r="H107" s="77" t="s">
        <v>2428</v>
      </c>
      <c r="I107" s="16">
        <v>110</v>
      </c>
      <c r="J107" s="16">
        <v>23</v>
      </c>
      <c r="K107" s="16">
        <v>10</v>
      </c>
      <c r="L107" s="16">
        <v>4</v>
      </c>
      <c r="M107" s="81">
        <v>6.3250000000000002</v>
      </c>
      <c r="N107" s="72">
        <v>7</v>
      </c>
      <c r="O107" s="64">
        <v>2530</v>
      </c>
      <c r="P107" s="65">
        <f>Table224578910112345678910111213141516171819202122[[#This Row],[PEMBULATAN]]*O107</f>
        <v>17710</v>
      </c>
    </row>
    <row r="108" spans="1:16" ht="26.25" customHeight="1" x14ac:dyDescent="0.2">
      <c r="A108" s="14"/>
      <c r="B108" s="14"/>
      <c r="C108" s="73" t="s">
        <v>3405</v>
      </c>
      <c r="D108" s="78" t="s">
        <v>289</v>
      </c>
      <c r="E108" s="13">
        <v>44452</v>
      </c>
      <c r="F108" s="76" t="s">
        <v>1362</v>
      </c>
      <c r="G108" s="13">
        <v>44454</v>
      </c>
      <c r="H108" s="77" t="s">
        <v>2428</v>
      </c>
      <c r="I108" s="16">
        <v>64</v>
      </c>
      <c r="J108" s="16">
        <v>32</v>
      </c>
      <c r="K108" s="16">
        <v>18</v>
      </c>
      <c r="L108" s="16">
        <v>4</v>
      </c>
      <c r="M108" s="81">
        <v>9.2159999999999993</v>
      </c>
      <c r="N108" s="72">
        <v>9</v>
      </c>
      <c r="O108" s="64">
        <v>2530</v>
      </c>
      <c r="P108" s="65">
        <f>Table224578910112345678910111213141516171819202122[[#This Row],[PEMBULATAN]]*O108</f>
        <v>22770</v>
      </c>
    </row>
    <row r="109" spans="1:16" ht="26.25" customHeight="1" x14ac:dyDescent="0.2">
      <c r="A109" s="14"/>
      <c r="B109" s="14"/>
      <c r="C109" s="73" t="s">
        <v>3406</v>
      </c>
      <c r="D109" s="78" t="s">
        <v>289</v>
      </c>
      <c r="E109" s="13">
        <v>44452</v>
      </c>
      <c r="F109" s="76" t="s">
        <v>1362</v>
      </c>
      <c r="G109" s="13">
        <v>44454</v>
      </c>
      <c r="H109" s="77" t="s">
        <v>2428</v>
      </c>
      <c r="I109" s="16">
        <v>87</v>
      </c>
      <c r="J109" s="16">
        <v>9</v>
      </c>
      <c r="K109" s="16">
        <v>9</v>
      </c>
      <c r="L109" s="16">
        <v>2</v>
      </c>
      <c r="M109" s="81">
        <v>1.7617499999999999</v>
      </c>
      <c r="N109" s="72">
        <v>2</v>
      </c>
      <c r="O109" s="64">
        <v>2530</v>
      </c>
      <c r="P109" s="65">
        <f>Table224578910112345678910111213141516171819202122[[#This Row],[PEMBULATAN]]*O109</f>
        <v>5060</v>
      </c>
    </row>
    <row r="110" spans="1:16" ht="26.25" customHeight="1" x14ac:dyDescent="0.2">
      <c r="A110" s="14"/>
      <c r="B110" s="14"/>
      <c r="C110" s="73" t="s">
        <v>3407</v>
      </c>
      <c r="D110" s="78" t="s">
        <v>289</v>
      </c>
      <c r="E110" s="13">
        <v>44452</v>
      </c>
      <c r="F110" s="76" t="s">
        <v>1362</v>
      </c>
      <c r="G110" s="13">
        <v>44454</v>
      </c>
      <c r="H110" s="77" t="s">
        <v>2428</v>
      </c>
      <c r="I110" s="16">
        <v>115</v>
      </c>
      <c r="J110" s="16">
        <v>46</v>
      </c>
      <c r="K110" s="16">
        <v>30</v>
      </c>
      <c r="L110" s="16">
        <v>16</v>
      </c>
      <c r="M110" s="81">
        <v>39.674999999999997</v>
      </c>
      <c r="N110" s="72">
        <v>40</v>
      </c>
      <c r="O110" s="64">
        <v>2530</v>
      </c>
      <c r="P110" s="65">
        <f>Table224578910112345678910111213141516171819202122[[#This Row],[PEMBULATAN]]*O110</f>
        <v>101200</v>
      </c>
    </row>
    <row r="111" spans="1:16" ht="26.25" customHeight="1" x14ac:dyDescent="0.2">
      <c r="A111" s="14"/>
      <c r="B111" s="14"/>
      <c r="C111" s="73" t="s">
        <v>3408</v>
      </c>
      <c r="D111" s="78" t="s">
        <v>289</v>
      </c>
      <c r="E111" s="13">
        <v>44452</v>
      </c>
      <c r="F111" s="76" t="s">
        <v>1362</v>
      </c>
      <c r="G111" s="13">
        <v>44454</v>
      </c>
      <c r="H111" s="77" t="s">
        <v>2428</v>
      </c>
      <c r="I111" s="16">
        <v>53</v>
      </c>
      <c r="J111" s="16">
        <v>31</v>
      </c>
      <c r="K111" s="16">
        <v>40</v>
      </c>
      <c r="L111" s="16">
        <v>15</v>
      </c>
      <c r="M111" s="81">
        <v>16.43</v>
      </c>
      <c r="N111" s="72">
        <v>17</v>
      </c>
      <c r="O111" s="64">
        <v>2530</v>
      </c>
      <c r="P111" s="65">
        <f>Table224578910112345678910111213141516171819202122[[#This Row],[PEMBULATAN]]*O111</f>
        <v>43010</v>
      </c>
    </row>
    <row r="112" spans="1:16" ht="26.25" customHeight="1" x14ac:dyDescent="0.2">
      <c r="A112" s="14"/>
      <c r="B112" s="14"/>
      <c r="C112" s="73" t="s">
        <v>3409</v>
      </c>
      <c r="D112" s="78" t="s">
        <v>289</v>
      </c>
      <c r="E112" s="13">
        <v>44452</v>
      </c>
      <c r="F112" s="76" t="s">
        <v>1362</v>
      </c>
      <c r="G112" s="13">
        <v>44454</v>
      </c>
      <c r="H112" s="77" t="s">
        <v>2428</v>
      </c>
      <c r="I112" s="16">
        <v>73</v>
      </c>
      <c r="J112" s="16">
        <v>26</v>
      </c>
      <c r="K112" s="16">
        <v>20</v>
      </c>
      <c r="L112" s="16">
        <v>13</v>
      </c>
      <c r="M112" s="81">
        <v>9.49</v>
      </c>
      <c r="N112" s="72">
        <v>13</v>
      </c>
      <c r="O112" s="64">
        <v>2530</v>
      </c>
      <c r="P112" s="65">
        <f>Table224578910112345678910111213141516171819202122[[#This Row],[PEMBULATAN]]*O112</f>
        <v>32890</v>
      </c>
    </row>
    <row r="113" spans="1:16" ht="26.25" customHeight="1" x14ac:dyDescent="0.2">
      <c r="A113" s="14"/>
      <c r="B113" s="14"/>
      <c r="C113" s="73" t="s">
        <v>3410</v>
      </c>
      <c r="D113" s="78" t="s">
        <v>289</v>
      </c>
      <c r="E113" s="13">
        <v>44452</v>
      </c>
      <c r="F113" s="76" t="s">
        <v>1362</v>
      </c>
      <c r="G113" s="13">
        <v>44454</v>
      </c>
      <c r="H113" s="77" t="s">
        <v>2428</v>
      </c>
      <c r="I113" s="16">
        <v>50</v>
      </c>
      <c r="J113" s="16">
        <v>50</v>
      </c>
      <c r="K113" s="16">
        <v>7</v>
      </c>
      <c r="L113" s="16">
        <v>2</v>
      </c>
      <c r="M113" s="81">
        <v>4.375</v>
      </c>
      <c r="N113" s="72">
        <v>5</v>
      </c>
      <c r="O113" s="64">
        <v>2530</v>
      </c>
      <c r="P113" s="65">
        <f>Table224578910112345678910111213141516171819202122[[#This Row],[PEMBULATAN]]*O113</f>
        <v>12650</v>
      </c>
    </row>
    <row r="114" spans="1:16" ht="26.25" customHeight="1" x14ac:dyDescent="0.2">
      <c r="A114" s="14"/>
      <c r="B114" s="14"/>
      <c r="C114" s="73" t="s">
        <v>3411</v>
      </c>
      <c r="D114" s="78" t="s">
        <v>289</v>
      </c>
      <c r="E114" s="13">
        <v>44452</v>
      </c>
      <c r="F114" s="76" t="s">
        <v>1362</v>
      </c>
      <c r="G114" s="13">
        <v>44454</v>
      </c>
      <c r="H114" s="77" t="s">
        <v>2428</v>
      </c>
      <c r="I114" s="16">
        <v>92</v>
      </c>
      <c r="J114" s="16">
        <v>42</v>
      </c>
      <c r="K114" s="16">
        <v>26</v>
      </c>
      <c r="L114" s="16">
        <v>11</v>
      </c>
      <c r="M114" s="81">
        <v>25.116</v>
      </c>
      <c r="N114" s="72">
        <v>25</v>
      </c>
      <c r="O114" s="64">
        <v>2530</v>
      </c>
      <c r="P114" s="65">
        <f>Table224578910112345678910111213141516171819202122[[#This Row],[PEMBULATAN]]*O114</f>
        <v>63250</v>
      </c>
    </row>
    <row r="115" spans="1:16" ht="26.25" customHeight="1" x14ac:dyDescent="0.2">
      <c r="A115" s="14"/>
      <c r="B115" s="14"/>
      <c r="C115" s="73" t="s">
        <v>3412</v>
      </c>
      <c r="D115" s="78" t="s">
        <v>289</v>
      </c>
      <c r="E115" s="13">
        <v>44452</v>
      </c>
      <c r="F115" s="76" t="s">
        <v>1362</v>
      </c>
      <c r="G115" s="13">
        <v>44454</v>
      </c>
      <c r="H115" s="77" t="s">
        <v>2428</v>
      </c>
      <c r="I115" s="16">
        <v>70</v>
      </c>
      <c r="J115" s="16">
        <v>5</v>
      </c>
      <c r="K115" s="16">
        <v>5</v>
      </c>
      <c r="L115" s="16">
        <v>3</v>
      </c>
      <c r="M115" s="81">
        <v>0.4375</v>
      </c>
      <c r="N115" s="72">
        <v>3</v>
      </c>
      <c r="O115" s="64">
        <v>2530</v>
      </c>
      <c r="P115" s="65">
        <f>Table224578910112345678910111213141516171819202122[[#This Row],[PEMBULATAN]]*O115</f>
        <v>7590</v>
      </c>
    </row>
    <row r="116" spans="1:16" ht="26.25" customHeight="1" x14ac:dyDescent="0.2">
      <c r="A116" s="14"/>
      <c r="B116" s="14"/>
      <c r="C116" s="73" t="s">
        <v>3413</v>
      </c>
      <c r="D116" s="78" t="s">
        <v>289</v>
      </c>
      <c r="E116" s="13">
        <v>44452</v>
      </c>
      <c r="F116" s="76" t="s">
        <v>1362</v>
      </c>
      <c r="G116" s="13">
        <v>44454</v>
      </c>
      <c r="H116" s="77" t="s">
        <v>2428</v>
      </c>
      <c r="I116" s="16">
        <v>68</v>
      </c>
      <c r="J116" s="16">
        <v>6</v>
      </c>
      <c r="K116" s="16">
        <v>6</v>
      </c>
      <c r="L116" s="16">
        <v>3</v>
      </c>
      <c r="M116" s="81">
        <v>0.61199999999999999</v>
      </c>
      <c r="N116" s="72">
        <v>3</v>
      </c>
      <c r="O116" s="64">
        <v>2530</v>
      </c>
      <c r="P116" s="65">
        <f>Table224578910112345678910111213141516171819202122[[#This Row],[PEMBULATAN]]*O116</f>
        <v>7590</v>
      </c>
    </row>
    <row r="117" spans="1:16" ht="26.25" customHeight="1" x14ac:dyDescent="0.2">
      <c r="A117" s="14"/>
      <c r="B117" s="14"/>
      <c r="C117" s="73" t="s">
        <v>3414</v>
      </c>
      <c r="D117" s="78" t="s">
        <v>289</v>
      </c>
      <c r="E117" s="13">
        <v>44452</v>
      </c>
      <c r="F117" s="76" t="s">
        <v>1362</v>
      </c>
      <c r="G117" s="13">
        <v>44454</v>
      </c>
      <c r="H117" s="77" t="s">
        <v>2428</v>
      </c>
      <c r="I117" s="16">
        <v>55</v>
      </c>
      <c r="J117" s="16">
        <v>23</v>
      </c>
      <c r="K117" s="16">
        <v>40</v>
      </c>
      <c r="L117" s="16">
        <v>11</v>
      </c>
      <c r="M117" s="81">
        <v>12.65</v>
      </c>
      <c r="N117" s="72">
        <v>13</v>
      </c>
      <c r="O117" s="64">
        <v>2530</v>
      </c>
      <c r="P117" s="65">
        <f>Table224578910112345678910111213141516171819202122[[#This Row],[PEMBULATAN]]*O117</f>
        <v>32890</v>
      </c>
    </row>
    <row r="118" spans="1:16" ht="26.25" customHeight="1" x14ac:dyDescent="0.2">
      <c r="A118" s="14"/>
      <c r="B118" s="14"/>
      <c r="C118" s="73" t="s">
        <v>3415</v>
      </c>
      <c r="D118" s="78" t="s">
        <v>289</v>
      </c>
      <c r="E118" s="13">
        <v>44452</v>
      </c>
      <c r="F118" s="76" t="s">
        <v>1362</v>
      </c>
      <c r="G118" s="13">
        <v>44454</v>
      </c>
      <c r="H118" s="77" t="s">
        <v>2428</v>
      </c>
      <c r="I118" s="16">
        <v>95</v>
      </c>
      <c r="J118" s="16">
        <v>30</v>
      </c>
      <c r="K118" s="16">
        <v>20</v>
      </c>
      <c r="L118" s="16">
        <v>3</v>
      </c>
      <c r="M118" s="81">
        <v>14.25</v>
      </c>
      <c r="N118" s="72">
        <v>14</v>
      </c>
      <c r="O118" s="64">
        <v>2530</v>
      </c>
      <c r="P118" s="65">
        <f>Table224578910112345678910111213141516171819202122[[#This Row],[PEMBULATAN]]*O118</f>
        <v>35420</v>
      </c>
    </row>
    <row r="119" spans="1:16" ht="26.25" customHeight="1" x14ac:dyDescent="0.2">
      <c r="A119" s="14"/>
      <c r="B119" s="14"/>
      <c r="C119" s="73" t="s">
        <v>3416</v>
      </c>
      <c r="D119" s="78" t="s">
        <v>289</v>
      </c>
      <c r="E119" s="13">
        <v>44452</v>
      </c>
      <c r="F119" s="76" t="s">
        <v>1362</v>
      </c>
      <c r="G119" s="13">
        <v>44454</v>
      </c>
      <c r="H119" s="77" t="s">
        <v>2428</v>
      </c>
      <c r="I119" s="16">
        <v>51</v>
      </c>
      <c r="J119" s="16">
        <v>41</v>
      </c>
      <c r="K119" s="16">
        <v>6</v>
      </c>
      <c r="L119" s="16">
        <v>3</v>
      </c>
      <c r="M119" s="81">
        <v>3.1364999999999998</v>
      </c>
      <c r="N119" s="72">
        <v>3</v>
      </c>
      <c r="O119" s="64">
        <v>2530</v>
      </c>
      <c r="P119" s="65">
        <f>Table224578910112345678910111213141516171819202122[[#This Row],[PEMBULATAN]]*O119</f>
        <v>7590</v>
      </c>
    </row>
    <row r="120" spans="1:16" ht="26.25" customHeight="1" x14ac:dyDescent="0.2">
      <c r="A120" s="14"/>
      <c r="B120" s="14"/>
      <c r="C120" s="73" t="s">
        <v>3417</v>
      </c>
      <c r="D120" s="78" t="s">
        <v>289</v>
      </c>
      <c r="E120" s="13">
        <v>44452</v>
      </c>
      <c r="F120" s="76" t="s">
        <v>1362</v>
      </c>
      <c r="G120" s="13">
        <v>44454</v>
      </c>
      <c r="H120" s="77" t="s">
        <v>2428</v>
      </c>
      <c r="I120" s="16">
        <v>47</v>
      </c>
      <c r="J120" s="16">
        <v>25</v>
      </c>
      <c r="K120" s="16">
        <v>25</v>
      </c>
      <c r="L120" s="16">
        <v>30</v>
      </c>
      <c r="M120" s="81">
        <v>7.34375</v>
      </c>
      <c r="N120" s="72">
        <v>30</v>
      </c>
      <c r="O120" s="64">
        <v>2530</v>
      </c>
      <c r="P120" s="65">
        <f>Table224578910112345678910111213141516171819202122[[#This Row],[PEMBULATAN]]*O120</f>
        <v>75900</v>
      </c>
    </row>
    <row r="121" spans="1:16" ht="26.25" customHeight="1" x14ac:dyDescent="0.2">
      <c r="A121" s="14"/>
      <c r="B121" s="14"/>
      <c r="C121" s="73" t="s">
        <v>3418</v>
      </c>
      <c r="D121" s="78" t="s">
        <v>289</v>
      </c>
      <c r="E121" s="13">
        <v>44452</v>
      </c>
      <c r="F121" s="76" t="s">
        <v>1362</v>
      </c>
      <c r="G121" s="13">
        <v>44454</v>
      </c>
      <c r="H121" s="77" t="s">
        <v>2428</v>
      </c>
      <c r="I121" s="16">
        <v>60</v>
      </c>
      <c r="J121" s="16">
        <v>34</v>
      </c>
      <c r="K121" s="16">
        <v>61</v>
      </c>
      <c r="L121" s="16">
        <v>34</v>
      </c>
      <c r="M121" s="81">
        <v>31.11</v>
      </c>
      <c r="N121" s="72">
        <v>34</v>
      </c>
      <c r="O121" s="64">
        <v>2530</v>
      </c>
      <c r="P121" s="65">
        <f>Table224578910112345678910111213141516171819202122[[#This Row],[PEMBULATAN]]*O121</f>
        <v>86020</v>
      </c>
    </row>
    <row r="122" spans="1:16" ht="26.25" customHeight="1" x14ac:dyDescent="0.2">
      <c r="A122" s="14"/>
      <c r="B122" s="14"/>
      <c r="C122" s="73" t="s">
        <v>3419</v>
      </c>
      <c r="D122" s="78" t="s">
        <v>289</v>
      </c>
      <c r="E122" s="13">
        <v>44452</v>
      </c>
      <c r="F122" s="76" t="s">
        <v>1362</v>
      </c>
      <c r="G122" s="13">
        <v>44454</v>
      </c>
      <c r="H122" s="77" t="s">
        <v>2428</v>
      </c>
      <c r="I122" s="16">
        <v>110</v>
      </c>
      <c r="J122" s="16">
        <v>32</v>
      </c>
      <c r="K122" s="16">
        <v>7</v>
      </c>
      <c r="L122" s="16">
        <v>1</v>
      </c>
      <c r="M122" s="81">
        <v>6.16</v>
      </c>
      <c r="N122" s="72">
        <v>6</v>
      </c>
      <c r="O122" s="64">
        <v>2530</v>
      </c>
      <c r="P122" s="65">
        <f>Table224578910112345678910111213141516171819202122[[#This Row],[PEMBULATAN]]*O122</f>
        <v>15180</v>
      </c>
    </row>
    <row r="123" spans="1:16" ht="26.25" customHeight="1" x14ac:dyDescent="0.2">
      <c r="A123" s="14"/>
      <c r="B123" s="14"/>
      <c r="C123" s="73" t="s">
        <v>3420</v>
      </c>
      <c r="D123" s="78" t="s">
        <v>289</v>
      </c>
      <c r="E123" s="13">
        <v>44452</v>
      </c>
      <c r="F123" s="76" t="s">
        <v>1362</v>
      </c>
      <c r="G123" s="13">
        <v>44454</v>
      </c>
      <c r="H123" s="77" t="s">
        <v>2428</v>
      </c>
      <c r="I123" s="16">
        <v>110</v>
      </c>
      <c r="J123" s="16">
        <v>30</v>
      </c>
      <c r="K123" s="16">
        <v>21</v>
      </c>
      <c r="L123" s="16">
        <v>2</v>
      </c>
      <c r="M123" s="81">
        <v>17.324999999999999</v>
      </c>
      <c r="N123" s="72">
        <v>18</v>
      </c>
      <c r="O123" s="64">
        <v>2530</v>
      </c>
      <c r="P123" s="65">
        <f>Table224578910112345678910111213141516171819202122[[#This Row],[PEMBULATAN]]*O123</f>
        <v>45540</v>
      </c>
    </row>
    <row r="124" spans="1:16" ht="26.25" customHeight="1" x14ac:dyDescent="0.2">
      <c r="A124" s="14"/>
      <c r="B124" s="14"/>
      <c r="C124" s="73" t="s">
        <v>3421</v>
      </c>
      <c r="D124" s="78" t="s">
        <v>289</v>
      </c>
      <c r="E124" s="13">
        <v>44452</v>
      </c>
      <c r="F124" s="76" t="s">
        <v>1362</v>
      </c>
      <c r="G124" s="13">
        <v>44454</v>
      </c>
      <c r="H124" s="77" t="s">
        <v>2428</v>
      </c>
      <c r="I124" s="16">
        <v>51</v>
      </c>
      <c r="J124" s="16">
        <v>50</v>
      </c>
      <c r="K124" s="16">
        <v>30</v>
      </c>
      <c r="L124" s="16">
        <v>10</v>
      </c>
      <c r="M124" s="81">
        <v>19.125</v>
      </c>
      <c r="N124" s="72">
        <v>19</v>
      </c>
      <c r="O124" s="64">
        <v>2530</v>
      </c>
      <c r="P124" s="65">
        <f>Table224578910112345678910111213141516171819202122[[#This Row],[PEMBULATAN]]*O124</f>
        <v>48070</v>
      </c>
    </row>
    <row r="125" spans="1:16" ht="26.25" customHeight="1" x14ac:dyDescent="0.2">
      <c r="A125" s="14"/>
      <c r="B125" s="14"/>
      <c r="C125" s="73" t="s">
        <v>3422</v>
      </c>
      <c r="D125" s="78" t="s">
        <v>289</v>
      </c>
      <c r="E125" s="13">
        <v>44452</v>
      </c>
      <c r="F125" s="76" t="s">
        <v>1362</v>
      </c>
      <c r="G125" s="13">
        <v>44454</v>
      </c>
      <c r="H125" s="77" t="s">
        <v>2428</v>
      </c>
      <c r="I125" s="16">
        <v>96</v>
      </c>
      <c r="J125" s="16">
        <v>41</v>
      </c>
      <c r="K125" s="16">
        <v>17</v>
      </c>
      <c r="L125" s="16">
        <v>9</v>
      </c>
      <c r="M125" s="81">
        <v>16.728000000000002</v>
      </c>
      <c r="N125" s="72">
        <v>17</v>
      </c>
      <c r="O125" s="64">
        <v>2530</v>
      </c>
      <c r="P125" s="65">
        <f>Table224578910112345678910111213141516171819202122[[#This Row],[PEMBULATAN]]*O125</f>
        <v>43010</v>
      </c>
    </row>
    <row r="126" spans="1:16" ht="26.25" customHeight="1" x14ac:dyDescent="0.2">
      <c r="A126" s="14"/>
      <c r="B126" s="14"/>
      <c r="C126" s="73" t="s">
        <v>3423</v>
      </c>
      <c r="D126" s="78" t="s">
        <v>289</v>
      </c>
      <c r="E126" s="13">
        <v>44452</v>
      </c>
      <c r="F126" s="76" t="s">
        <v>1362</v>
      </c>
      <c r="G126" s="13">
        <v>44454</v>
      </c>
      <c r="H126" s="77" t="s">
        <v>2428</v>
      </c>
      <c r="I126" s="16">
        <v>30</v>
      </c>
      <c r="J126" s="16">
        <v>36</v>
      </c>
      <c r="K126" s="16">
        <v>44</v>
      </c>
      <c r="L126" s="16">
        <v>7</v>
      </c>
      <c r="M126" s="81">
        <v>11.88</v>
      </c>
      <c r="N126" s="72">
        <v>12</v>
      </c>
      <c r="O126" s="64">
        <v>2530</v>
      </c>
      <c r="P126" s="65">
        <f>Table224578910112345678910111213141516171819202122[[#This Row],[PEMBULATAN]]*O126</f>
        <v>30360</v>
      </c>
    </row>
    <row r="127" spans="1:16" ht="26.25" customHeight="1" x14ac:dyDescent="0.2">
      <c r="A127" s="14"/>
      <c r="B127" s="14"/>
      <c r="C127" s="73" t="s">
        <v>3424</v>
      </c>
      <c r="D127" s="78" t="s">
        <v>289</v>
      </c>
      <c r="E127" s="13">
        <v>44452</v>
      </c>
      <c r="F127" s="76" t="s">
        <v>1362</v>
      </c>
      <c r="G127" s="13">
        <v>44454</v>
      </c>
      <c r="H127" s="77" t="s">
        <v>2428</v>
      </c>
      <c r="I127" s="16">
        <v>46</v>
      </c>
      <c r="J127" s="16">
        <v>18</v>
      </c>
      <c r="K127" s="16">
        <v>17</v>
      </c>
      <c r="L127" s="16">
        <v>3</v>
      </c>
      <c r="M127" s="81">
        <v>3.5190000000000001</v>
      </c>
      <c r="N127" s="72">
        <v>4</v>
      </c>
      <c r="O127" s="64">
        <v>2530</v>
      </c>
      <c r="P127" s="65">
        <f>Table224578910112345678910111213141516171819202122[[#This Row],[PEMBULATAN]]*O127</f>
        <v>10120</v>
      </c>
    </row>
    <row r="128" spans="1:16" ht="26.25" customHeight="1" x14ac:dyDescent="0.2">
      <c r="A128" s="14"/>
      <c r="B128" s="14"/>
      <c r="C128" s="73" t="s">
        <v>3425</v>
      </c>
      <c r="D128" s="78" t="s">
        <v>289</v>
      </c>
      <c r="E128" s="13">
        <v>44452</v>
      </c>
      <c r="F128" s="76" t="s">
        <v>1362</v>
      </c>
      <c r="G128" s="13">
        <v>44454</v>
      </c>
      <c r="H128" s="77" t="s">
        <v>2428</v>
      </c>
      <c r="I128" s="16">
        <v>52</v>
      </c>
      <c r="J128" s="16">
        <v>48</v>
      </c>
      <c r="K128" s="16">
        <v>38</v>
      </c>
      <c r="L128" s="16">
        <v>15</v>
      </c>
      <c r="M128" s="81">
        <v>23.712</v>
      </c>
      <c r="N128" s="72">
        <v>24</v>
      </c>
      <c r="O128" s="64">
        <v>2530</v>
      </c>
      <c r="P128" s="65">
        <f>Table224578910112345678910111213141516171819202122[[#This Row],[PEMBULATAN]]*O128</f>
        <v>60720</v>
      </c>
    </row>
    <row r="129" spans="1:16" ht="26.25" customHeight="1" x14ac:dyDescent="0.2">
      <c r="A129" s="14"/>
      <c r="B129" s="14"/>
      <c r="C129" s="73" t="s">
        <v>3426</v>
      </c>
      <c r="D129" s="78" t="s">
        <v>289</v>
      </c>
      <c r="E129" s="13">
        <v>44452</v>
      </c>
      <c r="F129" s="76" t="s">
        <v>1362</v>
      </c>
      <c r="G129" s="13">
        <v>44454</v>
      </c>
      <c r="H129" s="77" t="s">
        <v>2428</v>
      </c>
      <c r="I129" s="16">
        <v>81</v>
      </c>
      <c r="J129" s="16">
        <v>31</v>
      </c>
      <c r="K129" s="16">
        <v>22</v>
      </c>
      <c r="L129" s="16">
        <v>7</v>
      </c>
      <c r="M129" s="81">
        <v>13.810499999999999</v>
      </c>
      <c r="N129" s="72">
        <v>14</v>
      </c>
      <c r="O129" s="64">
        <v>2530</v>
      </c>
      <c r="P129" s="65">
        <f>Table224578910112345678910111213141516171819202122[[#This Row],[PEMBULATAN]]*O129</f>
        <v>35420</v>
      </c>
    </row>
    <row r="130" spans="1:16" ht="26.25" customHeight="1" x14ac:dyDescent="0.2">
      <c r="A130" s="14"/>
      <c r="B130" s="14"/>
      <c r="C130" s="73" t="s">
        <v>3427</v>
      </c>
      <c r="D130" s="78" t="s">
        <v>289</v>
      </c>
      <c r="E130" s="13">
        <v>44452</v>
      </c>
      <c r="F130" s="76" t="s">
        <v>1362</v>
      </c>
      <c r="G130" s="13">
        <v>44454</v>
      </c>
      <c r="H130" s="77" t="s">
        <v>2428</v>
      </c>
      <c r="I130" s="16">
        <v>46</v>
      </c>
      <c r="J130" s="16">
        <v>46</v>
      </c>
      <c r="K130" s="16">
        <v>25</v>
      </c>
      <c r="L130" s="16">
        <v>3</v>
      </c>
      <c r="M130" s="81">
        <v>13.225</v>
      </c>
      <c r="N130" s="72">
        <v>13</v>
      </c>
      <c r="O130" s="64">
        <v>2530</v>
      </c>
      <c r="P130" s="65">
        <f>Table224578910112345678910111213141516171819202122[[#This Row],[PEMBULATAN]]*O130</f>
        <v>32890</v>
      </c>
    </row>
    <row r="131" spans="1:16" ht="26.25" customHeight="1" x14ac:dyDescent="0.2">
      <c r="A131" s="14"/>
      <c r="B131" s="14"/>
      <c r="C131" s="73" t="s">
        <v>3428</v>
      </c>
      <c r="D131" s="78" t="s">
        <v>289</v>
      </c>
      <c r="E131" s="13">
        <v>44452</v>
      </c>
      <c r="F131" s="76" t="s">
        <v>1362</v>
      </c>
      <c r="G131" s="13">
        <v>44454</v>
      </c>
      <c r="H131" s="77" t="s">
        <v>2428</v>
      </c>
      <c r="I131" s="16">
        <v>78</v>
      </c>
      <c r="J131" s="16">
        <v>38</v>
      </c>
      <c r="K131" s="16">
        <v>8</v>
      </c>
      <c r="L131" s="16">
        <v>4</v>
      </c>
      <c r="M131" s="81">
        <v>5.9279999999999999</v>
      </c>
      <c r="N131" s="72">
        <v>6</v>
      </c>
      <c r="O131" s="64">
        <v>2530</v>
      </c>
      <c r="P131" s="65">
        <f>Table224578910112345678910111213141516171819202122[[#This Row],[PEMBULATAN]]*O131</f>
        <v>15180</v>
      </c>
    </row>
    <row r="132" spans="1:16" ht="26.25" customHeight="1" x14ac:dyDescent="0.2">
      <c r="A132" s="14"/>
      <c r="B132" s="14"/>
      <c r="C132" s="73" t="s">
        <v>3429</v>
      </c>
      <c r="D132" s="78" t="s">
        <v>289</v>
      </c>
      <c r="E132" s="13">
        <v>44452</v>
      </c>
      <c r="F132" s="76" t="s">
        <v>1362</v>
      </c>
      <c r="G132" s="13">
        <v>44454</v>
      </c>
      <c r="H132" s="77" t="s">
        <v>2428</v>
      </c>
      <c r="I132" s="16">
        <v>61</v>
      </c>
      <c r="J132" s="16">
        <v>30</v>
      </c>
      <c r="K132" s="16">
        <v>23</v>
      </c>
      <c r="L132" s="16">
        <v>4</v>
      </c>
      <c r="M132" s="81">
        <v>10.522500000000001</v>
      </c>
      <c r="N132" s="72">
        <v>11</v>
      </c>
      <c r="O132" s="64">
        <v>2530</v>
      </c>
      <c r="P132" s="65">
        <f>Table224578910112345678910111213141516171819202122[[#This Row],[PEMBULATAN]]*O132</f>
        <v>27830</v>
      </c>
    </row>
    <row r="133" spans="1:16" ht="26.25" customHeight="1" x14ac:dyDescent="0.2">
      <c r="A133" s="14"/>
      <c r="B133" s="14"/>
      <c r="C133" s="73" t="s">
        <v>3430</v>
      </c>
      <c r="D133" s="78" t="s">
        <v>289</v>
      </c>
      <c r="E133" s="13">
        <v>44452</v>
      </c>
      <c r="F133" s="76" t="s">
        <v>1362</v>
      </c>
      <c r="G133" s="13">
        <v>44454</v>
      </c>
      <c r="H133" s="77" t="s">
        <v>2428</v>
      </c>
      <c r="I133" s="16">
        <v>50</v>
      </c>
      <c r="J133" s="16">
        <v>41</v>
      </c>
      <c r="K133" s="16">
        <v>38</v>
      </c>
      <c r="L133" s="16">
        <v>11</v>
      </c>
      <c r="M133" s="81">
        <v>19.475000000000001</v>
      </c>
      <c r="N133" s="72">
        <v>20</v>
      </c>
      <c r="O133" s="64">
        <v>2530</v>
      </c>
      <c r="P133" s="65">
        <f>Table224578910112345678910111213141516171819202122[[#This Row],[PEMBULATAN]]*O133</f>
        <v>50600</v>
      </c>
    </row>
    <row r="134" spans="1:16" ht="26.25" customHeight="1" x14ac:dyDescent="0.2">
      <c r="A134" s="14"/>
      <c r="B134" s="14"/>
      <c r="C134" s="73" t="s">
        <v>3431</v>
      </c>
      <c r="D134" s="78" t="s">
        <v>289</v>
      </c>
      <c r="E134" s="13">
        <v>44452</v>
      </c>
      <c r="F134" s="76" t="s">
        <v>1362</v>
      </c>
      <c r="G134" s="13">
        <v>44454</v>
      </c>
      <c r="H134" s="77" t="s">
        <v>2428</v>
      </c>
      <c r="I134" s="16">
        <v>50</v>
      </c>
      <c r="J134" s="16">
        <v>28</v>
      </c>
      <c r="K134" s="16">
        <v>24</v>
      </c>
      <c r="L134" s="16">
        <v>3</v>
      </c>
      <c r="M134" s="81">
        <v>8.4</v>
      </c>
      <c r="N134" s="72">
        <v>9</v>
      </c>
      <c r="O134" s="64">
        <v>2530</v>
      </c>
      <c r="P134" s="65">
        <f>Table224578910112345678910111213141516171819202122[[#This Row],[PEMBULATAN]]*O134</f>
        <v>22770</v>
      </c>
    </row>
    <row r="135" spans="1:16" ht="26.25" customHeight="1" x14ac:dyDescent="0.2">
      <c r="A135" s="14"/>
      <c r="B135" s="14"/>
      <c r="C135" s="73" t="s">
        <v>3432</v>
      </c>
      <c r="D135" s="78" t="s">
        <v>289</v>
      </c>
      <c r="E135" s="13">
        <v>44452</v>
      </c>
      <c r="F135" s="76" t="s">
        <v>1362</v>
      </c>
      <c r="G135" s="13">
        <v>44454</v>
      </c>
      <c r="H135" s="77" t="s">
        <v>2428</v>
      </c>
      <c r="I135" s="16">
        <v>60</v>
      </c>
      <c r="J135" s="16">
        <v>33</v>
      </c>
      <c r="K135" s="16">
        <v>34</v>
      </c>
      <c r="L135" s="16">
        <v>4</v>
      </c>
      <c r="M135" s="81">
        <v>16.829999999999998</v>
      </c>
      <c r="N135" s="72">
        <v>17</v>
      </c>
      <c r="O135" s="64">
        <v>2530</v>
      </c>
      <c r="P135" s="65">
        <f>Table224578910112345678910111213141516171819202122[[#This Row],[PEMBULATAN]]*O135</f>
        <v>43010</v>
      </c>
    </row>
    <row r="136" spans="1:16" ht="26.25" customHeight="1" x14ac:dyDescent="0.2">
      <c r="A136" s="14"/>
      <c r="B136" s="14"/>
      <c r="C136" s="73" t="s">
        <v>3433</v>
      </c>
      <c r="D136" s="78" t="s">
        <v>289</v>
      </c>
      <c r="E136" s="13">
        <v>44452</v>
      </c>
      <c r="F136" s="76" t="s">
        <v>1362</v>
      </c>
      <c r="G136" s="13">
        <v>44454</v>
      </c>
      <c r="H136" s="77" t="s">
        <v>2428</v>
      </c>
      <c r="I136" s="16">
        <v>93</v>
      </c>
      <c r="J136" s="16">
        <v>43</v>
      </c>
      <c r="K136" s="16">
        <v>23</v>
      </c>
      <c r="L136" s="16">
        <v>9</v>
      </c>
      <c r="M136" s="81">
        <v>22.994250000000001</v>
      </c>
      <c r="N136" s="72">
        <v>23</v>
      </c>
      <c r="O136" s="64">
        <v>2530</v>
      </c>
      <c r="P136" s="65">
        <f>Table224578910112345678910111213141516171819202122[[#This Row],[PEMBULATAN]]*O136</f>
        <v>58190</v>
      </c>
    </row>
    <row r="137" spans="1:16" ht="26.25" customHeight="1" x14ac:dyDescent="0.2">
      <c r="A137" s="14"/>
      <c r="B137" s="14"/>
      <c r="C137" s="73" t="s">
        <v>3434</v>
      </c>
      <c r="D137" s="78" t="s">
        <v>289</v>
      </c>
      <c r="E137" s="13">
        <v>44452</v>
      </c>
      <c r="F137" s="76" t="s">
        <v>1362</v>
      </c>
      <c r="G137" s="13">
        <v>44454</v>
      </c>
      <c r="H137" s="77" t="s">
        <v>2428</v>
      </c>
      <c r="I137" s="16">
        <v>146</v>
      </c>
      <c r="J137" s="16">
        <v>50</v>
      </c>
      <c r="K137" s="16">
        <v>22</v>
      </c>
      <c r="L137" s="16">
        <v>3</v>
      </c>
      <c r="M137" s="81">
        <v>40.15</v>
      </c>
      <c r="N137" s="72">
        <v>40</v>
      </c>
      <c r="O137" s="64">
        <v>2530</v>
      </c>
      <c r="P137" s="65">
        <f>Table224578910112345678910111213141516171819202122[[#This Row],[PEMBULATAN]]*O137</f>
        <v>101200</v>
      </c>
    </row>
    <row r="138" spans="1:16" ht="26.25" customHeight="1" x14ac:dyDescent="0.2">
      <c r="A138" s="14"/>
      <c r="B138" s="14"/>
      <c r="C138" s="73" t="s">
        <v>3435</v>
      </c>
      <c r="D138" s="78" t="s">
        <v>289</v>
      </c>
      <c r="E138" s="13">
        <v>44452</v>
      </c>
      <c r="F138" s="76" t="s">
        <v>1362</v>
      </c>
      <c r="G138" s="13">
        <v>44454</v>
      </c>
      <c r="H138" s="77" t="s">
        <v>2428</v>
      </c>
      <c r="I138" s="16">
        <v>53</v>
      </c>
      <c r="J138" s="16">
        <v>38</v>
      </c>
      <c r="K138" s="16">
        <v>41</v>
      </c>
      <c r="L138" s="16">
        <v>13</v>
      </c>
      <c r="M138" s="81">
        <v>20.6435</v>
      </c>
      <c r="N138" s="72">
        <v>21</v>
      </c>
      <c r="O138" s="64">
        <v>2530</v>
      </c>
      <c r="P138" s="65">
        <f>Table224578910112345678910111213141516171819202122[[#This Row],[PEMBULATAN]]*O138</f>
        <v>53130</v>
      </c>
    </row>
    <row r="139" spans="1:16" ht="26.25" customHeight="1" x14ac:dyDescent="0.2">
      <c r="A139" s="14"/>
      <c r="B139" s="14"/>
      <c r="C139" s="73" t="s">
        <v>3436</v>
      </c>
      <c r="D139" s="78" t="s">
        <v>289</v>
      </c>
      <c r="E139" s="13">
        <v>44452</v>
      </c>
      <c r="F139" s="76" t="s">
        <v>1362</v>
      </c>
      <c r="G139" s="13">
        <v>44454</v>
      </c>
      <c r="H139" s="77" t="s">
        <v>2428</v>
      </c>
      <c r="I139" s="16">
        <v>41</v>
      </c>
      <c r="J139" s="16">
        <v>35</v>
      </c>
      <c r="K139" s="16">
        <v>23</v>
      </c>
      <c r="L139" s="16">
        <v>4</v>
      </c>
      <c r="M139" s="81">
        <v>8.2512500000000006</v>
      </c>
      <c r="N139" s="72">
        <v>8</v>
      </c>
      <c r="O139" s="64">
        <v>2530</v>
      </c>
      <c r="P139" s="65">
        <f>Table224578910112345678910111213141516171819202122[[#This Row],[PEMBULATAN]]*O139</f>
        <v>20240</v>
      </c>
    </row>
    <row r="140" spans="1:16" ht="26.25" customHeight="1" x14ac:dyDescent="0.2">
      <c r="A140" s="14"/>
      <c r="B140" s="14"/>
      <c r="C140" s="73" t="s">
        <v>3437</v>
      </c>
      <c r="D140" s="78" t="s">
        <v>289</v>
      </c>
      <c r="E140" s="13">
        <v>44452</v>
      </c>
      <c r="F140" s="76" t="s">
        <v>1362</v>
      </c>
      <c r="G140" s="13">
        <v>44454</v>
      </c>
      <c r="H140" s="77" t="s">
        <v>2428</v>
      </c>
      <c r="I140" s="16">
        <v>86</v>
      </c>
      <c r="J140" s="16">
        <v>47</v>
      </c>
      <c r="K140" s="16">
        <v>33</v>
      </c>
      <c r="L140" s="16">
        <v>8</v>
      </c>
      <c r="M140" s="81">
        <v>33.346499999999999</v>
      </c>
      <c r="N140" s="72">
        <v>34</v>
      </c>
      <c r="O140" s="64">
        <v>2530</v>
      </c>
      <c r="P140" s="65">
        <f>Table224578910112345678910111213141516171819202122[[#This Row],[PEMBULATAN]]*O140</f>
        <v>86020</v>
      </c>
    </row>
    <row r="141" spans="1:16" ht="26.25" customHeight="1" x14ac:dyDescent="0.2">
      <c r="A141" s="14"/>
      <c r="B141" s="14"/>
      <c r="C141" s="73" t="s">
        <v>3438</v>
      </c>
      <c r="D141" s="78" t="s">
        <v>289</v>
      </c>
      <c r="E141" s="13">
        <v>44452</v>
      </c>
      <c r="F141" s="76" t="s">
        <v>1362</v>
      </c>
      <c r="G141" s="13">
        <v>44454</v>
      </c>
      <c r="H141" s="77" t="s">
        <v>2428</v>
      </c>
      <c r="I141" s="16">
        <v>96</v>
      </c>
      <c r="J141" s="16">
        <v>53</v>
      </c>
      <c r="K141" s="16">
        <v>58</v>
      </c>
      <c r="L141" s="16">
        <v>18</v>
      </c>
      <c r="M141" s="81">
        <v>73.775999999999996</v>
      </c>
      <c r="N141" s="72">
        <v>74</v>
      </c>
      <c r="O141" s="64">
        <v>2530</v>
      </c>
      <c r="P141" s="65">
        <f>Table224578910112345678910111213141516171819202122[[#This Row],[PEMBULATAN]]*O141</f>
        <v>187220</v>
      </c>
    </row>
    <row r="142" spans="1:16" ht="22.5" customHeight="1" x14ac:dyDescent="0.2">
      <c r="A142" s="120" t="s">
        <v>30</v>
      </c>
      <c r="B142" s="121"/>
      <c r="C142" s="121"/>
      <c r="D142" s="121"/>
      <c r="E142" s="121"/>
      <c r="F142" s="121"/>
      <c r="G142" s="121"/>
      <c r="H142" s="121"/>
      <c r="I142" s="121"/>
      <c r="J142" s="121"/>
      <c r="K142" s="121"/>
      <c r="L142" s="122"/>
      <c r="M142" s="79">
        <f>SUBTOTAL(109,Table224578910112345678910111213141516171819202122[KG VOLUME])</f>
        <v>3005.2862499999978</v>
      </c>
      <c r="N142" s="68">
        <f>SUM(N3:N141)</f>
        <v>3094</v>
      </c>
      <c r="O142" s="123">
        <f>SUM(P3:P141)</f>
        <v>7827820</v>
      </c>
      <c r="P142" s="124"/>
    </row>
    <row r="143" spans="1:16" ht="18" customHeight="1" x14ac:dyDescent="0.2">
      <c r="A143" s="86"/>
      <c r="B143" s="56" t="s">
        <v>42</v>
      </c>
      <c r="C143" s="55"/>
      <c r="D143" s="57" t="s">
        <v>43</v>
      </c>
      <c r="E143" s="86"/>
      <c r="F143" s="86"/>
      <c r="G143" s="86"/>
      <c r="H143" s="86"/>
      <c r="I143" s="86"/>
      <c r="J143" s="86"/>
      <c r="K143" s="86"/>
      <c r="L143" s="86"/>
      <c r="M143" s="87"/>
      <c r="N143" s="88" t="s">
        <v>51</v>
      </c>
      <c r="O143" s="89"/>
      <c r="P143" s="89">
        <f>O142*10%</f>
        <v>782782</v>
      </c>
    </row>
    <row r="144" spans="1:16" ht="18" customHeight="1" thickBot="1" x14ac:dyDescent="0.25">
      <c r="A144" s="86"/>
      <c r="B144" s="56"/>
      <c r="C144" s="55"/>
      <c r="D144" s="57"/>
      <c r="E144" s="86"/>
      <c r="F144" s="86"/>
      <c r="G144" s="86"/>
      <c r="H144" s="86"/>
      <c r="I144" s="86"/>
      <c r="J144" s="86"/>
      <c r="K144" s="86"/>
      <c r="L144" s="86"/>
      <c r="M144" s="87"/>
      <c r="N144" s="90" t="s">
        <v>52</v>
      </c>
      <c r="O144" s="91"/>
      <c r="P144" s="91">
        <f>O142-P143</f>
        <v>7045038</v>
      </c>
    </row>
    <row r="145" spans="1:16" ht="18" customHeight="1" x14ac:dyDescent="0.2">
      <c r="A145" s="11"/>
      <c r="H145" s="63"/>
      <c r="N145" s="62" t="s">
        <v>31</v>
      </c>
      <c r="P145" s="69">
        <f>P144*1%</f>
        <v>70450.38</v>
      </c>
    </row>
    <row r="146" spans="1:16" ht="18" customHeight="1" thickBot="1" x14ac:dyDescent="0.25">
      <c r="A146" s="11"/>
      <c r="H146" s="63"/>
      <c r="N146" s="62" t="s">
        <v>53</v>
      </c>
      <c r="P146" s="71">
        <f>P144*2%</f>
        <v>140900.76</v>
      </c>
    </row>
    <row r="147" spans="1:16" ht="18" customHeight="1" x14ac:dyDescent="0.2">
      <c r="A147" s="11"/>
      <c r="H147" s="63"/>
      <c r="N147" s="66" t="s">
        <v>32</v>
      </c>
      <c r="O147" s="67"/>
      <c r="P147" s="70">
        <f>P144+P145-P146</f>
        <v>6974587.6200000001</v>
      </c>
    </row>
    <row r="149" spans="1:16" x14ac:dyDescent="0.2">
      <c r="A149" s="11"/>
      <c r="H149" s="63"/>
      <c r="P149" s="71"/>
    </row>
    <row r="150" spans="1:16" x14ac:dyDescent="0.2">
      <c r="A150" s="11"/>
      <c r="H150" s="63"/>
      <c r="O150" s="58"/>
      <c r="P150" s="71"/>
    </row>
    <row r="151" spans="1:16" s="3" customFormat="1" x14ac:dyDescent="0.25">
      <c r="A151" s="11"/>
      <c r="B151" s="2"/>
      <c r="C151" s="2"/>
      <c r="E151" s="12"/>
      <c r="H151" s="63"/>
      <c r="N151" s="15"/>
      <c r="O151" s="15"/>
      <c r="P151" s="15"/>
    </row>
    <row r="152" spans="1:16" s="3" customFormat="1" x14ac:dyDescent="0.25">
      <c r="A152" s="11"/>
      <c r="B152" s="2"/>
      <c r="C152" s="2"/>
      <c r="E152" s="12"/>
      <c r="H152" s="63"/>
      <c r="N152" s="15"/>
      <c r="O152" s="15"/>
      <c r="P152" s="15"/>
    </row>
    <row r="153" spans="1:16" s="3" customFormat="1" x14ac:dyDescent="0.25">
      <c r="A153" s="11"/>
      <c r="B153" s="2"/>
      <c r="C153" s="2"/>
      <c r="E153" s="12"/>
      <c r="H153" s="63"/>
      <c r="N153" s="15"/>
      <c r="O153" s="15"/>
      <c r="P153" s="15"/>
    </row>
    <row r="154" spans="1:16" s="3" customFormat="1" x14ac:dyDescent="0.25">
      <c r="A154" s="11"/>
      <c r="B154" s="2"/>
      <c r="C154" s="2"/>
      <c r="E154" s="12"/>
      <c r="H154" s="63"/>
      <c r="N154" s="15"/>
      <c r="O154" s="15"/>
      <c r="P154" s="15"/>
    </row>
    <row r="155" spans="1:16" s="3" customFormat="1" x14ac:dyDescent="0.25">
      <c r="A155" s="11"/>
      <c r="B155" s="2"/>
      <c r="C155" s="2"/>
      <c r="E155" s="12"/>
      <c r="H155" s="63"/>
      <c r="N155" s="15"/>
      <c r="O155" s="15"/>
      <c r="P155" s="15"/>
    </row>
    <row r="156" spans="1:16" s="3" customFormat="1" x14ac:dyDescent="0.25">
      <c r="A156" s="11"/>
      <c r="B156" s="2"/>
      <c r="C156" s="2"/>
      <c r="E156" s="12"/>
      <c r="H156" s="63"/>
      <c r="N156" s="15"/>
      <c r="O156" s="15"/>
      <c r="P156" s="15"/>
    </row>
    <row r="157" spans="1:16" s="3" customFormat="1" x14ac:dyDescent="0.25">
      <c r="A157" s="11"/>
      <c r="B157" s="2"/>
      <c r="C157" s="2"/>
      <c r="E157" s="12"/>
      <c r="H157" s="63"/>
      <c r="N157" s="15"/>
      <c r="O157" s="15"/>
      <c r="P157" s="15"/>
    </row>
    <row r="158" spans="1:16" s="3" customFormat="1" x14ac:dyDescent="0.25">
      <c r="A158" s="11"/>
      <c r="B158" s="2"/>
      <c r="C158" s="2"/>
      <c r="E158" s="12"/>
      <c r="H158" s="63"/>
      <c r="N158" s="15"/>
      <c r="O158" s="15"/>
      <c r="P158" s="15"/>
    </row>
    <row r="159" spans="1:16" s="3" customFormat="1" x14ac:dyDescent="0.25">
      <c r="A159" s="11"/>
      <c r="B159" s="2"/>
      <c r="C159" s="2"/>
      <c r="E159" s="12"/>
      <c r="H159" s="63"/>
      <c r="N159" s="15"/>
      <c r="O159" s="15"/>
      <c r="P159" s="15"/>
    </row>
    <row r="160" spans="1:16" s="3" customFormat="1" x14ac:dyDescent="0.25">
      <c r="A160" s="11"/>
      <c r="B160" s="2"/>
      <c r="C160" s="2"/>
      <c r="E160" s="12"/>
      <c r="H160" s="63"/>
      <c r="N160" s="15"/>
      <c r="O160" s="15"/>
      <c r="P160" s="15"/>
    </row>
    <row r="161" spans="1:16" s="3" customFormat="1" x14ac:dyDescent="0.25">
      <c r="A161" s="11"/>
      <c r="B161" s="2"/>
      <c r="C161" s="2"/>
      <c r="E161" s="12"/>
      <c r="H161" s="63"/>
      <c r="N161" s="15"/>
      <c r="O161" s="15"/>
      <c r="P161" s="15"/>
    </row>
    <row r="162" spans="1:16" s="3" customFormat="1" x14ac:dyDescent="0.25">
      <c r="A162" s="11"/>
      <c r="B162" s="2"/>
      <c r="C162" s="2"/>
      <c r="E162" s="12"/>
      <c r="H162" s="63"/>
      <c r="N162" s="15"/>
      <c r="O162" s="15"/>
      <c r="P162" s="15"/>
    </row>
  </sheetData>
  <mergeCells count="2">
    <mergeCell ref="A142:L142"/>
    <mergeCell ref="O142:P142"/>
  </mergeCells>
  <conditionalFormatting sqref="B3">
    <cfRule type="duplicateValues" dxfId="354" priority="2"/>
  </conditionalFormatting>
  <conditionalFormatting sqref="B4">
    <cfRule type="duplicateValues" dxfId="353" priority="1"/>
  </conditionalFormatting>
  <conditionalFormatting sqref="B5:B141">
    <cfRule type="duplicateValues" dxfId="352" priority="5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R350"/>
  <sheetViews>
    <sheetView zoomScale="110" zoomScaleNormal="110" workbookViewId="0">
      <pane xSplit="3" ySplit="2" topLeftCell="D324" activePane="bottomRight" state="frozen"/>
      <selection pane="topRight" activeCell="B1" sqref="B1"/>
      <selection pane="bottomLeft" activeCell="A3" sqref="A3"/>
      <selection pane="bottomRight" activeCell="D328" sqref="D32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8" x14ac:dyDescent="0.2">
      <c r="H1" s="5"/>
    </row>
    <row r="2" spans="1:18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8" ht="26.25" customHeight="1" x14ac:dyDescent="0.2">
      <c r="A3" s="83" t="s">
        <v>7140</v>
      </c>
      <c r="B3" s="99" t="s">
        <v>3439</v>
      </c>
      <c r="C3" s="9" t="s">
        <v>3440</v>
      </c>
      <c r="D3" s="76" t="s">
        <v>289</v>
      </c>
      <c r="E3" s="13">
        <v>44453</v>
      </c>
      <c r="F3" s="76" t="s">
        <v>1362</v>
      </c>
      <c r="G3" s="13">
        <v>44454</v>
      </c>
      <c r="H3" s="10" t="s">
        <v>2428</v>
      </c>
      <c r="I3" s="1">
        <v>47</v>
      </c>
      <c r="J3" s="1">
        <v>32</v>
      </c>
      <c r="K3" s="1">
        <v>10</v>
      </c>
      <c r="L3" s="1">
        <v>2</v>
      </c>
      <c r="M3" s="80">
        <v>3.76</v>
      </c>
      <c r="N3" s="8">
        <v>4</v>
      </c>
      <c r="O3" s="64">
        <v>2530</v>
      </c>
      <c r="P3" s="65">
        <f>Table22457891011234567891011121314151617181920212223[[#This Row],[PEMBULATAN]]*O3</f>
        <v>10120</v>
      </c>
    </row>
    <row r="4" spans="1:18" ht="26.25" customHeight="1" x14ac:dyDescent="0.2">
      <c r="A4" s="14"/>
      <c r="B4" s="75" t="s">
        <v>3441</v>
      </c>
      <c r="C4" s="9" t="s">
        <v>3442</v>
      </c>
      <c r="D4" s="76" t="s">
        <v>289</v>
      </c>
      <c r="E4" s="13">
        <v>44453</v>
      </c>
      <c r="F4" s="76" t="s">
        <v>1362</v>
      </c>
      <c r="G4" s="13">
        <v>44454</v>
      </c>
      <c r="H4" s="10" t="s">
        <v>2428</v>
      </c>
      <c r="I4" s="1">
        <v>46</v>
      </c>
      <c r="J4" s="1">
        <v>35</v>
      </c>
      <c r="K4" s="1">
        <v>15</v>
      </c>
      <c r="L4" s="1">
        <v>3</v>
      </c>
      <c r="M4" s="80">
        <v>6.0374999999999996</v>
      </c>
      <c r="N4" s="8">
        <v>6</v>
      </c>
      <c r="O4" s="64">
        <v>2530</v>
      </c>
      <c r="P4" s="65">
        <f>Table22457891011234567891011121314151617181920212223[[#This Row],[PEMBULATAN]]*O4</f>
        <v>15180</v>
      </c>
    </row>
    <row r="5" spans="1:18" ht="26.25" customHeight="1" x14ac:dyDescent="0.2">
      <c r="A5" s="14"/>
      <c r="B5" s="75"/>
      <c r="C5" s="73" t="s">
        <v>3443</v>
      </c>
      <c r="D5" s="78" t="s">
        <v>289</v>
      </c>
      <c r="E5" s="13">
        <v>44453</v>
      </c>
      <c r="F5" s="76" t="s">
        <v>1362</v>
      </c>
      <c r="G5" s="13">
        <v>44454</v>
      </c>
      <c r="H5" s="77" t="s">
        <v>2428</v>
      </c>
      <c r="I5" s="16">
        <v>38</v>
      </c>
      <c r="J5" s="16">
        <v>17</v>
      </c>
      <c r="K5" s="16">
        <v>13</v>
      </c>
      <c r="L5" s="16">
        <v>23</v>
      </c>
      <c r="M5" s="81">
        <v>2.0994999999999999</v>
      </c>
      <c r="N5" s="72">
        <v>23</v>
      </c>
      <c r="O5" s="64">
        <v>2530</v>
      </c>
      <c r="P5" s="65">
        <f>Table22457891011234567891011121314151617181920212223[[#This Row],[PEMBULATAN]]*O5</f>
        <v>58190</v>
      </c>
    </row>
    <row r="6" spans="1:18" ht="26.25" customHeight="1" x14ac:dyDescent="0.2">
      <c r="A6" s="14"/>
      <c r="B6" s="75"/>
      <c r="C6" s="73" t="s">
        <v>3444</v>
      </c>
      <c r="D6" s="78" t="s">
        <v>289</v>
      </c>
      <c r="E6" s="13">
        <v>44453</v>
      </c>
      <c r="F6" s="76" t="s">
        <v>1362</v>
      </c>
      <c r="G6" s="13">
        <v>44454</v>
      </c>
      <c r="H6" s="77" t="s">
        <v>2428</v>
      </c>
      <c r="I6" s="16">
        <v>47</v>
      </c>
      <c r="J6" s="16">
        <v>37</v>
      </c>
      <c r="K6" s="16">
        <v>18</v>
      </c>
      <c r="L6" s="16">
        <v>5</v>
      </c>
      <c r="M6" s="81">
        <v>7.8254999999999999</v>
      </c>
      <c r="N6" s="72">
        <v>8</v>
      </c>
      <c r="O6" s="64">
        <v>2530</v>
      </c>
      <c r="P6" s="65">
        <f>Table22457891011234567891011121314151617181920212223[[#This Row],[PEMBULATAN]]*O6</f>
        <v>20240</v>
      </c>
    </row>
    <row r="7" spans="1:18" ht="26.25" customHeight="1" x14ac:dyDescent="0.2">
      <c r="A7" s="14"/>
      <c r="B7" s="75"/>
      <c r="C7" s="73" t="s">
        <v>3445</v>
      </c>
      <c r="D7" s="78" t="s">
        <v>289</v>
      </c>
      <c r="E7" s="13">
        <v>44453</v>
      </c>
      <c r="F7" s="76" t="s">
        <v>1362</v>
      </c>
      <c r="G7" s="13">
        <v>44454</v>
      </c>
      <c r="H7" s="77" t="s">
        <v>2428</v>
      </c>
      <c r="I7" s="16">
        <v>23</v>
      </c>
      <c r="J7" s="16">
        <v>25</v>
      </c>
      <c r="K7" s="16">
        <v>18</v>
      </c>
      <c r="L7" s="16">
        <v>3</v>
      </c>
      <c r="M7" s="81">
        <v>2.5874999999999999</v>
      </c>
      <c r="N7" s="72">
        <v>3</v>
      </c>
      <c r="O7" s="64">
        <v>2530</v>
      </c>
      <c r="P7" s="65">
        <f>Table22457891011234567891011121314151617181920212223[[#This Row],[PEMBULATAN]]*O7</f>
        <v>7590</v>
      </c>
    </row>
    <row r="8" spans="1:18" ht="26.25" customHeight="1" x14ac:dyDescent="0.2">
      <c r="A8" s="14"/>
      <c r="B8" s="75"/>
      <c r="C8" s="73" t="s">
        <v>3446</v>
      </c>
      <c r="D8" s="78" t="s">
        <v>289</v>
      </c>
      <c r="E8" s="13">
        <v>44453</v>
      </c>
      <c r="F8" s="76" t="s">
        <v>1362</v>
      </c>
      <c r="G8" s="13">
        <v>44454</v>
      </c>
      <c r="H8" s="77" t="s">
        <v>2428</v>
      </c>
      <c r="I8" s="16">
        <v>77</v>
      </c>
      <c r="J8" s="16">
        <v>49</v>
      </c>
      <c r="K8" s="16">
        <v>27</v>
      </c>
      <c r="L8" s="16">
        <v>25</v>
      </c>
      <c r="M8" s="81">
        <v>25.467749999999999</v>
      </c>
      <c r="N8" s="72">
        <v>26</v>
      </c>
      <c r="O8" s="64">
        <v>2530</v>
      </c>
      <c r="P8" s="65">
        <f>Table22457891011234567891011121314151617181920212223[[#This Row],[PEMBULATAN]]*O8</f>
        <v>65780</v>
      </c>
    </row>
    <row r="9" spans="1:18" ht="26.25" customHeight="1" x14ac:dyDescent="0.2">
      <c r="A9" s="14"/>
      <c r="B9" s="75"/>
      <c r="C9" s="73" t="s">
        <v>3447</v>
      </c>
      <c r="D9" s="78" t="s">
        <v>289</v>
      </c>
      <c r="E9" s="13">
        <v>44453</v>
      </c>
      <c r="F9" s="76" t="s">
        <v>1362</v>
      </c>
      <c r="G9" s="13">
        <v>44454</v>
      </c>
      <c r="H9" s="77" t="s">
        <v>2428</v>
      </c>
      <c r="I9" s="16">
        <v>44</v>
      </c>
      <c r="J9" s="16">
        <v>33</v>
      </c>
      <c r="K9" s="16">
        <v>28</v>
      </c>
      <c r="L9" s="16">
        <v>28</v>
      </c>
      <c r="M9" s="81">
        <v>10.164</v>
      </c>
      <c r="N9" s="72">
        <v>28</v>
      </c>
      <c r="O9" s="64">
        <v>2530</v>
      </c>
      <c r="P9" s="65">
        <f>Table22457891011234567891011121314151617181920212223[[#This Row],[PEMBULATAN]]*O9</f>
        <v>70840</v>
      </c>
    </row>
    <row r="10" spans="1:18" ht="26.25" customHeight="1" x14ac:dyDescent="0.2">
      <c r="A10" s="14"/>
      <c r="B10" s="75"/>
      <c r="C10" s="73" t="s">
        <v>3448</v>
      </c>
      <c r="D10" s="78" t="s">
        <v>289</v>
      </c>
      <c r="E10" s="13">
        <v>44453</v>
      </c>
      <c r="F10" s="76" t="s">
        <v>1362</v>
      </c>
      <c r="G10" s="13">
        <v>44454</v>
      </c>
      <c r="H10" s="77" t="s">
        <v>2428</v>
      </c>
      <c r="I10" s="16">
        <v>70</v>
      </c>
      <c r="J10" s="16">
        <v>47</v>
      </c>
      <c r="K10" s="16">
        <v>26</v>
      </c>
      <c r="L10" s="16">
        <v>12</v>
      </c>
      <c r="M10" s="81">
        <v>21.385000000000002</v>
      </c>
      <c r="N10" s="72">
        <v>22</v>
      </c>
      <c r="O10" s="64">
        <v>2530</v>
      </c>
      <c r="P10" s="65">
        <f>Table22457891011234567891011121314151617181920212223[[#This Row],[PEMBULATAN]]*O10</f>
        <v>55660</v>
      </c>
    </row>
    <row r="11" spans="1:18" ht="26.25" customHeight="1" x14ac:dyDescent="0.2">
      <c r="A11" s="14"/>
      <c r="B11" s="97"/>
      <c r="C11" s="73" t="s">
        <v>3449</v>
      </c>
      <c r="D11" s="78" t="s">
        <v>289</v>
      </c>
      <c r="E11" s="13">
        <v>44453</v>
      </c>
      <c r="F11" s="76" t="s">
        <v>1362</v>
      </c>
      <c r="G11" s="13">
        <v>44454</v>
      </c>
      <c r="H11" s="77" t="s">
        <v>2428</v>
      </c>
      <c r="I11" s="16">
        <v>40</v>
      </c>
      <c r="J11" s="16">
        <v>40</v>
      </c>
      <c r="K11" s="16">
        <v>10</v>
      </c>
      <c r="L11" s="16">
        <v>5</v>
      </c>
      <c r="M11" s="81">
        <v>4</v>
      </c>
      <c r="N11" s="72">
        <v>5</v>
      </c>
      <c r="O11" s="64">
        <v>2530</v>
      </c>
      <c r="P11" s="65">
        <f>Table22457891011234567891011121314151617181920212223[[#This Row],[PEMBULATAN]]*O11</f>
        <v>12650</v>
      </c>
      <c r="R11" s="4">
        <f>1+1+8+86+230+1</f>
        <v>327</v>
      </c>
    </row>
    <row r="12" spans="1:18" ht="26.25" customHeight="1" x14ac:dyDescent="0.2">
      <c r="A12" s="14"/>
      <c r="B12" s="75" t="s">
        <v>3450</v>
      </c>
      <c r="C12" s="73" t="s">
        <v>3451</v>
      </c>
      <c r="D12" s="78" t="s">
        <v>289</v>
      </c>
      <c r="E12" s="13">
        <v>44453</v>
      </c>
      <c r="F12" s="76" t="s">
        <v>1362</v>
      </c>
      <c r="G12" s="13">
        <v>44454</v>
      </c>
      <c r="H12" s="77" t="s">
        <v>2428</v>
      </c>
      <c r="I12" s="16">
        <v>96</v>
      </c>
      <c r="J12" s="16">
        <v>12</v>
      </c>
      <c r="K12" s="16">
        <v>3</v>
      </c>
      <c r="L12" s="16">
        <v>1</v>
      </c>
      <c r="M12" s="81">
        <v>0.86399999999999999</v>
      </c>
      <c r="N12" s="72">
        <v>1</v>
      </c>
      <c r="O12" s="64">
        <v>2530</v>
      </c>
      <c r="P12" s="65">
        <f>Table22457891011234567891011121314151617181920212223[[#This Row],[PEMBULATAN]]*O12</f>
        <v>2530</v>
      </c>
    </row>
    <row r="13" spans="1:18" ht="26.25" customHeight="1" x14ac:dyDescent="0.2">
      <c r="A13" s="14"/>
      <c r="B13" s="75"/>
      <c r="C13" s="73" t="s">
        <v>3452</v>
      </c>
      <c r="D13" s="78" t="s">
        <v>289</v>
      </c>
      <c r="E13" s="13">
        <v>44453</v>
      </c>
      <c r="F13" s="76" t="s">
        <v>1362</v>
      </c>
      <c r="G13" s="13">
        <v>44454</v>
      </c>
      <c r="H13" s="77" t="s">
        <v>2428</v>
      </c>
      <c r="I13" s="16">
        <v>103</v>
      </c>
      <c r="J13" s="16">
        <v>5</v>
      </c>
      <c r="K13" s="16">
        <v>5</v>
      </c>
      <c r="L13" s="16">
        <v>1</v>
      </c>
      <c r="M13" s="81">
        <v>0.64375000000000004</v>
      </c>
      <c r="N13" s="72">
        <v>1</v>
      </c>
      <c r="O13" s="64">
        <v>2530</v>
      </c>
      <c r="P13" s="65">
        <f>Table22457891011234567891011121314151617181920212223[[#This Row],[PEMBULATAN]]*O13</f>
        <v>2530</v>
      </c>
    </row>
    <row r="14" spans="1:18" ht="26.25" customHeight="1" x14ac:dyDescent="0.2">
      <c r="A14" s="14"/>
      <c r="B14" s="75"/>
      <c r="C14" s="73" t="s">
        <v>3453</v>
      </c>
      <c r="D14" s="78" t="s">
        <v>289</v>
      </c>
      <c r="E14" s="13">
        <v>44453</v>
      </c>
      <c r="F14" s="76" t="s">
        <v>1362</v>
      </c>
      <c r="G14" s="13">
        <v>44454</v>
      </c>
      <c r="H14" s="77" t="s">
        <v>2428</v>
      </c>
      <c r="I14" s="16">
        <v>59</v>
      </c>
      <c r="J14" s="16">
        <v>50</v>
      </c>
      <c r="K14" s="16">
        <v>2</v>
      </c>
      <c r="L14" s="16">
        <v>2</v>
      </c>
      <c r="M14" s="81">
        <v>1.4750000000000001</v>
      </c>
      <c r="N14" s="72">
        <v>2</v>
      </c>
      <c r="O14" s="64">
        <v>2530</v>
      </c>
      <c r="P14" s="65">
        <f>Table22457891011234567891011121314151617181920212223[[#This Row],[PEMBULATAN]]*O14</f>
        <v>5060</v>
      </c>
    </row>
    <row r="15" spans="1:18" ht="26.25" customHeight="1" x14ac:dyDescent="0.2">
      <c r="A15" s="14"/>
      <c r="B15" s="75"/>
      <c r="C15" s="73" t="s">
        <v>3454</v>
      </c>
      <c r="D15" s="78" t="s">
        <v>289</v>
      </c>
      <c r="E15" s="13">
        <v>44453</v>
      </c>
      <c r="F15" s="76" t="s">
        <v>1362</v>
      </c>
      <c r="G15" s="13">
        <v>44454</v>
      </c>
      <c r="H15" s="77" t="s">
        <v>2428</v>
      </c>
      <c r="I15" s="16">
        <v>30</v>
      </c>
      <c r="J15" s="16">
        <v>27</v>
      </c>
      <c r="K15" s="16">
        <v>52</v>
      </c>
      <c r="L15" s="16">
        <v>9</v>
      </c>
      <c r="M15" s="81">
        <v>10.53</v>
      </c>
      <c r="N15" s="72">
        <v>11</v>
      </c>
      <c r="O15" s="64">
        <v>2530</v>
      </c>
      <c r="P15" s="65">
        <f>Table22457891011234567891011121314151617181920212223[[#This Row],[PEMBULATAN]]*O15</f>
        <v>27830</v>
      </c>
    </row>
    <row r="16" spans="1:18" ht="26.25" customHeight="1" x14ac:dyDescent="0.2">
      <c r="A16" s="14"/>
      <c r="B16" s="75"/>
      <c r="C16" s="73" t="s">
        <v>3455</v>
      </c>
      <c r="D16" s="78" t="s">
        <v>289</v>
      </c>
      <c r="E16" s="13">
        <v>44453</v>
      </c>
      <c r="F16" s="76" t="s">
        <v>1362</v>
      </c>
      <c r="G16" s="13">
        <v>44454</v>
      </c>
      <c r="H16" s="77" t="s">
        <v>2428</v>
      </c>
      <c r="I16" s="16">
        <v>30</v>
      </c>
      <c r="J16" s="16">
        <v>27</v>
      </c>
      <c r="K16" s="16">
        <v>52</v>
      </c>
      <c r="L16" s="16">
        <v>9</v>
      </c>
      <c r="M16" s="81">
        <v>10.53</v>
      </c>
      <c r="N16" s="72">
        <v>11</v>
      </c>
      <c r="O16" s="64">
        <v>2530</v>
      </c>
      <c r="P16" s="65">
        <f>Table22457891011234567891011121314151617181920212223[[#This Row],[PEMBULATAN]]*O16</f>
        <v>27830</v>
      </c>
    </row>
    <row r="17" spans="1:16" ht="26.25" customHeight="1" x14ac:dyDescent="0.2">
      <c r="A17" s="14"/>
      <c r="B17" s="75"/>
      <c r="C17" s="73" t="s">
        <v>3456</v>
      </c>
      <c r="D17" s="78" t="s">
        <v>289</v>
      </c>
      <c r="E17" s="13">
        <v>44453</v>
      </c>
      <c r="F17" s="76" t="s">
        <v>1362</v>
      </c>
      <c r="G17" s="13">
        <v>44454</v>
      </c>
      <c r="H17" s="77" t="s">
        <v>2428</v>
      </c>
      <c r="I17" s="16">
        <v>36</v>
      </c>
      <c r="J17" s="16">
        <v>20</v>
      </c>
      <c r="K17" s="16">
        <v>42</v>
      </c>
      <c r="L17" s="16">
        <v>4</v>
      </c>
      <c r="M17" s="81">
        <v>7.56</v>
      </c>
      <c r="N17" s="72">
        <v>8</v>
      </c>
      <c r="O17" s="64">
        <v>2530</v>
      </c>
      <c r="P17" s="65">
        <f>Table22457891011234567891011121314151617181920212223[[#This Row],[PEMBULATAN]]*O17</f>
        <v>20240</v>
      </c>
    </row>
    <row r="18" spans="1:16" ht="26.25" customHeight="1" x14ac:dyDescent="0.2">
      <c r="A18" s="14"/>
      <c r="B18" s="75"/>
      <c r="C18" s="73" t="s">
        <v>3457</v>
      </c>
      <c r="D18" s="78" t="s">
        <v>289</v>
      </c>
      <c r="E18" s="13">
        <v>44453</v>
      </c>
      <c r="F18" s="76" t="s">
        <v>1362</v>
      </c>
      <c r="G18" s="13">
        <v>44454</v>
      </c>
      <c r="H18" s="77" t="s">
        <v>2428</v>
      </c>
      <c r="I18" s="16">
        <v>52</v>
      </c>
      <c r="J18" s="16">
        <v>44</v>
      </c>
      <c r="K18" s="16">
        <v>33</v>
      </c>
      <c r="L18" s="16">
        <v>14</v>
      </c>
      <c r="M18" s="81">
        <v>18.876000000000001</v>
      </c>
      <c r="N18" s="72">
        <v>19</v>
      </c>
      <c r="O18" s="64">
        <v>2530</v>
      </c>
      <c r="P18" s="65">
        <f>Table22457891011234567891011121314151617181920212223[[#This Row],[PEMBULATAN]]*O18</f>
        <v>48070</v>
      </c>
    </row>
    <row r="19" spans="1:16" ht="26.25" customHeight="1" x14ac:dyDescent="0.2">
      <c r="A19" s="14"/>
      <c r="B19" s="75"/>
      <c r="C19" s="73" t="s">
        <v>3458</v>
      </c>
      <c r="D19" s="78" t="s">
        <v>289</v>
      </c>
      <c r="E19" s="13">
        <v>44453</v>
      </c>
      <c r="F19" s="76" t="s">
        <v>1362</v>
      </c>
      <c r="G19" s="13">
        <v>44454</v>
      </c>
      <c r="H19" s="77" t="s">
        <v>2428</v>
      </c>
      <c r="I19" s="16">
        <v>35</v>
      </c>
      <c r="J19" s="16">
        <v>26</v>
      </c>
      <c r="K19" s="16">
        <v>28</v>
      </c>
      <c r="L19" s="16">
        <v>4</v>
      </c>
      <c r="M19" s="81">
        <v>6.37</v>
      </c>
      <c r="N19" s="72">
        <v>7</v>
      </c>
      <c r="O19" s="64">
        <v>2530</v>
      </c>
      <c r="P19" s="65">
        <f>Table22457891011234567891011121314151617181920212223[[#This Row],[PEMBULATAN]]*O19</f>
        <v>17710</v>
      </c>
    </row>
    <row r="20" spans="1:16" ht="26.25" customHeight="1" x14ac:dyDescent="0.2">
      <c r="A20" s="14"/>
      <c r="B20" s="75"/>
      <c r="C20" s="73" t="s">
        <v>3459</v>
      </c>
      <c r="D20" s="78" t="s">
        <v>289</v>
      </c>
      <c r="E20" s="13">
        <v>44453</v>
      </c>
      <c r="F20" s="76" t="s">
        <v>1362</v>
      </c>
      <c r="G20" s="13">
        <v>44454</v>
      </c>
      <c r="H20" s="77" t="s">
        <v>2428</v>
      </c>
      <c r="I20" s="16">
        <v>50</v>
      </c>
      <c r="J20" s="16">
        <v>30</v>
      </c>
      <c r="K20" s="16">
        <v>40</v>
      </c>
      <c r="L20" s="16">
        <v>9</v>
      </c>
      <c r="M20" s="81">
        <v>15</v>
      </c>
      <c r="N20" s="72">
        <v>15</v>
      </c>
      <c r="O20" s="64">
        <v>2530</v>
      </c>
      <c r="P20" s="65">
        <f>Table22457891011234567891011121314151617181920212223[[#This Row],[PEMBULATAN]]*O20</f>
        <v>37950</v>
      </c>
    </row>
    <row r="21" spans="1:16" ht="26.25" customHeight="1" x14ac:dyDescent="0.2">
      <c r="A21" s="14"/>
      <c r="B21" s="75"/>
      <c r="C21" s="73" t="s">
        <v>3460</v>
      </c>
      <c r="D21" s="78" t="s">
        <v>289</v>
      </c>
      <c r="E21" s="13">
        <v>44453</v>
      </c>
      <c r="F21" s="76" t="s">
        <v>1362</v>
      </c>
      <c r="G21" s="13">
        <v>44454</v>
      </c>
      <c r="H21" s="77" t="s">
        <v>2428</v>
      </c>
      <c r="I21" s="16">
        <v>40</v>
      </c>
      <c r="J21" s="16">
        <v>40</v>
      </c>
      <c r="K21" s="16">
        <v>14</v>
      </c>
      <c r="L21" s="16">
        <v>6</v>
      </c>
      <c r="M21" s="81">
        <v>5.6</v>
      </c>
      <c r="N21" s="72">
        <v>6</v>
      </c>
      <c r="O21" s="64">
        <v>2530</v>
      </c>
      <c r="P21" s="65">
        <f>Table22457891011234567891011121314151617181920212223[[#This Row],[PEMBULATAN]]*O21</f>
        <v>15180</v>
      </c>
    </row>
    <row r="22" spans="1:16" ht="26.25" customHeight="1" x14ac:dyDescent="0.2">
      <c r="A22" s="14"/>
      <c r="B22" s="75"/>
      <c r="C22" s="73" t="s">
        <v>3461</v>
      </c>
      <c r="D22" s="78" t="s">
        <v>289</v>
      </c>
      <c r="E22" s="13">
        <v>44453</v>
      </c>
      <c r="F22" s="76" t="s">
        <v>1362</v>
      </c>
      <c r="G22" s="13">
        <v>44454</v>
      </c>
      <c r="H22" s="77" t="s">
        <v>2428</v>
      </c>
      <c r="I22" s="16">
        <v>28</v>
      </c>
      <c r="J22" s="16">
        <v>28</v>
      </c>
      <c r="K22" s="16">
        <v>50</v>
      </c>
      <c r="L22" s="16">
        <v>7</v>
      </c>
      <c r="M22" s="81">
        <v>9.8000000000000007</v>
      </c>
      <c r="N22" s="72">
        <v>10</v>
      </c>
      <c r="O22" s="64">
        <v>2530</v>
      </c>
      <c r="P22" s="65">
        <f>Table22457891011234567891011121314151617181920212223[[#This Row],[PEMBULATAN]]*O22</f>
        <v>25300</v>
      </c>
    </row>
    <row r="23" spans="1:16" ht="26.25" customHeight="1" x14ac:dyDescent="0.2">
      <c r="A23" s="14"/>
      <c r="B23" s="75"/>
      <c r="C23" s="73" t="s">
        <v>3462</v>
      </c>
      <c r="D23" s="78" t="s">
        <v>289</v>
      </c>
      <c r="E23" s="13">
        <v>44453</v>
      </c>
      <c r="F23" s="76" t="s">
        <v>1362</v>
      </c>
      <c r="G23" s="13">
        <v>44454</v>
      </c>
      <c r="H23" s="77" t="s">
        <v>2428</v>
      </c>
      <c r="I23" s="16">
        <v>117</v>
      </c>
      <c r="J23" s="16">
        <v>15</v>
      </c>
      <c r="K23" s="16">
        <v>3</v>
      </c>
      <c r="L23" s="16">
        <v>1</v>
      </c>
      <c r="M23" s="81">
        <v>1.3162499999999999</v>
      </c>
      <c r="N23" s="72">
        <v>2</v>
      </c>
      <c r="O23" s="64">
        <v>2530</v>
      </c>
      <c r="P23" s="65">
        <f>Table22457891011234567891011121314151617181920212223[[#This Row],[PEMBULATAN]]*O23</f>
        <v>5060</v>
      </c>
    </row>
    <row r="24" spans="1:16" ht="26.25" customHeight="1" x14ac:dyDescent="0.2">
      <c r="A24" s="14"/>
      <c r="B24" s="75"/>
      <c r="C24" s="73" t="s">
        <v>3463</v>
      </c>
      <c r="D24" s="78" t="s">
        <v>289</v>
      </c>
      <c r="E24" s="13">
        <v>44453</v>
      </c>
      <c r="F24" s="76" t="s">
        <v>1362</v>
      </c>
      <c r="G24" s="13">
        <v>44454</v>
      </c>
      <c r="H24" s="77" t="s">
        <v>2428</v>
      </c>
      <c r="I24" s="16">
        <v>92</v>
      </c>
      <c r="J24" s="16">
        <v>50</v>
      </c>
      <c r="K24" s="16">
        <v>28</v>
      </c>
      <c r="L24" s="16">
        <v>27</v>
      </c>
      <c r="M24" s="81">
        <v>32.200000000000003</v>
      </c>
      <c r="N24" s="72">
        <v>32</v>
      </c>
      <c r="O24" s="64">
        <v>2530</v>
      </c>
      <c r="P24" s="65">
        <f>Table22457891011234567891011121314151617181920212223[[#This Row],[PEMBULATAN]]*O24</f>
        <v>80960</v>
      </c>
    </row>
    <row r="25" spans="1:16" ht="26.25" customHeight="1" x14ac:dyDescent="0.2">
      <c r="A25" s="14"/>
      <c r="B25" s="75"/>
      <c r="C25" s="73" t="s">
        <v>3464</v>
      </c>
      <c r="D25" s="78" t="s">
        <v>289</v>
      </c>
      <c r="E25" s="13">
        <v>44453</v>
      </c>
      <c r="F25" s="76" t="s">
        <v>1362</v>
      </c>
      <c r="G25" s="13">
        <v>44454</v>
      </c>
      <c r="H25" s="77" t="s">
        <v>2428</v>
      </c>
      <c r="I25" s="16">
        <v>75</v>
      </c>
      <c r="J25" s="16">
        <v>57</v>
      </c>
      <c r="K25" s="16">
        <v>27</v>
      </c>
      <c r="L25" s="16">
        <v>22</v>
      </c>
      <c r="M25" s="81">
        <v>28.856249999999999</v>
      </c>
      <c r="N25" s="72">
        <v>29</v>
      </c>
      <c r="O25" s="64">
        <v>2530</v>
      </c>
      <c r="P25" s="65">
        <f>Table22457891011234567891011121314151617181920212223[[#This Row],[PEMBULATAN]]*O25</f>
        <v>73370</v>
      </c>
    </row>
    <row r="26" spans="1:16" ht="26.25" customHeight="1" x14ac:dyDescent="0.2">
      <c r="A26" s="14"/>
      <c r="B26" s="75"/>
      <c r="C26" s="73" t="s">
        <v>3465</v>
      </c>
      <c r="D26" s="78" t="s">
        <v>289</v>
      </c>
      <c r="E26" s="13">
        <v>44453</v>
      </c>
      <c r="F26" s="76" t="s">
        <v>1362</v>
      </c>
      <c r="G26" s="13">
        <v>44454</v>
      </c>
      <c r="H26" s="77" t="s">
        <v>2428</v>
      </c>
      <c r="I26" s="16">
        <v>92</v>
      </c>
      <c r="J26" s="16">
        <v>60</v>
      </c>
      <c r="K26" s="16">
        <v>32</v>
      </c>
      <c r="L26" s="16">
        <v>32</v>
      </c>
      <c r="M26" s="81">
        <v>44.16</v>
      </c>
      <c r="N26" s="72">
        <v>44</v>
      </c>
      <c r="O26" s="64">
        <v>2530</v>
      </c>
      <c r="P26" s="65">
        <f>Table22457891011234567891011121314151617181920212223[[#This Row],[PEMBULATAN]]*O26</f>
        <v>111320</v>
      </c>
    </row>
    <row r="27" spans="1:16" ht="26.25" customHeight="1" x14ac:dyDescent="0.2">
      <c r="A27" s="14"/>
      <c r="B27" s="75"/>
      <c r="C27" s="73" t="s">
        <v>3466</v>
      </c>
      <c r="D27" s="78" t="s">
        <v>289</v>
      </c>
      <c r="E27" s="13">
        <v>44453</v>
      </c>
      <c r="F27" s="76" t="s">
        <v>1362</v>
      </c>
      <c r="G27" s="13">
        <v>44454</v>
      </c>
      <c r="H27" s="77" t="s">
        <v>2428</v>
      </c>
      <c r="I27" s="16">
        <v>85</v>
      </c>
      <c r="J27" s="16">
        <v>50</v>
      </c>
      <c r="K27" s="16">
        <v>15</v>
      </c>
      <c r="L27" s="16">
        <v>18</v>
      </c>
      <c r="M27" s="81">
        <v>15.9375</v>
      </c>
      <c r="N27" s="72">
        <v>18</v>
      </c>
      <c r="O27" s="64">
        <v>2530</v>
      </c>
      <c r="P27" s="65">
        <f>Table22457891011234567891011121314151617181920212223[[#This Row],[PEMBULATAN]]*O27</f>
        <v>45540</v>
      </c>
    </row>
    <row r="28" spans="1:16" ht="26.25" customHeight="1" x14ac:dyDescent="0.2">
      <c r="A28" s="14"/>
      <c r="B28" s="75"/>
      <c r="C28" s="73" t="s">
        <v>3467</v>
      </c>
      <c r="D28" s="78" t="s">
        <v>289</v>
      </c>
      <c r="E28" s="13">
        <v>44453</v>
      </c>
      <c r="F28" s="76" t="s">
        <v>1362</v>
      </c>
      <c r="G28" s="13">
        <v>44454</v>
      </c>
      <c r="H28" s="77" t="s">
        <v>2428</v>
      </c>
      <c r="I28" s="16">
        <v>90</v>
      </c>
      <c r="J28" s="16">
        <v>60</v>
      </c>
      <c r="K28" s="16">
        <v>30</v>
      </c>
      <c r="L28" s="16">
        <v>19</v>
      </c>
      <c r="M28" s="81">
        <v>40.5</v>
      </c>
      <c r="N28" s="72">
        <v>41</v>
      </c>
      <c r="O28" s="64">
        <v>2530</v>
      </c>
      <c r="P28" s="65">
        <f>Table22457891011234567891011121314151617181920212223[[#This Row],[PEMBULATAN]]*O28</f>
        <v>103730</v>
      </c>
    </row>
    <row r="29" spans="1:16" ht="26.25" customHeight="1" x14ac:dyDescent="0.2">
      <c r="A29" s="14"/>
      <c r="B29" s="75"/>
      <c r="C29" s="73" t="s">
        <v>3468</v>
      </c>
      <c r="D29" s="78" t="s">
        <v>289</v>
      </c>
      <c r="E29" s="13">
        <v>44453</v>
      </c>
      <c r="F29" s="76" t="s">
        <v>1362</v>
      </c>
      <c r="G29" s="13">
        <v>44454</v>
      </c>
      <c r="H29" s="77" t="s">
        <v>2428</v>
      </c>
      <c r="I29" s="16">
        <v>86</v>
      </c>
      <c r="J29" s="16">
        <v>60</v>
      </c>
      <c r="K29" s="16">
        <v>25</v>
      </c>
      <c r="L29" s="16">
        <v>21</v>
      </c>
      <c r="M29" s="81">
        <v>32.25</v>
      </c>
      <c r="N29" s="72">
        <v>32</v>
      </c>
      <c r="O29" s="64">
        <v>2530</v>
      </c>
      <c r="P29" s="65">
        <f>Table22457891011234567891011121314151617181920212223[[#This Row],[PEMBULATAN]]*O29</f>
        <v>80960</v>
      </c>
    </row>
    <row r="30" spans="1:16" ht="26.25" customHeight="1" x14ac:dyDescent="0.2">
      <c r="A30" s="14"/>
      <c r="B30" s="75"/>
      <c r="C30" s="73" t="s">
        <v>3469</v>
      </c>
      <c r="D30" s="78" t="s">
        <v>289</v>
      </c>
      <c r="E30" s="13">
        <v>44453</v>
      </c>
      <c r="F30" s="76" t="s">
        <v>1362</v>
      </c>
      <c r="G30" s="13">
        <v>44454</v>
      </c>
      <c r="H30" s="77" t="s">
        <v>2428</v>
      </c>
      <c r="I30" s="16">
        <v>104</v>
      </c>
      <c r="J30" s="16">
        <v>24</v>
      </c>
      <c r="K30" s="16">
        <v>5</v>
      </c>
      <c r="L30" s="16">
        <v>2</v>
      </c>
      <c r="M30" s="81">
        <v>3.12</v>
      </c>
      <c r="N30" s="72">
        <v>3</v>
      </c>
      <c r="O30" s="64">
        <v>2530</v>
      </c>
      <c r="P30" s="65">
        <f>Table22457891011234567891011121314151617181920212223[[#This Row],[PEMBULATAN]]*O30</f>
        <v>7590</v>
      </c>
    </row>
    <row r="31" spans="1:16" ht="26.25" customHeight="1" x14ac:dyDescent="0.2">
      <c r="A31" s="14"/>
      <c r="B31" s="75"/>
      <c r="C31" s="73" t="s">
        <v>3470</v>
      </c>
      <c r="D31" s="78" t="s">
        <v>289</v>
      </c>
      <c r="E31" s="13">
        <v>44453</v>
      </c>
      <c r="F31" s="76" t="s">
        <v>1362</v>
      </c>
      <c r="G31" s="13">
        <v>44454</v>
      </c>
      <c r="H31" s="77" t="s">
        <v>2428</v>
      </c>
      <c r="I31" s="16">
        <v>76</v>
      </c>
      <c r="J31" s="16">
        <v>10</v>
      </c>
      <c r="K31" s="16">
        <v>10</v>
      </c>
      <c r="L31" s="16">
        <v>1</v>
      </c>
      <c r="M31" s="81">
        <v>1.9</v>
      </c>
      <c r="N31" s="72">
        <v>2</v>
      </c>
      <c r="O31" s="64">
        <v>2530</v>
      </c>
      <c r="P31" s="65">
        <f>Table22457891011234567891011121314151617181920212223[[#This Row],[PEMBULATAN]]*O31</f>
        <v>5060</v>
      </c>
    </row>
    <row r="32" spans="1:16" ht="26.25" customHeight="1" x14ac:dyDescent="0.2">
      <c r="A32" s="14"/>
      <c r="B32" s="75"/>
      <c r="C32" s="73" t="s">
        <v>3471</v>
      </c>
      <c r="D32" s="78" t="s">
        <v>289</v>
      </c>
      <c r="E32" s="13">
        <v>44453</v>
      </c>
      <c r="F32" s="76" t="s">
        <v>1362</v>
      </c>
      <c r="G32" s="13">
        <v>44454</v>
      </c>
      <c r="H32" s="77" t="s">
        <v>2428</v>
      </c>
      <c r="I32" s="16">
        <v>62</v>
      </c>
      <c r="J32" s="16">
        <v>33</v>
      </c>
      <c r="K32" s="16">
        <v>34</v>
      </c>
      <c r="L32" s="16">
        <v>12</v>
      </c>
      <c r="M32" s="81">
        <v>17.390999999999998</v>
      </c>
      <c r="N32" s="72">
        <v>18</v>
      </c>
      <c r="O32" s="64">
        <v>2530</v>
      </c>
      <c r="P32" s="65">
        <f>Table22457891011234567891011121314151617181920212223[[#This Row],[PEMBULATAN]]*O32</f>
        <v>45540</v>
      </c>
    </row>
    <row r="33" spans="1:16" ht="26.25" customHeight="1" x14ac:dyDescent="0.2">
      <c r="A33" s="14"/>
      <c r="B33" s="75"/>
      <c r="C33" s="73" t="s">
        <v>3472</v>
      </c>
      <c r="D33" s="78" t="s">
        <v>289</v>
      </c>
      <c r="E33" s="13">
        <v>44453</v>
      </c>
      <c r="F33" s="76" t="s">
        <v>1362</v>
      </c>
      <c r="G33" s="13">
        <v>44454</v>
      </c>
      <c r="H33" s="77" t="s">
        <v>2428</v>
      </c>
      <c r="I33" s="16">
        <v>44</v>
      </c>
      <c r="J33" s="16">
        <v>44</v>
      </c>
      <c r="K33" s="16">
        <v>22</v>
      </c>
      <c r="L33" s="16">
        <v>5</v>
      </c>
      <c r="M33" s="81">
        <v>10.648</v>
      </c>
      <c r="N33" s="72">
        <v>11</v>
      </c>
      <c r="O33" s="64">
        <v>2530</v>
      </c>
      <c r="P33" s="65">
        <f>Table22457891011234567891011121314151617181920212223[[#This Row],[PEMBULATAN]]*O33</f>
        <v>27830</v>
      </c>
    </row>
    <row r="34" spans="1:16" ht="26.25" customHeight="1" x14ac:dyDescent="0.2">
      <c r="A34" s="14"/>
      <c r="B34" s="75"/>
      <c r="C34" s="73" t="s">
        <v>3473</v>
      </c>
      <c r="D34" s="78" t="s">
        <v>289</v>
      </c>
      <c r="E34" s="13">
        <v>44453</v>
      </c>
      <c r="F34" s="76" t="s">
        <v>1362</v>
      </c>
      <c r="G34" s="13">
        <v>44454</v>
      </c>
      <c r="H34" s="77" t="s">
        <v>2428</v>
      </c>
      <c r="I34" s="16">
        <v>67</v>
      </c>
      <c r="J34" s="16">
        <v>24</v>
      </c>
      <c r="K34" s="16">
        <v>17</v>
      </c>
      <c r="L34" s="16">
        <v>27</v>
      </c>
      <c r="M34" s="81">
        <v>6.8339999999999996</v>
      </c>
      <c r="N34" s="72">
        <v>27</v>
      </c>
      <c r="O34" s="64">
        <v>2530</v>
      </c>
      <c r="P34" s="65">
        <f>Table22457891011234567891011121314151617181920212223[[#This Row],[PEMBULATAN]]*O34</f>
        <v>68310</v>
      </c>
    </row>
    <row r="35" spans="1:16" ht="26.25" customHeight="1" x14ac:dyDescent="0.2">
      <c r="A35" s="14"/>
      <c r="B35" s="75"/>
      <c r="C35" s="73" t="s">
        <v>3474</v>
      </c>
      <c r="D35" s="78" t="s">
        <v>289</v>
      </c>
      <c r="E35" s="13">
        <v>44453</v>
      </c>
      <c r="F35" s="76" t="s">
        <v>1362</v>
      </c>
      <c r="G35" s="13">
        <v>44454</v>
      </c>
      <c r="H35" s="77" t="s">
        <v>2428</v>
      </c>
      <c r="I35" s="16">
        <v>148</v>
      </c>
      <c r="J35" s="16">
        <v>41</v>
      </c>
      <c r="K35" s="16">
        <v>52</v>
      </c>
      <c r="L35" s="16">
        <v>25</v>
      </c>
      <c r="M35" s="81">
        <v>78.884</v>
      </c>
      <c r="N35" s="72">
        <v>79</v>
      </c>
      <c r="O35" s="64">
        <v>2530</v>
      </c>
      <c r="P35" s="65">
        <f>Table22457891011234567891011121314151617181920212223[[#This Row],[PEMBULATAN]]*O35</f>
        <v>199870</v>
      </c>
    </row>
    <row r="36" spans="1:16" ht="26.25" customHeight="1" x14ac:dyDescent="0.2">
      <c r="A36" s="14"/>
      <c r="B36" s="75"/>
      <c r="C36" s="73" t="s">
        <v>3475</v>
      </c>
      <c r="D36" s="78" t="s">
        <v>289</v>
      </c>
      <c r="E36" s="13">
        <v>44453</v>
      </c>
      <c r="F36" s="76" t="s">
        <v>1362</v>
      </c>
      <c r="G36" s="13">
        <v>44454</v>
      </c>
      <c r="H36" s="77" t="s">
        <v>2428</v>
      </c>
      <c r="I36" s="16">
        <v>200</v>
      </c>
      <c r="J36" s="16">
        <v>10</v>
      </c>
      <c r="K36" s="16">
        <v>40</v>
      </c>
      <c r="L36" s="16">
        <v>25</v>
      </c>
      <c r="M36" s="81">
        <v>20</v>
      </c>
      <c r="N36" s="72">
        <v>25</v>
      </c>
      <c r="O36" s="64">
        <v>2530</v>
      </c>
      <c r="P36" s="65">
        <f>Table22457891011234567891011121314151617181920212223[[#This Row],[PEMBULATAN]]*O36</f>
        <v>63250</v>
      </c>
    </row>
    <row r="37" spans="1:16" ht="26.25" customHeight="1" x14ac:dyDescent="0.2">
      <c r="A37" s="14"/>
      <c r="B37" s="75"/>
      <c r="C37" s="73" t="s">
        <v>3476</v>
      </c>
      <c r="D37" s="78" t="s">
        <v>289</v>
      </c>
      <c r="E37" s="13">
        <v>44453</v>
      </c>
      <c r="F37" s="76" t="s">
        <v>1362</v>
      </c>
      <c r="G37" s="13">
        <v>44454</v>
      </c>
      <c r="H37" s="77" t="s">
        <v>2428</v>
      </c>
      <c r="I37" s="16">
        <v>115</v>
      </c>
      <c r="J37" s="16">
        <v>19</v>
      </c>
      <c r="K37" s="16">
        <v>21</v>
      </c>
      <c r="L37" s="16">
        <v>18</v>
      </c>
      <c r="M37" s="81">
        <v>11.47125</v>
      </c>
      <c r="N37" s="72">
        <v>18</v>
      </c>
      <c r="O37" s="64">
        <v>2530</v>
      </c>
      <c r="P37" s="65">
        <f>Table22457891011234567891011121314151617181920212223[[#This Row],[PEMBULATAN]]*O37</f>
        <v>45540</v>
      </c>
    </row>
    <row r="38" spans="1:16" ht="26.25" customHeight="1" x14ac:dyDescent="0.2">
      <c r="A38" s="14"/>
      <c r="B38" s="75"/>
      <c r="C38" s="73" t="s">
        <v>3477</v>
      </c>
      <c r="D38" s="78" t="s">
        <v>289</v>
      </c>
      <c r="E38" s="13">
        <v>44453</v>
      </c>
      <c r="F38" s="76" t="s">
        <v>1362</v>
      </c>
      <c r="G38" s="13">
        <v>44454</v>
      </c>
      <c r="H38" s="77" t="s">
        <v>2428</v>
      </c>
      <c r="I38" s="16">
        <v>35</v>
      </c>
      <c r="J38" s="16">
        <v>27</v>
      </c>
      <c r="K38" s="16">
        <v>28</v>
      </c>
      <c r="L38" s="16">
        <v>5</v>
      </c>
      <c r="M38" s="81">
        <v>6.6150000000000002</v>
      </c>
      <c r="N38" s="72">
        <v>7</v>
      </c>
      <c r="O38" s="64">
        <v>2530</v>
      </c>
      <c r="P38" s="65">
        <f>Table22457891011234567891011121314151617181920212223[[#This Row],[PEMBULATAN]]*O38</f>
        <v>17710</v>
      </c>
    </row>
    <row r="39" spans="1:16" ht="26.25" customHeight="1" x14ac:dyDescent="0.2">
      <c r="A39" s="14"/>
      <c r="B39" s="75"/>
      <c r="C39" s="73" t="s">
        <v>3478</v>
      </c>
      <c r="D39" s="78" t="s">
        <v>289</v>
      </c>
      <c r="E39" s="13">
        <v>44453</v>
      </c>
      <c r="F39" s="76" t="s">
        <v>1362</v>
      </c>
      <c r="G39" s="13">
        <v>44454</v>
      </c>
      <c r="H39" s="77" t="s">
        <v>2428</v>
      </c>
      <c r="I39" s="16">
        <v>40</v>
      </c>
      <c r="J39" s="16">
        <v>30</v>
      </c>
      <c r="K39" s="16">
        <v>29</v>
      </c>
      <c r="L39" s="16">
        <v>4</v>
      </c>
      <c r="M39" s="81">
        <v>8.6999999999999993</v>
      </c>
      <c r="N39" s="72">
        <v>9</v>
      </c>
      <c r="O39" s="64">
        <v>2530</v>
      </c>
      <c r="P39" s="65">
        <f>Table22457891011234567891011121314151617181920212223[[#This Row],[PEMBULATAN]]*O39</f>
        <v>22770</v>
      </c>
    </row>
    <row r="40" spans="1:16" ht="26.25" customHeight="1" x14ac:dyDescent="0.2">
      <c r="A40" s="14"/>
      <c r="B40" s="75"/>
      <c r="C40" s="73" t="s">
        <v>3479</v>
      </c>
      <c r="D40" s="78" t="s">
        <v>289</v>
      </c>
      <c r="E40" s="13">
        <v>44453</v>
      </c>
      <c r="F40" s="76" t="s">
        <v>1362</v>
      </c>
      <c r="G40" s="13">
        <v>44454</v>
      </c>
      <c r="H40" s="77" t="s">
        <v>2428</v>
      </c>
      <c r="I40" s="16">
        <v>39</v>
      </c>
      <c r="J40" s="16">
        <v>30</v>
      </c>
      <c r="K40" s="16">
        <v>30</v>
      </c>
      <c r="L40" s="16">
        <v>4</v>
      </c>
      <c r="M40" s="81">
        <v>8.7750000000000004</v>
      </c>
      <c r="N40" s="72">
        <v>9</v>
      </c>
      <c r="O40" s="64">
        <v>2530</v>
      </c>
      <c r="P40" s="65">
        <f>Table22457891011234567891011121314151617181920212223[[#This Row],[PEMBULATAN]]*O40</f>
        <v>22770</v>
      </c>
    </row>
    <row r="41" spans="1:16" ht="26.25" customHeight="1" x14ac:dyDescent="0.2">
      <c r="A41" s="14"/>
      <c r="B41" s="75"/>
      <c r="C41" s="73" t="s">
        <v>3480</v>
      </c>
      <c r="D41" s="78" t="s">
        <v>289</v>
      </c>
      <c r="E41" s="13">
        <v>44453</v>
      </c>
      <c r="F41" s="76" t="s">
        <v>1362</v>
      </c>
      <c r="G41" s="13">
        <v>44454</v>
      </c>
      <c r="H41" s="77" t="s">
        <v>2428</v>
      </c>
      <c r="I41" s="16">
        <v>65</v>
      </c>
      <c r="J41" s="16">
        <v>47</v>
      </c>
      <c r="K41" s="16">
        <v>26</v>
      </c>
      <c r="L41" s="16">
        <v>5</v>
      </c>
      <c r="M41" s="81">
        <v>19.857500000000002</v>
      </c>
      <c r="N41" s="72">
        <v>20</v>
      </c>
      <c r="O41" s="64">
        <v>2530</v>
      </c>
      <c r="P41" s="65">
        <f>Table22457891011234567891011121314151617181920212223[[#This Row],[PEMBULATAN]]*O41</f>
        <v>50600</v>
      </c>
    </row>
    <row r="42" spans="1:16" ht="26.25" customHeight="1" x14ac:dyDescent="0.2">
      <c r="A42" s="14"/>
      <c r="B42" s="75"/>
      <c r="C42" s="73" t="s">
        <v>3481</v>
      </c>
      <c r="D42" s="78" t="s">
        <v>289</v>
      </c>
      <c r="E42" s="13">
        <v>44453</v>
      </c>
      <c r="F42" s="76" t="s">
        <v>1362</v>
      </c>
      <c r="G42" s="13">
        <v>44454</v>
      </c>
      <c r="H42" s="77" t="s">
        <v>2428</v>
      </c>
      <c r="I42" s="16">
        <v>100</v>
      </c>
      <c r="J42" s="16">
        <v>45</v>
      </c>
      <c r="K42" s="16">
        <v>10</v>
      </c>
      <c r="L42" s="16">
        <v>3</v>
      </c>
      <c r="M42" s="81">
        <v>11.25</v>
      </c>
      <c r="N42" s="72">
        <v>11</v>
      </c>
      <c r="O42" s="64">
        <v>2530</v>
      </c>
      <c r="P42" s="65">
        <f>Table22457891011234567891011121314151617181920212223[[#This Row],[PEMBULATAN]]*O42</f>
        <v>27830</v>
      </c>
    </row>
    <row r="43" spans="1:16" ht="26.25" customHeight="1" x14ac:dyDescent="0.2">
      <c r="A43" s="14"/>
      <c r="B43" s="75"/>
      <c r="C43" s="73" t="s">
        <v>3482</v>
      </c>
      <c r="D43" s="78" t="s">
        <v>289</v>
      </c>
      <c r="E43" s="13">
        <v>44453</v>
      </c>
      <c r="F43" s="76" t="s">
        <v>1362</v>
      </c>
      <c r="G43" s="13">
        <v>44454</v>
      </c>
      <c r="H43" s="77" t="s">
        <v>2428</v>
      </c>
      <c r="I43" s="16">
        <v>59</v>
      </c>
      <c r="J43" s="16">
        <v>50</v>
      </c>
      <c r="K43" s="16">
        <v>2</v>
      </c>
      <c r="L43" s="16">
        <v>2</v>
      </c>
      <c r="M43" s="81">
        <v>1.4750000000000001</v>
      </c>
      <c r="N43" s="72">
        <v>2</v>
      </c>
      <c r="O43" s="64">
        <v>2530</v>
      </c>
      <c r="P43" s="65">
        <f>Table22457891011234567891011121314151617181920212223[[#This Row],[PEMBULATAN]]*O43</f>
        <v>5060</v>
      </c>
    </row>
    <row r="44" spans="1:16" ht="26.25" customHeight="1" x14ac:dyDescent="0.2">
      <c r="A44" s="14"/>
      <c r="B44" s="75"/>
      <c r="C44" s="73" t="s">
        <v>3483</v>
      </c>
      <c r="D44" s="78" t="s">
        <v>289</v>
      </c>
      <c r="E44" s="13">
        <v>44453</v>
      </c>
      <c r="F44" s="76" t="s">
        <v>1362</v>
      </c>
      <c r="G44" s="13">
        <v>44454</v>
      </c>
      <c r="H44" s="77" t="s">
        <v>2428</v>
      </c>
      <c r="I44" s="16">
        <v>62</v>
      </c>
      <c r="J44" s="16">
        <v>40</v>
      </c>
      <c r="K44" s="16">
        <v>5</v>
      </c>
      <c r="L44" s="16">
        <v>2</v>
      </c>
      <c r="M44" s="81">
        <v>3.1</v>
      </c>
      <c r="N44" s="72">
        <v>3</v>
      </c>
      <c r="O44" s="64">
        <v>2530</v>
      </c>
      <c r="P44" s="65">
        <f>Table22457891011234567891011121314151617181920212223[[#This Row],[PEMBULATAN]]*O44</f>
        <v>7590</v>
      </c>
    </row>
    <row r="45" spans="1:16" ht="26.25" customHeight="1" x14ac:dyDescent="0.2">
      <c r="A45" s="14"/>
      <c r="B45" s="75"/>
      <c r="C45" s="73" t="s">
        <v>3484</v>
      </c>
      <c r="D45" s="78" t="s">
        <v>289</v>
      </c>
      <c r="E45" s="13">
        <v>44453</v>
      </c>
      <c r="F45" s="76" t="s">
        <v>1362</v>
      </c>
      <c r="G45" s="13">
        <v>44454</v>
      </c>
      <c r="H45" s="77" t="s">
        <v>2428</v>
      </c>
      <c r="I45" s="16">
        <v>62</v>
      </c>
      <c r="J45" s="16">
        <v>41</v>
      </c>
      <c r="K45" s="16">
        <v>5</v>
      </c>
      <c r="L45" s="16">
        <v>2</v>
      </c>
      <c r="M45" s="81">
        <v>3.1775000000000002</v>
      </c>
      <c r="N45" s="72">
        <v>3</v>
      </c>
      <c r="O45" s="64">
        <v>2530</v>
      </c>
      <c r="P45" s="65">
        <f>Table22457891011234567891011121314151617181920212223[[#This Row],[PEMBULATAN]]*O45</f>
        <v>7590</v>
      </c>
    </row>
    <row r="46" spans="1:16" ht="26.25" customHeight="1" x14ac:dyDescent="0.2">
      <c r="A46" s="14"/>
      <c r="B46" s="75"/>
      <c r="C46" s="73" t="s">
        <v>3485</v>
      </c>
      <c r="D46" s="78" t="s">
        <v>289</v>
      </c>
      <c r="E46" s="13">
        <v>44453</v>
      </c>
      <c r="F46" s="76" t="s">
        <v>1362</v>
      </c>
      <c r="G46" s="13">
        <v>44454</v>
      </c>
      <c r="H46" s="77" t="s">
        <v>2428</v>
      </c>
      <c r="I46" s="16">
        <v>100</v>
      </c>
      <c r="J46" s="16">
        <v>46</v>
      </c>
      <c r="K46" s="16">
        <v>9</v>
      </c>
      <c r="L46" s="16">
        <v>3</v>
      </c>
      <c r="M46" s="81">
        <v>10.35</v>
      </c>
      <c r="N46" s="72">
        <v>11</v>
      </c>
      <c r="O46" s="64">
        <v>2530</v>
      </c>
      <c r="P46" s="65">
        <f>Table22457891011234567891011121314151617181920212223[[#This Row],[PEMBULATAN]]*O46</f>
        <v>27830</v>
      </c>
    </row>
    <row r="47" spans="1:16" ht="26.25" customHeight="1" x14ac:dyDescent="0.2">
      <c r="A47" s="14"/>
      <c r="B47" s="75"/>
      <c r="C47" s="73" t="s">
        <v>3486</v>
      </c>
      <c r="D47" s="78" t="s">
        <v>289</v>
      </c>
      <c r="E47" s="13">
        <v>44453</v>
      </c>
      <c r="F47" s="76" t="s">
        <v>1362</v>
      </c>
      <c r="G47" s="13">
        <v>44454</v>
      </c>
      <c r="H47" s="77" t="s">
        <v>2428</v>
      </c>
      <c r="I47" s="16">
        <v>106</v>
      </c>
      <c r="J47" s="16">
        <v>23</v>
      </c>
      <c r="K47" s="16">
        <v>7</v>
      </c>
      <c r="L47" s="16">
        <v>3</v>
      </c>
      <c r="M47" s="81">
        <v>4.2664999999999997</v>
      </c>
      <c r="N47" s="72">
        <v>4</v>
      </c>
      <c r="O47" s="64">
        <v>2530</v>
      </c>
      <c r="P47" s="65">
        <f>Table22457891011234567891011121314151617181920212223[[#This Row],[PEMBULATAN]]*O47</f>
        <v>10120</v>
      </c>
    </row>
    <row r="48" spans="1:16" ht="26.25" customHeight="1" x14ac:dyDescent="0.2">
      <c r="A48" s="14"/>
      <c r="B48" s="75"/>
      <c r="C48" s="73" t="s">
        <v>3487</v>
      </c>
      <c r="D48" s="78" t="s">
        <v>289</v>
      </c>
      <c r="E48" s="13">
        <v>44453</v>
      </c>
      <c r="F48" s="76" t="s">
        <v>1362</v>
      </c>
      <c r="G48" s="13">
        <v>44454</v>
      </c>
      <c r="H48" s="77" t="s">
        <v>2428</v>
      </c>
      <c r="I48" s="16">
        <v>44</v>
      </c>
      <c r="J48" s="16">
        <v>38</v>
      </c>
      <c r="K48" s="16">
        <v>20</v>
      </c>
      <c r="L48" s="16">
        <v>7</v>
      </c>
      <c r="M48" s="81">
        <v>8.36</v>
      </c>
      <c r="N48" s="72">
        <v>9</v>
      </c>
      <c r="O48" s="64">
        <v>2530</v>
      </c>
      <c r="P48" s="65">
        <f>Table22457891011234567891011121314151617181920212223[[#This Row],[PEMBULATAN]]*O48</f>
        <v>22770</v>
      </c>
    </row>
    <row r="49" spans="1:16" ht="26.25" customHeight="1" x14ac:dyDescent="0.2">
      <c r="A49" s="14"/>
      <c r="B49" s="75"/>
      <c r="C49" s="73" t="s">
        <v>3488</v>
      </c>
      <c r="D49" s="78" t="s">
        <v>289</v>
      </c>
      <c r="E49" s="13">
        <v>44453</v>
      </c>
      <c r="F49" s="76" t="s">
        <v>1362</v>
      </c>
      <c r="G49" s="13">
        <v>44454</v>
      </c>
      <c r="H49" s="77" t="s">
        <v>2428</v>
      </c>
      <c r="I49" s="16">
        <v>34</v>
      </c>
      <c r="J49" s="16">
        <v>27</v>
      </c>
      <c r="K49" s="16">
        <v>30</v>
      </c>
      <c r="L49" s="16">
        <v>4</v>
      </c>
      <c r="M49" s="81">
        <v>6.8849999999999998</v>
      </c>
      <c r="N49" s="72">
        <v>7</v>
      </c>
      <c r="O49" s="64">
        <v>2530</v>
      </c>
      <c r="P49" s="65">
        <f>Table22457891011234567891011121314151617181920212223[[#This Row],[PEMBULATAN]]*O49</f>
        <v>17710</v>
      </c>
    </row>
    <row r="50" spans="1:16" ht="26.25" customHeight="1" x14ac:dyDescent="0.2">
      <c r="A50" s="14"/>
      <c r="B50" s="75"/>
      <c r="C50" s="73" t="s">
        <v>3489</v>
      </c>
      <c r="D50" s="78" t="s">
        <v>289</v>
      </c>
      <c r="E50" s="13">
        <v>44453</v>
      </c>
      <c r="F50" s="76" t="s">
        <v>1362</v>
      </c>
      <c r="G50" s="13">
        <v>44454</v>
      </c>
      <c r="H50" s="77" t="s">
        <v>2428</v>
      </c>
      <c r="I50" s="16">
        <v>80</v>
      </c>
      <c r="J50" s="16">
        <v>19</v>
      </c>
      <c r="K50" s="16">
        <v>19</v>
      </c>
      <c r="L50" s="16">
        <v>3</v>
      </c>
      <c r="M50" s="81">
        <v>7.22</v>
      </c>
      <c r="N50" s="72">
        <v>7</v>
      </c>
      <c r="O50" s="64">
        <v>2530</v>
      </c>
      <c r="P50" s="65">
        <f>Table22457891011234567891011121314151617181920212223[[#This Row],[PEMBULATAN]]*O50</f>
        <v>17710</v>
      </c>
    </row>
    <row r="51" spans="1:16" ht="26.25" customHeight="1" x14ac:dyDescent="0.2">
      <c r="A51" s="14"/>
      <c r="B51" s="75"/>
      <c r="C51" s="73" t="s">
        <v>3490</v>
      </c>
      <c r="D51" s="78" t="s">
        <v>289</v>
      </c>
      <c r="E51" s="13">
        <v>44453</v>
      </c>
      <c r="F51" s="76" t="s">
        <v>1362</v>
      </c>
      <c r="G51" s="13">
        <v>44454</v>
      </c>
      <c r="H51" s="77" t="s">
        <v>2428</v>
      </c>
      <c r="I51" s="16">
        <v>36</v>
      </c>
      <c r="J51" s="16">
        <v>29</v>
      </c>
      <c r="K51" s="16">
        <v>17</v>
      </c>
      <c r="L51" s="16">
        <v>2</v>
      </c>
      <c r="M51" s="81">
        <v>4.4370000000000003</v>
      </c>
      <c r="N51" s="72">
        <v>5</v>
      </c>
      <c r="O51" s="64">
        <v>2530</v>
      </c>
      <c r="P51" s="65">
        <f>Table22457891011234567891011121314151617181920212223[[#This Row],[PEMBULATAN]]*O51</f>
        <v>12650</v>
      </c>
    </row>
    <row r="52" spans="1:16" ht="26.25" customHeight="1" x14ac:dyDescent="0.2">
      <c r="A52" s="14"/>
      <c r="B52" s="75"/>
      <c r="C52" s="73" t="s">
        <v>3491</v>
      </c>
      <c r="D52" s="78" t="s">
        <v>289</v>
      </c>
      <c r="E52" s="13">
        <v>44453</v>
      </c>
      <c r="F52" s="76" t="s">
        <v>1362</v>
      </c>
      <c r="G52" s="13">
        <v>44454</v>
      </c>
      <c r="H52" s="77" t="s">
        <v>2428</v>
      </c>
      <c r="I52" s="16">
        <v>74</v>
      </c>
      <c r="J52" s="16">
        <v>60</v>
      </c>
      <c r="K52" s="16">
        <v>34</v>
      </c>
      <c r="L52" s="16">
        <v>25</v>
      </c>
      <c r="M52" s="81">
        <v>37.74</v>
      </c>
      <c r="N52" s="72">
        <v>38</v>
      </c>
      <c r="O52" s="64">
        <v>2530</v>
      </c>
      <c r="P52" s="65">
        <f>Table22457891011234567891011121314151617181920212223[[#This Row],[PEMBULATAN]]*O52</f>
        <v>96140</v>
      </c>
    </row>
    <row r="53" spans="1:16" ht="26.25" customHeight="1" x14ac:dyDescent="0.2">
      <c r="A53" s="14"/>
      <c r="B53" s="75"/>
      <c r="C53" s="73" t="s">
        <v>3492</v>
      </c>
      <c r="D53" s="78" t="s">
        <v>289</v>
      </c>
      <c r="E53" s="13">
        <v>44453</v>
      </c>
      <c r="F53" s="76" t="s">
        <v>1362</v>
      </c>
      <c r="G53" s="13">
        <v>44454</v>
      </c>
      <c r="H53" s="77" t="s">
        <v>2428</v>
      </c>
      <c r="I53" s="16">
        <v>88</v>
      </c>
      <c r="J53" s="16">
        <v>36</v>
      </c>
      <c r="K53" s="16">
        <v>48</v>
      </c>
      <c r="L53" s="16">
        <v>1</v>
      </c>
      <c r="M53" s="81">
        <v>38.015999999999998</v>
      </c>
      <c r="N53" s="72">
        <v>38</v>
      </c>
      <c r="O53" s="64">
        <v>2530</v>
      </c>
      <c r="P53" s="65">
        <f>Table22457891011234567891011121314151617181920212223[[#This Row],[PEMBULATAN]]*O53</f>
        <v>96140</v>
      </c>
    </row>
    <row r="54" spans="1:16" ht="26.25" customHeight="1" x14ac:dyDescent="0.2">
      <c r="A54" s="14"/>
      <c r="B54" s="75"/>
      <c r="C54" s="73" t="s">
        <v>3493</v>
      </c>
      <c r="D54" s="78" t="s">
        <v>289</v>
      </c>
      <c r="E54" s="13">
        <v>44453</v>
      </c>
      <c r="F54" s="76" t="s">
        <v>1362</v>
      </c>
      <c r="G54" s="13">
        <v>44454</v>
      </c>
      <c r="H54" s="77" t="s">
        <v>2428</v>
      </c>
      <c r="I54" s="16">
        <v>37</v>
      </c>
      <c r="J54" s="16">
        <v>23</v>
      </c>
      <c r="K54" s="16">
        <v>32</v>
      </c>
      <c r="L54" s="16">
        <v>8</v>
      </c>
      <c r="M54" s="81">
        <v>6.8079999999999998</v>
      </c>
      <c r="N54" s="72">
        <v>8</v>
      </c>
      <c r="O54" s="64">
        <v>2530</v>
      </c>
      <c r="P54" s="65">
        <f>Table22457891011234567891011121314151617181920212223[[#This Row],[PEMBULATAN]]*O54</f>
        <v>20240</v>
      </c>
    </row>
    <row r="55" spans="1:16" ht="26.25" customHeight="1" x14ac:dyDescent="0.2">
      <c r="A55" s="14"/>
      <c r="B55" s="75"/>
      <c r="C55" s="73" t="s">
        <v>3494</v>
      </c>
      <c r="D55" s="78" t="s">
        <v>289</v>
      </c>
      <c r="E55" s="13">
        <v>44453</v>
      </c>
      <c r="F55" s="76" t="s">
        <v>1362</v>
      </c>
      <c r="G55" s="13">
        <v>44454</v>
      </c>
      <c r="H55" s="77" t="s">
        <v>2428</v>
      </c>
      <c r="I55" s="16">
        <v>38</v>
      </c>
      <c r="J55" s="16">
        <v>30</v>
      </c>
      <c r="K55" s="16">
        <v>27</v>
      </c>
      <c r="L55" s="16">
        <v>4</v>
      </c>
      <c r="M55" s="81">
        <v>7.6950000000000003</v>
      </c>
      <c r="N55" s="72">
        <v>8</v>
      </c>
      <c r="O55" s="64">
        <v>2530</v>
      </c>
      <c r="P55" s="65">
        <f>Table22457891011234567891011121314151617181920212223[[#This Row],[PEMBULATAN]]*O55</f>
        <v>20240</v>
      </c>
    </row>
    <row r="56" spans="1:16" ht="26.25" customHeight="1" x14ac:dyDescent="0.2">
      <c r="A56" s="14"/>
      <c r="B56" s="75"/>
      <c r="C56" s="73" t="s">
        <v>3495</v>
      </c>
      <c r="D56" s="78" t="s">
        <v>289</v>
      </c>
      <c r="E56" s="13">
        <v>44453</v>
      </c>
      <c r="F56" s="76" t="s">
        <v>1362</v>
      </c>
      <c r="G56" s="13">
        <v>44454</v>
      </c>
      <c r="H56" s="77" t="s">
        <v>2428</v>
      </c>
      <c r="I56" s="16">
        <v>44</v>
      </c>
      <c r="J56" s="16">
        <v>36</v>
      </c>
      <c r="K56" s="16">
        <v>18</v>
      </c>
      <c r="L56" s="16">
        <v>5</v>
      </c>
      <c r="M56" s="81">
        <v>7.1280000000000001</v>
      </c>
      <c r="N56" s="72">
        <v>7</v>
      </c>
      <c r="O56" s="64">
        <v>2530</v>
      </c>
      <c r="P56" s="65">
        <f>Table22457891011234567891011121314151617181920212223[[#This Row],[PEMBULATAN]]*O56</f>
        <v>17710</v>
      </c>
    </row>
    <row r="57" spans="1:16" ht="26.25" customHeight="1" x14ac:dyDescent="0.2">
      <c r="A57" s="14"/>
      <c r="B57" s="75"/>
      <c r="C57" s="73" t="s">
        <v>3496</v>
      </c>
      <c r="D57" s="78" t="s">
        <v>289</v>
      </c>
      <c r="E57" s="13">
        <v>44453</v>
      </c>
      <c r="F57" s="76" t="s">
        <v>1362</v>
      </c>
      <c r="G57" s="13">
        <v>44454</v>
      </c>
      <c r="H57" s="77" t="s">
        <v>2428</v>
      </c>
      <c r="I57" s="16">
        <v>34</v>
      </c>
      <c r="J57" s="16">
        <v>18</v>
      </c>
      <c r="K57" s="16">
        <v>26</v>
      </c>
      <c r="L57" s="16">
        <v>4</v>
      </c>
      <c r="M57" s="81">
        <v>3.9780000000000002</v>
      </c>
      <c r="N57" s="72">
        <v>4</v>
      </c>
      <c r="O57" s="64">
        <v>2530</v>
      </c>
      <c r="P57" s="65">
        <f>Table22457891011234567891011121314151617181920212223[[#This Row],[PEMBULATAN]]*O57</f>
        <v>10120</v>
      </c>
    </row>
    <row r="58" spans="1:16" ht="26.25" customHeight="1" x14ac:dyDescent="0.2">
      <c r="A58" s="14"/>
      <c r="B58" s="75"/>
      <c r="C58" s="73" t="s">
        <v>3497</v>
      </c>
      <c r="D58" s="78" t="s">
        <v>289</v>
      </c>
      <c r="E58" s="13">
        <v>44453</v>
      </c>
      <c r="F58" s="76" t="s">
        <v>1362</v>
      </c>
      <c r="G58" s="13">
        <v>44454</v>
      </c>
      <c r="H58" s="77" t="s">
        <v>2428</v>
      </c>
      <c r="I58" s="16">
        <v>25</v>
      </c>
      <c r="J58" s="16">
        <v>25</v>
      </c>
      <c r="K58" s="16">
        <v>19</v>
      </c>
      <c r="L58" s="16">
        <v>5</v>
      </c>
      <c r="M58" s="81">
        <v>2.96875</v>
      </c>
      <c r="N58" s="72">
        <v>5</v>
      </c>
      <c r="O58" s="64">
        <v>2530</v>
      </c>
      <c r="P58" s="65">
        <f>Table22457891011234567891011121314151617181920212223[[#This Row],[PEMBULATAN]]*O58</f>
        <v>12650</v>
      </c>
    </row>
    <row r="59" spans="1:16" ht="26.25" customHeight="1" x14ac:dyDescent="0.2">
      <c r="A59" s="14"/>
      <c r="B59" s="75"/>
      <c r="C59" s="73" t="s">
        <v>3498</v>
      </c>
      <c r="D59" s="78" t="s">
        <v>289</v>
      </c>
      <c r="E59" s="13">
        <v>44453</v>
      </c>
      <c r="F59" s="76" t="s">
        <v>1362</v>
      </c>
      <c r="G59" s="13">
        <v>44454</v>
      </c>
      <c r="H59" s="77" t="s">
        <v>2428</v>
      </c>
      <c r="I59" s="16">
        <v>21</v>
      </c>
      <c r="J59" s="16">
        <v>40</v>
      </c>
      <c r="K59" s="16">
        <v>14</v>
      </c>
      <c r="L59" s="16">
        <v>4</v>
      </c>
      <c r="M59" s="81">
        <v>2.94</v>
      </c>
      <c r="N59" s="72">
        <v>4</v>
      </c>
      <c r="O59" s="64">
        <v>2530</v>
      </c>
      <c r="P59" s="65">
        <f>Table22457891011234567891011121314151617181920212223[[#This Row],[PEMBULATAN]]*O59</f>
        <v>10120</v>
      </c>
    </row>
    <row r="60" spans="1:16" ht="26.25" customHeight="1" x14ac:dyDescent="0.2">
      <c r="A60" s="14"/>
      <c r="B60" s="75"/>
      <c r="C60" s="73" t="s">
        <v>3499</v>
      </c>
      <c r="D60" s="78" t="s">
        <v>289</v>
      </c>
      <c r="E60" s="13">
        <v>44453</v>
      </c>
      <c r="F60" s="76" t="s">
        <v>1362</v>
      </c>
      <c r="G60" s="13">
        <v>44454</v>
      </c>
      <c r="H60" s="77" t="s">
        <v>2428</v>
      </c>
      <c r="I60" s="16">
        <v>40</v>
      </c>
      <c r="J60" s="16">
        <v>37</v>
      </c>
      <c r="K60" s="16">
        <v>48</v>
      </c>
      <c r="L60" s="16">
        <v>6</v>
      </c>
      <c r="M60" s="81">
        <v>17.760000000000002</v>
      </c>
      <c r="N60" s="72">
        <v>18</v>
      </c>
      <c r="O60" s="64">
        <v>2530</v>
      </c>
      <c r="P60" s="65">
        <f>Table22457891011234567891011121314151617181920212223[[#This Row],[PEMBULATAN]]*O60</f>
        <v>45540</v>
      </c>
    </row>
    <row r="61" spans="1:16" ht="26.25" customHeight="1" x14ac:dyDescent="0.2">
      <c r="A61" s="14"/>
      <c r="B61" s="75"/>
      <c r="C61" s="73" t="s">
        <v>3500</v>
      </c>
      <c r="D61" s="78" t="s">
        <v>289</v>
      </c>
      <c r="E61" s="13">
        <v>44453</v>
      </c>
      <c r="F61" s="76" t="s">
        <v>1362</v>
      </c>
      <c r="G61" s="13">
        <v>44454</v>
      </c>
      <c r="H61" s="77" t="s">
        <v>2428</v>
      </c>
      <c r="I61" s="16">
        <v>44</v>
      </c>
      <c r="J61" s="16">
        <v>28</v>
      </c>
      <c r="K61" s="16">
        <v>27</v>
      </c>
      <c r="L61" s="16">
        <v>2</v>
      </c>
      <c r="M61" s="81">
        <v>8.3160000000000007</v>
      </c>
      <c r="N61" s="72">
        <v>9</v>
      </c>
      <c r="O61" s="64">
        <v>2530</v>
      </c>
      <c r="P61" s="65">
        <f>Table22457891011234567891011121314151617181920212223[[#This Row],[PEMBULATAN]]*O61</f>
        <v>22770</v>
      </c>
    </row>
    <row r="62" spans="1:16" ht="26.25" customHeight="1" x14ac:dyDescent="0.2">
      <c r="A62" s="14"/>
      <c r="B62" s="75"/>
      <c r="C62" s="73" t="s">
        <v>3501</v>
      </c>
      <c r="D62" s="78" t="s">
        <v>289</v>
      </c>
      <c r="E62" s="13">
        <v>44453</v>
      </c>
      <c r="F62" s="76" t="s">
        <v>1362</v>
      </c>
      <c r="G62" s="13">
        <v>44454</v>
      </c>
      <c r="H62" s="77" t="s">
        <v>2428</v>
      </c>
      <c r="I62" s="16">
        <v>45</v>
      </c>
      <c r="J62" s="16">
        <v>35</v>
      </c>
      <c r="K62" s="16">
        <v>15</v>
      </c>
      <c r="L62" s="16">
        <v>3</v>
      </c>
      <c r="M62" s="81">
        <v>5.90625</v>
      </c>
      <c r="N62" s="72">
        <v>6</v>
      </c>
      <c r="O62" s="64">
        <v>2530</v>
      </c>
      <c r="P62" s="65">
        <f>Table22457891011234567891011121314151617181920212223[[#This Row],[PEMBULATAN]]*O62</f>
        <v>15180</v>
      </c>
    </row>
    <row r="63" spans="1:16" ht="26.25" customHeight="1" x14ac:dyDescent="0.2">
      <c r="A63" s="14"/>
      <c r="B63" s="75"/>
      <c r="C63" s="73" t="s">
        <v>3502</v>
      </c>
      <c r="D63" s="78" t="s">
        <v>289</v>
      </c>
      <c r="E63" s="13">
        <v>44453</v>
      </c>
      <c r="F63" s="76" t="s">
        <v>1362</v>
      </c>
      <c r="G63" s="13">
        <v>44454</v>
      </c>
      <c r="H63" s="77" t="s">
        <v>2428</v>
      </c>
      <c r="I63" s="16">
        <v>34</v>
      </c>
      <c r="J63" s="16">
        <v>28</v>
      </c>
      <c r="K63" s="16">
        <v>25</v>
      </c>
      <c r="L63" s="16">
        <v>4</v>
      </c>
      <c r="M63" s="81">
        <v>5.95</v>
      </c>
      <c r="N63" s="72">
        <v>6</v>
      </c>
      <c r="O63" s="64">
        <v>2530</v>
      </c>
      <c r="P63" s="65">
        <f>Table22457891011234567891011121314151617181920212223[[#This Row],[PEMBULATAN]]*O63</f>
        <v>15180</v>
      </c>
    </row>
    <row r="64" spans="1:16" ht="26.25" customHeight="1" x14ac:dyDescent="0.2">
      <c r="A64" s="14"/>
      <c r="B64" s="75"/>
      <c r="C64" s="73" t="s">
        <v>3503</v>
      </c>
      <c r="D64" s="78" t="s">
        <v>289</v>
      </c>
      <c r="E64" s="13">
        <v>44453</v>
      </c>
      <c r="F64" s="76" t="s">
        <v>1362</v>
      </c>
      <c r="G64" s="13">
        <v>44454</v>
      </c>
      <c r="H64" s="77" t="s">
        <v>2428</v>
      </c>
      <c r="I64" s="16">
        <v>55</v>
      </c>
      <c r="J64" s="16">
        <v>56</v>
      </c>
      <c r="K64" s="16">
        <v>24</v>
      </c>
      <c r="L64" s="16">
        <v>8</v>
      </c>
      <c r="M64" s="81">
        <v>18.48</v>
      </c>
      <c r="N64" s="72">
        <v>19</v>
      </c>
      <c r="O64" s="64">
        <v>2530</v>
      </c>
      <c r="P64" s="65">
        <f>Table22457891011234567891011121314151617181920212223[[#This Row],[PEMBULATAN]]*O64</f>
        <v>48070</v>
      </c>
    </row>
    <row r="65" spans="1:16" ht="26.25" customHeight="1" x14ac:dyDescent="0.2">
      <c r="A65" s="14"/>
      <c r="B65" s="75"/>
      <c r="C65" s="73" t="s">
        <v>3504</v>
      </c>
      <c r="D65" s="78" t="s">
        <v>289</v>
      </c>
      <c r="E65" s="13">
        <v>44453</v>
      </c>
      <c r="F65" s="76" t="s">
        <v>1362</v>
      </c>
      <c r="G65" s="13">
        <v>44454</v>
      </c>
      <c r="H65" s="77" t="s">
        <v>2428</v>
      </c>
      <c r="I65" s="16">
        <v>103</v>
      </c>
      <c r="J65" s="16">
        <v>28</v>
      </c>
      <c r="K65" s="16">
        <v>8</v>
      </c>
      <c r="L65" s="16">
        <v>1</v>
      </c>
      <c r="M65" s="81">
        <v>5.7679999999999998</v>
      </c>
      <c r="N65" s="72">
        <v>6</v>
      </c>
      <c r="O65" s="64">
        <v>2530</v>
      </c>
      <c r="P65" s="65">
        <f>Table22457891011234567891011121314151617181920212223[[#This Row],[PEMBULATAN]]*O65</f>
        <v>15180</v>
      </c>
    </row>
    <row r="66" spans="1:16" ht="26.25" customHeight="1" x14ac:dyDescent="0.2">
      <c r="A66" s="14"/>
      <c r="B66" s="75"/>
      <c r="C66" s="73" t="s">
        <v>3505</v>
      </c>
      <c r="D66" s="78" t="s">
        <v>289</v>
      </c>
      <c r="E66" s="13">
        <v>44453</v>
      </c>
      <c r="F66" s="76" t="s">
        <v>1362</v>
      </c>
      <c r="G66" s="13">
        <v>44454</v>
      </c>
      <c r="H66" s="77" t="s">
        <v>2428</v>
      </c>
      <c r="I66" s="16">
        <v>90</v>
      </c>
      <c r="J66" s="16">
        <v>40</v>
      </c>
      <c r="K66" s="16">
        <v>8</v>
      </c>
      <c r="L66" s="16">
        <v>2</v>
      </c>
      <c r="M66" s="81">
        <v>7.2</v>
      </c>
      <c r="N66" s="72">
        <v>7</v>
      </c>
      <c r="O66" s="64">
        <v>2530</v>
      </c>
      <c r="P66" s="65">
        <f>Table22457891011234567891011121314151617181920212223[[#This Row],[PEMBULATAN]]*O66</f>
        <v>17710</v>
      </c>
    </row>
    <row r="67" spans="1:16" ht="26.25" customHeight="1" x14ac:dyDescent="0.2">
      <c r="A67" s="14"/>
      <c r="B67" s="75"/>
      <c r="C67" s="73" t="s">
        <v>3506</v>
      </c>
      <c r="D67" s="78" t="s">
        <v>289</v>
      </c>
      <c r="E67" s="13">
        <v>44453</v>
      </c>
      <c r="F67" s="76" t="s">
        <v>1362</v>
      </c>
      <c r="G67" s="13">
        <v>44454</v>
      </c>
      <c r="H67" s="77" t="s">
        <v>2428</v>
      </c>
      <c r="I67" s="16">
        <v>86</v>
      </c>
      <c r="J67" s="16">
        <v>46</v>
      </c>
      <c r="K67" s="16">
        <v>25</v>
      </c>
      <c r="L67" s="16">
        <v>8</v>
      </c>
      <c r="M67" s="81">
        <v>24.725000000000001</v>
      </c>
      <c r="N67" s="72">
        <v>25</v>
      </c>
      <c r="O67" s="64">
        <v>2530</v>
      </c>
      <c r="P67" s="65">
        <f>Table22457891011234567891011121314151617181920212223[[#This Row],[PEMBULATAN]]*O67</f>
        <v>63250</v>
      </c>
    </row>
    <row r="68" spans="1:16" ht="26.25" customHeight="1" x14ac:dyDescent="0.2">
      <c r="A68" s="14"/>
      <c r="B68" s="75"/>
      <c r="C68" s="73" t="s">
        <v>3507</v>
      </c>
      <c r="D68" s="78" t="s">
        <v>289</v>
      </c>
      <c r="E68" s="13">
        <v>44453</v>
      </c>
      <c r="F68" s="76" t="s">
        <v>1362</v>
      </c>
      <c r="G68" s="13">
        <v>44454</v>
      </c>
      <c r="H68" s="77" t="s">
        <v>2428</v>
      </c>
      <c r="I68" s="16">
        <v>81</v>
      </c>
      <c r="J68" s="16">
        <v>22</v>
      </c>
      <c r="K68" s="16">
        <v>8</v>
      </c>
      <c r="L68" s="16">
        <v>3</v>
      </c>
      <c r="M68" s="81">
        <v>3.5640000000000001</v>
      </c>
      <c r="N68" s="72">
        <v>4</v>
      </c>
      <c r="O68" s="64">
        <v>2530</v>
      </c>
      <c r="P68" s="65">
        <f>Table22457891011234567891011121314151617181920212223[[#This Row],[PEMBULATAN]]*O68</f>
        <v>10120</v>
      </c>
    </row>
    <row r="69" spans="1:16" ht="26.25" customHeight="1" x14ac:dyDescent="0.2">
      <c r="A69" s="14"/>
      <c r="B69" s="75"/>
      <c r="C69" s="73" t="s">
        <v>3508</v>
      </c>
      <c r="D69" s="78" t="s">
        <v>289</v>
      </c>
      <c r="E69" s="13">
        <v>44453</v>
      </c>
      <c r="F69" s="76" t="s">
        <v>1362</v>
      </c>
      <c r="G69" s="13">
        <v>44454</v>
      </c>
      <c r="H69" s="77" t="s">
        <v>2428</v>
      </c>
      <c r="I69" s="16">
        <v>36</v>
      </c>
      <c r="J69" s="16">
        <v>31</v>
      </c>
      <c r="K69" s="16">
        <v>22</v>
      </c>
      <c r="L69" s="16">
        <v>5</v>
      </c>
      <c r="M69" s="81">
        <v>6.1379999999999999</v>
      </c>
      <c r="N69" s="72">
        <v>6</v>
      </c>
      <c r="O69" s="64">
        <v>2530</v>
      </c>
      <c r="P69" s="65">
        <f>Table22457891011234567891011121314151617181920212223[[#This Row],[PEMBULATAN]]*O69</f>
        <v>15180</v>
      </c>
    </row>
    <row r="70" spans="1:16" ht="26.25" customHeight="1" x14ac:dyDescent="0.2">
      <c r="A70" s="14"/>
      <c r="B70" s="75"/>
      <c r="C70" s="73" t="s">
        <v>3509</v>
      </c>
      <c r="D70" s="78" t="s">
        <v>289</v>
      </c>
      <c r="E70" s="13">
        <v>44453</v>
      </c>
      <c r="F70" s="76" t="s">
        <v>1362</v>
      </c>
      <c r="G70" s="13">
        <v>44454</v>
      </c>
      <c r="H70" s="77" t="s">
        <v>2428</v>
      </c>
      <c r="I70" s="16">
        <v>88</v>
      </c>
      <c r="J70" s="16">
        <v>26</v>
      </c>
      <c r="K70" s="16">
        <v>10</v>
      </c>
      <c r="L70" s="16">
        <v>3</v>
      </c>
      <c r="M70" s="81">
        <v>5.72</v>
      </c>
      <c r="N70" s="72">
        <v>6</v>
      </c>
      <c r="O70" s="64">
        <v>2530</v>
      </c>
      <c r="P70" s="65">
        <f>Table22457891011234567891011121314151617181920212223[[#This Row],[PEMBULATAN]]*O70</f>
        <v>15180</v>
      </c>
    </row>
    <row r="71" spans="1:16" ht="26.25" customHeight="1" x14ac:dyDescent="0.2">
      <c r="A71" s="14"/>
      <c r="B71" s="75"/>
      <c r="C71" s="73" t="s">
        <v>3510</v>
      </c>
      <c r="D71" s="78" t="s">
        <v>289</v>
      </c>
      <c r="E71" s="13">
        <v>44453</v>
      </c>
      <c r="F71" s="76" t="s">
        <v>1362</v>
      </c>
      <c r="G71" s="13">
        <v>44454</v>
      </c>
      <c r="H71" s="77" t="s">
        <v>2428</v>
      </c>
      <c r="I71" s="16">
        <v>115</v>
      </c>
      <c r="J71" s="16">
        <v>23</v>
      </c>
      <c r="K71" s="16">
        <v>6</v>
      </c>
      <c r="L71" s="16">
        <v>3</v>
      </c>
      <c r="M71" s="81">
        <v>3.9674999999999998</v>
      </c>
      <c r="N71" s="72">
        <v>4</v>
      </c>
      <c r="O71" s="64">
        <v>2530</v>
      </c>
      <c r="P71" s="65">
        <f>Table22457891011234567891011121314151617181920212223[[#This Row],[PEMBULATAN]]*O71</f>
        <v>10120</v>
      </c>
    </row>
    <row r="72" spans="1:16" ht="26.25" customHeight="1" x14ac:dyDescent="0.2">
      <c r="A72" s="14"/>
      <c r="B72" s="75"/>
      <c r="C72" s="73" t="s">
        <v>3511</v>
      </c>
      <c r="D72" s="78" t="s">
        <v>289</v>
      </c>
      <c r="E72" s="13">
        <v>44453</v>
      </c>
      <c r="F72" s="76" t="s">
        <v>1362</v>
      </c>
      <c r="G72" s="13">
        <v>44454</v>
      </c>
      <c r="H72" s="77" t="s">
        <v>2428</v>
      </c>
      <c r="I72" s="16">
        <v>58</v>
      </c>
      <c r="J72" s="16">
        <v>37</v>
      </c>
      <c r="K72" s="16">
        <v>15</v>
      </c>
      <c r="L72" s="16">
        <v>10</v>
      </c>
      <c r="M72" s="81">
        <v>8.0474999999999994</v>
      </c>
      <c r="N72" s="72">
        <v>10</v>
      </c>
      <c r="O72" s="64">
        <v>2530</v>
      </c>
      <c r="P72" s="65">
        <f>Table22457891011234567891011121314151617181920212223[[#This Row],[PEMBULATAN]]*O72</f>
        <v>25300</v>
      </c>
    </row>
    <row r="73" spans="1:16" ht="26.25" customHeight="1" x14ac:dyDescent="0.2">
      <c r="A73" s="14"/>
      <c r="B73" s="75"/>
      <c r="C73" s="73" t="s">
        <v>3512</v>
      </c>
      <c r="D73" s="78" t="s">
        <v>289</v>
      </c>
      <c r="E73" s="13">
        <v>44453</v>
      </c>
      <c r="F73" s="76" t="s">
        <v>1362</v>
      </c>
      <c r="G73" s="13">
        <v>44454</v>
      </c>
      <c r="H73" s="77" t="s">
        <v>2428</v>
      </c>
      <c r="I73" s="16">
        <v>33</v>
      </c>
      <c r="J73" s="16">
        <v>22</v>
      </c>
      <c r="K73" s="16">
        <v>34</v>
      </c>
      <c r="L73" s="16">
        <v>8</v>
      </c>
      <c r="M73" s="81">
        <v>6.1710000000000003</v>
      </c>
      <c r="N73" s="72">
        <v>8</v>
      </c>
      <c r="O73" s="64">
        <v>2530</v>
      </c>
      <c r="P73" s="65">
        <f>Table22457891011234567891011121314151617181920212223[[#This Row],[PEMBULATAN]]*O73</f>
        <v>20240</v>
      </c>
    </row>
    <row r="74" spans="1:16" ht="26.25" customHeight="1" x14ac:dyDescent="0.2">
      <c r="A74" s="14"/>
      <c r="B74" s="75"/>
      <c r="C74" s="73" t="s">
        <v>3513</v>
      </c>
      <c r="D74" s="78" t="s">
        <v>289</v>
      </c>
      <c r="E74" s="13">
        <v>44453</v>
      </c>
      <c r="F74" s="76" t="s">
        <v>1362</v>
      </c>
      <c r="G74" s="13">
        <v>44454</v>
      </c>
      <c r="H74" s="77" t="s">
        <v>2428</v>
      </c>
      <c r="I74" s="16">
        <v>63</v>
      </c>
      <c r="J74" s="16">
        <v>44</v>
      </c>
      <c r="K74" s="16">
        <v>11</v>
      </c>
      <c r="L74" s="16">
        <v>5</v>
      </c>
      <c r="M74" s="81">
        <v>7.6230000000000002</v>
      </c>
      <c r="N74" s="72">
        <v>8</v>
      </c>
      <c r="O74" s="64">
        <v>2530</v>
      </c>
      <c r="P74" s="65">
        <f>Table22457891011234567891011121314151617181920212223[[#This Row],[PEMBULATAN]]*O74</f>
        <v>20240</v>
      </c>
    </row>
    <row r="75" spans="1:16" ht="26.25" customHeight="1" x14ac:dyDescent="0.2">
      <c r="A75" s="14"/>
      <c r="B75" s="75"/>
      <c r="C75" s="73" t="s">
        <v>3514</v>
      </c>
      <c r="D75" s="78" t="s">
        <v>289</v>
      </c>
      <c r="E75" s="13">
        <v>44453</v>
      </c>
      <c r="F75" s="76" t="s">
        <v>1362</v>
      </c>
      <c r="G75" s="13">
        <v>44454</v>
      </c>
      <c r="H75" s="77" t="s">
        <v>2428</v>
      </c>
      <c r="I75" s="16">
        <v>31</v>
      </c>
      <c r="J75" s="16">
        <v>28</v>
      </c>
      <c r="K75" s="16">
        <v>16</v>
      </c>
      <c r="L75" s="16">
        <v>2</v>
      </c>
      <c r="M75" s="81">
        <v>3.472</v>
      </c>
      <c r="N75" s="72">
        <v>4</v>
      </c>
      <c r="O75" s="64">
        <v>2530</v>
      </c>
      <c r="P75" s="65">
        <f>Table22457891011234567891011121314151617181920212223[[#This Row],[PEMBULATAN]]*O75</f>
        <v>10120</v>
      </c>
    </row>
    <row r="76" spans="1:16" ht="26.25" customHeight="1" x14ac:dyDescent="0.2">
      <c r="A76" s="14"/>
      <c r="B76" s="75"/>
      <c r="C76" s="73" t="s">
        <v>3515</v>
      </c>
      <c r="D76" s="78" t="s">
        <v>289</v>
      </c>
      <c r="E76" s="13">
        <v>44453</v>
      </c>
      <c r="F76" s="76" t="s">
        <v>1362</v>
      </c>
      <c r="G76" s="13">
        <v>44454</v>
      </c>
      <c r="H76" s="77" t="s">
        <v>2428</v>
      </c>
      <c r="I76" s="16">
        <v>38</v>
      </c>
      <c r="J76" s="16">
        <v>34</v>
      </c>
      <c r="K76" s="16">
        <v>16</v>
      </c>
      <c r="L76" s="16">
        <v>4</v>
      </c>
      <c r="M76" s="81">
        <v>5.1680000000000001</v>
      </c>
      <c r="N76" s="72">
        <v>5</v>
      </c>
      <c r="O76" s="64">
        <v>2530</v>
      </c>
      <c r="P76" s="65">
        <f>Table22457891011234567891011121314151617181920212223[[#This Row],[PEMBULATAN]]*O76</f>
        <v>12650</v>
      </c>
    </row>
    <row r="77" spans="1:16" ht="26.25" customHeight="1" x14ac:dyDescent="0.2">
      <c r="A77" s="14"/>
      <c r="B77" s="75"/>
      <c r="C77" s="73" t="s">
        <v>3516</v>
      </c>
      <c r="D77" s="78" t="s">
        <v>289</v>
      </c>
      <c r="E77" s="13">
        <v>44453</v>
      </c>
      <c r="F77" s="76" t="s">
        <v>1362</v>
      </c>
      <c r="G77" s="13">
        <v>44454</v>
      </c>
      <c r="H77" s="77" t="s">
        <v>2428</v>
      </c>
      <c r="I77" s="16">
        <v>62</v>
      </c>
      <c r="J77" s="16">
        <v>30</v>
      </c>
      <c r="K77" s="16">
        <v>25</v>
      </c>
      <c r="L77" s="16">
        <v>2</v>
      </c>
      <c r="M77" s="81">
        <v>11.625</v>
      </c>
      <c r="N77" s="72">
        <v>12</v>
      </c>
      <c r="O77" s="64">
        <v>2530</v>
      </c>
      <c r="P77" s="65">
        <f>Table22457891011234567891011121314151617181920212223[[#This Row],[PEMBULATAN]]*O77</f>
        <v>30360</v>
      </c>
    </row>
    <row r="78" spans="1:16" ht="26.25" customHeight="1" x14ac:dyDescent="0.2">
      <c r="A78" s="14"/>
      <c r="B78" s="75"/>
      <c r="C78" s="73" t="s">
        <v>3517</v>
      </c>
      <c r="D78" s="78" t="s">
        <v>289</v>
      </c>
      <c r="E78" s="13">
        <v>44453</v>
      </c>
      <c r="F78" s="76" t="s">
        <v>1362</v>
      </c>
      <c r="G78" s="13">
        <v>44454</v>
      </c>
      <c r="H78" s="77" t="s">
        <v>2428</v>
      </c>
      <c r="I78" s="16">
        <v>39</v>
      </c>
      <c r="J78" s="16">
        <v>26</v>
      </c>
      <c r="K78" s="16">
        <v>20</v>
      </c>
      <c r="L78" s="16">
        <v>9</v>
      </c>
      <c r="M78" s="81">
        <v>5.07</v>
      </c>
      <c r="N78" s="72">
        <v>9</v>
      </c>
      <c r="O78" s="64">
        <v>2530</v>
      </c>
      <c r="P78" s="65">
        <f>Table22457891011234567891011121314151617181920212223[[#This Row],[PEMBULATAN]]*O78</f>
        <v>22770</v>
      </c>
    </row>
    <row r="79" spans="1:16" ht="26.25" customHeight="1" x14ac:dyDescent="0.2">
      <c r="A79" s="14"/>
      <c r="B79" s="75"/>
      <c r="C79" s="73" t="s">
        <v>3518</v>
      </c>
      <c r="D79" s="78" t="s">
        <v>289</v>
      </c>
      <c r="E79" s="13">
        <v>44453</v>
      </c>
      <c r="F79" s="76" t="s">
        <v>1362</v>
      </c>
      <c r="G79" s="13">
        <v>44454</v>
      </c>
      <c r="H79" s="77" t="s">
        <v>2428</v>
      </c>
      <c r="I79" s="16">
        <v>66</v>
      </c>
      <c r="J79" s="16">
        <v>37</v>
      </c>
      <c r="K79" s="16">
        <v>23</v>
      </c>
      <c r="L79" s="16">
        <v>9</v>
      </c>
      <c r="M79" s="81">
        <v>14.041499999999999</v>
      </c>
      <c r="N79" s="72">
        <v>14</v>
      </c>
      <c r="O79" s="64">
        <v>2530</v>
      </c>
      <c r="P79" s="65">
        <f>Table22457891011234567891011121314151617181920212223[[#This Row],[PEMBULATAN]]*O79</f>
        <v>35420</v>
      </c>
    </row>
    <row r="80" spans="1:16" ht="26.25" customHeight="1" x14ac:dyDescent="0.2">
      <c r="A80" s="14"/>
      <c r="B80" s="75"/>
      <c r="C80" s="73" t="s">
        <v>3519</v>
      </c>
      <c r="D80" s="78" t="s">
        <v>289</v>
      </c>
      <c r="E80" s="13">
        <v>44453</v>
      </c>
      <c r="F80" s="76" t="s">
        <v>1362</v>
      </c>
      <c r="G80" s="13">
        <v>44454</v>
      </c>
      <c r="H80" s="77" t="s">
        <v>2428</v>
      </c>
      <c r="I80" s="16">
        <v>72</v>
      </c>
      <c r="J80" s="16">
        <v>41</v>
      </c>
      <c r="K80" s="16">
        <v>8</v>
      </c>
      <c r="L80" s="16">
        <v>1</v>
      </c>
      <c r="M80" s="81">
        <v>5.9039999999999999</v>
      </c>
      <c r="N80" s="72">
        <v>6</v>
      </c>
      <c r="O80" s="64">
        <v>2530</v>
      </c>
      <c r="P80" s="65">
        <f>Table22457891011234567891011121314151617181920212223[[#This Row],[PEMBULATAN]]*O80</f>
        <v>15180</v>
      </c>
    </row>
    <row r="81" spans="1:16" ht="26.25" customHeight="1" x14ac:dyDescent="0.2">
      <c r="A81" s="14"/>
      <c r="B81" s="75"/>
      <c r="C81" s="73" t="s">
        <v>3520</v>
      </c>
      <c r="D81" s="78" t="s">
        <v>289</v>
      </c>
      <c r="E81" s="13">
        <v>44453</v>
      </c>
      <c r="F81" s="76" t="s">
        <v>1362</v>
      </c>
      <c r="G81" s="13">
        <v>44454</v>
      </c>
      <c r="H81" s="77" t="s">
        <v>2428</v>
      </c>
      <c r="I81" s="16">
        <v>72</v>
      </c>
      <c r="J81" s="16">
        <v>41</v>
      </c>
      <c r="K81" s="16">
        <v>8</v>
      </c>
      <c r="L81" s="16">
        <v>1</v>
      </c>
      <c r="M81" s="81">
        <v>5.9039999999999999</v>
      </c>
      <c r="N81" s="72">
        <v>6</v>
      </c>
      <c r="O81" s="64">
        <v>2530</v>
      </c>
      <c r="P81" s="65">
        <f>Table22457891011234567891011121314151617181920212223[[#This Row],[PEMBULATAN]]*O81</f>
        <v>15180</v>
      </c>
    </row>
    <row r="82" spans="1:16" ht="26.25" customHeight="1" x14ac:dyDescent="0.2">
      <c r="A82" s="14"/>
      <c r="B82" s="75"/>
      <c r="C82" s="73" t="s">
        <v>3521</v>
      </c>
      <c r="D82" s="78" t="s">
        <v>289</v>
      </c>
      <c r="E82" s="13">
        <v>44453</v>
      </c>
      <c r="F82" s="76" t="s">
        <v>1362</v>
      </c>
      <c r="G82" s="13">
        <v>44454</v>
      </c>
      <c r="H82" s="77" t="s">
        <v>2428</v>
      </c>
      <c r="I82" s="16">
        <v>54</v>
      </c>
      <c r="J82" s="16">
        <v>46</v>
      </c>
      <c r="K82" s="16">
        <v>10</v>
      </c>
      <c r="L82" s="16">
        <v>1</v>
      </c>
      <c r="M82" s="81">
        <v>6.21</v>
      </c>
      <c r="N82" s="72">
        <v>6</v>
      </c>
      <c r="O82" s="64">
        <v>2530</v>
      </c>
      <c r="P82" s="65">
        <f>Table22457891011234567891011121314151617181920212223[[#This Row],[PEMBULATAN]]*O82</f>
        <v>15180</v>
      </c>
    </row>
    <row r="83" spans="1:16" ht="26.25" customHeight="1" x14ac:dyDescent="0.2">
      <c r="A83" s="14"/>
      <c r="B83" s="75"/>
      <c r="C83" s="73" t="s">
        <v>3522</v>
      </c>
      <c r="D83" s="78" t="s">
        <v>289</v>
      </c>
      <c r="E83" s="13">
        <v>44453</v>
      </c>
      <c r="F83" s="76" t="s">
        <v>1362</v>
      </c>
      <c r="G83" s="13">
        <v>44454</v>
      </c>
      <c r="H83" s="77" t="s">
        <v>2428</v>
      </c>
      <c r="I83" s="16">
        <v>122</v>
      </c>
      <c r="J83" s="16">
        <v>26</v>
      </c>
      <c r="K83" s="16">
        <v>10</v>
      </c>
      <c r="L83" s="16">
        <v>6</v>
      </c>
      <c r="M83" s="81">
        <v>7.93</v>
      </c>
      <c r="N83" s="72">
        <v>8</v>
      </c>
      <c r="O83" s="64">
        <v>2530</v>
      </c>
      <c r="P83" s="65">
        <f>Table22457891011234567891011121314151617181920212223[[#This Row],[PEMBULATAN]]*O83</f>
        <v>20240</v>
      </c>
    </row>
    <row r="84" spans="1:16" ht="26.25" customHeight="1" x14ac:dyDescent="0.2">
      <c r="A84" s="14"/>
      <c r="B84" s="75"/>
      <c r="C84" s="73" t="s">
        <v>3523</v>
      </c>
      <c r="D84" s="78" t="s">
        <v>289</v>
      </c>
      <c r="E84" s="13">
        <v>44453</v>
      </c>
      <c r="F84" s="76" t="s">
        <v>1362</v>
      </c>
      <c r="G84" s="13">
        <v>44454</v>
      </c>
      <c r="H84" s="77" t="s">
        <v>2428</v>
      </c>
      <c r="I84" s="16">
        <v>85</v>
      </c>
      <c r="J84" s="16">
        <v>38</v>
      </c>
      <c r="K84" s="16">
        <v>10</v>
      </c>
      <c r="L84" s="16">
        <v>5</v>
      </c>
      <c r="M84" s="81">
        <v>8.0749999999999993</v>
      </c>
      <c r="N84" s="72">
        <v>8</v>
      </c>
      <c r="O84" s="64">
        <v>2530</v>
      </c>
      <c r="P84" s="65">
        <f>Table22457891011234567891011121314151617181920212223[[#This Row],[PEMBULATAN]]*O84</f>
        <v>20240</v>
      </c>
    </row>
    <row r="85" spans="1:16" ht="26.25" customHeight="1" x14ac:dyDescent="0.2">
      <c r="A85" s="14"/>
      <c r="B85" s="75"/>
      <c r="C85" s="73" t="s">
        <v>3524</v>
      </c>
      <c r="D85" s="78" t="s">
        <v>289</v>
      </c>
      <c r="E85" s="13">
        <v>44453</v>
      </c>
      <c r="F85" s="76" t="s">
        <v>1362</v>
      </c>
      <c r="G85" s="13">
        <v>44454</v>
      </c>
      <c r="H85" s="77" t="s">
        <v>2428</v>
      </c>
      <c r="I85" s="16">
        <v>44</v>
      </c>
      <c r="J85" s="16">
        <v>43</v>
      </c>
      <c r="K85" s="16">
        <v>46</v>
      </c>
      <c r="L85" s="16">
        <v>9</v>
      </c>
      <c r="M85" s="81">
        <v>21.757999999999999</v>
      </c>
      <c r="N85" s="72">
        <v>22</v>
      </c>
      <c r="O85" s="64">
        <v>2530</v>
      </c>
      <c r="P85" s="65">
        <f>Table22457891011234567891011121314151617181920212223[[#This Row],[PEMBULATAN]]*O85</f>
        <v>55660</v>
      </c>
    </row>
    <row r="86" spans="1:16" ht="26.25" customHeight="1" x14ac:dyDescent="0.2">
      <c r="A86" s="14"/>
      <c r="B86" s="75"/>
      <c r="C86" s="73" t="s">
        <v>3525</v>
      </c>
      <c r="D86" s="78" t="s">
        <v>289</v>
      </c>
      <c r="E86" s="13">
        <v>44453</v>
      </c>
      <c r="F86" s="76" t="s">
        <v>1362</v>
      </c>
      <c r="G86" s="13">
        <v>44454</v>
      </c>
      <c r="H86" s="77" t="s">
        <v>2428</v>
      </c>
      <c r="I86" s="16">
        <v>71</v>
      </c>
      <c r="J86" s="16">
        <v>38</v>
      </c>
      <c r="K86" s="16">
        <v>14</v>
      </c>
      <c r="L86" s="16">
        <v>9</v>
      </c>
      <c r="M86" s="81">
        <v>9.4429999999999996</v>
      </c>
      <c r="N86" s="72">
        <v>10</v>
      </c>
      <c r="O86" s="64">
        <v>2530</v>
      </c>
      <c r="P86" s="65">
        <f>Table22457891011234567891011121314151617181920212223[[#This Row],[PEMBULATAN]]*O86</f>
        <v>25300</v>
      </c>
    </row>
    <row r="87" spans="1:16" ht="26.25" customHeight="1" x14ac:dyDescent="0.2">
      <c r="A87" s="14"/>
      <c r="B87" s="75"/>
      <c r="C87" s="73" t="s">
        <v>3526</v>
      </c>
      <c r="D87" s="78" t="s">
        <v>289</v>
      </c>
      <c r="E87" s="13">
        <v>44453</v>
      </c>
      <c r="F87" s="76" t="s">
        <v>1362</v>
      </c>
      <c r="G87" s="13">
        <v>44454</v>
      </c>
      <c r="H87" s="77" t="s">
        <v>2428</v>
      </c>
      <c r="I87" s="16">
        <v>98</v>
      </c>
      <c r="J87" s="16">
        <v>20</v>
      </c>
      <c r="K87" s="16">
        <v>12</v>
      </c>
      <c r="L87" s="16">
        <v>4</v>
      </c>
      <c r="M87" s="81">
        <v>5.88</v>
      </c>
      <c r="N87" s="72">
        <v>6</v>
      </c>
      <c r="O87" s="64">
        <v>2530</v>
      </c>
      <c r="P87" s="65">
        <f>Table22457891011234567891011121314151617181920212223[[#This Row],[PEMBULATAN]]*O87</f>
        <v>15180</v>
      </c>
    </row>
    <row r="88" spans="1:16" ht="26.25" customHeight="1" x14ac:dyDescent="0.2">
      <c r="A88" s="14"/>
      <c r="B88" s="75"/>
      <c r="C88" s="73" t="s">
        <v>3527</v>
      </c>
      <c r="D88" s="78" t="s">
        <v>289</v>
      </c>
      <c r="E88" s="13">
        <v>44453</v>
      </c>
      <c r="F88" s="76" t="s">
        <v>1362</v>
      </c>
      <c r="G88" s="13">
        <v>44454</v>
      </c>
      <c r="H88" s="77" t="s">
        <v>2428</v>
      </c>
      <c r="I88" s="16">
        <v>56</v>
      </c>
      <c r="J88" s="16">
        <v>46</v>
      </c>
      <c r="K88" s="16">
        <v>46</v>
      </c>
      <c r="L88" s="16">
        <v>22</v>
      </c>
      <c r="M88" s="81">
        <v>29.623999999999999</v>
      </c>
      <c r="N88" s="72">
        <v>30</v>
      </c>
      <c r="O88" s="64">
        <v>2530</v>
      </c>
      <c r="P88" s="65">
        <f>Table22457891011234567891011121314151617181920212223[[#This Row],[PEMBULATAN]]*O88</f>
        <v>75900</v>
      </c>
    </row>
    <row r="89" spans="1:16" ht="26.25" customHeight="1" x14ac:dyDescent="0.2">
      <c r="A89" s="14"/>
      <c r="B89" s="75"/>
      <c r="C89" s="73" t="s">
        <v>3528</v>
      </c>
      <c r="D89" s="78" t="s">
        <v>289</v>
      </c>
      <c r="E89" s="13">
        <v>44453</v>
      </c>
      <c r="F89" s="76" t="s">
        <v>1362</v>
      </c>
      <c r="G89" s="13">
        <v>44454</v>
      </c>
      <c r="H89" s="77" t="s">
        <v>2428</v>
      </c>
      <c r="I89" s="16">
        <v>64</v>
      </c>
      <c r="J89" s="16">
        <v>40</v>
      </c>
      <c r="K89" s="16">
        <v>20</v>
      </c>
      <c r="L89" s="16">
        <v>10</v>
      </c>
      <c r="M89" s="81">
        <v>12.8</v>
      </c>
      <c r="N89" s="72">
        <v>13</v>
      </c>
      <c r="O89" s="64">
        <v>2530</v>
      </c>
      <c r="P89" s="65">
        <f>Table22457891011234567891011121314151617181920212223[[#This Row],[PEMBULATAN]]*O89</f>
        <v>32890</v>
      </c>
    </row>
    <row r="90" spans="1:16" ht="26.25" customHeight="1" x14ac:dyDescent="0.2">
      <c r="A90" s="14"/>
      <c r="B90" s="75"/>
      <c r="C90" s="73" t="s">
        <v>3529</v>
      </c>
      <c r="D90" s="78" t="s">
        <v>289</v>
      </c>
      <c r="E90" s="13">
        <v>44453</v>
      </c>
      <c r="F90" s="76" t="s">
        <v>1362</v>
      </c>
      <c r="G90" s="13">
        <v>44454</v>
      </c>
      <c r="H90" s="77" t="s">
        <v>2428</v>
      </c>
      <c r="I90" s="16">
        <v>33</v>
      </c>
      <c r="J90" s="16">
        <v>33</v>
      </c>
      <c r="K90" s="16">
        <v>15</v>
      </c>
      <c r="L90" s="16">
        <v>2</v>
      </c>
      <c r="M90" s="81">
        <v>4.0837500000000002</v>
      </c>
      <c r="N90" s="72">
        <v>4</v>
      </c>
      <c r="O90" s="64">
        <v>2530</v>
      </c>
      <c r="P90" s="65">
        <f>Table22457891011234567891011121314151617181920212223[[#This Row],[PEMBULATAN]]*O90</f>
        <v>10120</v>
      </c>
    </row>
    <row r="91" spans="1:16" ht="26.25" customHeight="1" x14ac:dyDescent="0.2">
      <c r="A91" s="14"/>
      <c r="B91" s="75"/>
      <c r="C91" s="73" t="s">
        <v>3530</v>
      </c>
      <c r="D91" s="78" t="s">
        <v>289</v>
      </c>
      <c r="E91" s="13">
        <v>44453</v>
      </c>
      <c r="F91" s="76" t="s">
        <v>1362</v>
      </c>
      <c r="G91" s="13">
        <v>44454</v>
      </c>
      <c r="H91" s="77" t="s">
        <v>2428</v>
      </c>
      <c r="I91" s="16">
        <v>36</v>
      </c>
      <c r="J91" s="16">
        <v>36</v>
      </c>
      <c r="K91" s="16">
        <v>30</v>
      </c>
      <c r="L91" s="16">
        <v>1</v>
      </c>
      <c r="M91" s="81">
        <v>9.7200000000000006</v>
      </c>
      <c r="N91" s="72">
        <v>10</v>
      </c>
      <c r="O91" s="64">
        <v>2530</v>
      </c>
      <c r="P91" s="65">
        <f>Table22457891011234567891011121314151617181920212223[[#This Row],[PEMBULATAN]]*O91</f>
        <v>25300</v>
      </c>
    </row>
    <row r="92" spans="1:16" ht="26.25" customHeight="1" x14ac:dyDescent="0.2">
      <c r="A92" s="14"/>
      <c r="B92" s="75"/>
      <c r="C92" s="73" t="s">
        <v>3531</v>
      </c>
      <c r="D92" s="78" t="s">
        <v>289</v>
      </c>
      <c r="E92" s="13">
        <v>44453</v>
      </c>
      <c r="F92" s="76" t="s">
        <v>1362</v>
      </c>
      <c r="G92" s="13">
        <v>44454</v>
      </c>
      <c r="H92" s="77" t="s">
        <v>2428</v>
      </c>
      <c r="I92" s="16">
        <v>200</v>
      </c>
      <c r="J92" s="16">
        <v>10</v>
      </c>
      <c r="K92" s="16">
        <v>10</v>
      </c>
      <c r="L92" s="16">
        <v>1</v>
      </c>
      <c r="M92" s="81">
        <v>5</v>
      </c>
      <c r="N92" s="72">
        <v>5</v>
      </c>
      <c r="O92" s="64">
        <v>2530</v>
      </c>
      <c r="P92" s="65">
        <f>Table22457891011234567891011121314151617181920212223[[#This Row],[PEMBULATAN]]*O92</f>
        <v>12650</v>
      </c>
    </row>
    <row r="93" spans="1:16" ht="26.25" customHeight="1" x14ac:dyDescent="0.2">
      <c r="A93" s="14"/>
      <c r="B93" s="75"/>
      <c r="C93" s="73" t="s">
        <v>3532</v>
      </c>
      <c r="D93" s="78" t="s">
        <v>289</v>
      </c>
      <c r="E93" s="13">
        <v>44453</v>
      </c>
      <c r="F93" s="76" t="s">
        <v>1362</v>
      </c>
      <c r="G93" s="13">
        <v>44454</v>
      </c>
      <c r="H93" s="77" t="s">
        <v>2428</v>
      </c>
      <c r="I93" s="16">
        <v>39</v>
      </c>
      <c r="J93" s="16">
        <v>34</v>
      </c>
      <c r="K93" s="16">
        <v>33</v>
      </c>
      <c r="L93" s="16">
        <v>5</v>
      </c>
      <c r="M93" s="81">
        <v>10.939500000000001</v>
      </c>
      <c r="N93" s="72">
        <v>11</v>
      </c>
      <c r="O93" s="64">
        <v>2530</v>
      </c>
      <c r="P93" s="65">
        <f>Table22457891011234567891011121314151617181920212223[[#This Row],[PEMBULATAN]]*O93</f>
        <v>27830</v>
      </c>
    </row>
    <row r="94" spans="1:16" ht="26.25" customHeight="1" x14ac:dyDescent="0.2">
      <c r="A94" s="14"/>
      <c r="B94" s="75"/>
      <c r="C94" s="73" t="s">
        <v>3533</v>
      </c>
      <c r="D94" s="78" t="s">
        <v>289</v>
      </c>
      <c r="E94" s="13">
        <v>44453</v>
      </c>
      <c r="F94" s="76" t="s">
        <v>1362</v>
      </c>
      <c r="G94" s="13">
        <v>44454</v>
      </c>
      <c r="H94" s="77" t="s">
        <v>2428</v>
      </c>
      <c r="I94" s="16">
        <v>125</v>
      </c>
      <c r="J94" s="16">
        <v>13</v>
      </c>
      <c r="K94" s="16">
        <v>10</v>
      </c>
      <c r="L94" s="16">
        <v>3</v>
      </c>
      <c r="M94" s="81">
        <v>4.0625</v>
      </c>
      <c r="N94" s="72">
        <v>4</v>
      </c>
      <c r="O94" s="64">
        <v>2530</v>
      </c>
      <c r="P94" s="65">
        <f>Table22457891011234567891011121314151617181920212223[[#This Row],[PEMBULATAN]]*O94</f>
        <v>10120</v>
      </c>
    </row>
    <row r="95" spans="1:16" ht="26.25" customHeight="1" x14ac:dyDescent="0.2">
      <c r="A95" s="14"/>
      <c r="B95" s="75"/>
      <c r="C95" s="73" t="s">
        <v>3534</v>
      </c>
      <c r="D95" s="78" t="s">
        <v>289</v>
      </c>
      <c r="E95" s="13">
        <v>44453</v>
      </c>
      <c r="F95" s="76" t="s">
        <v>1362</v>
      </c>
      <c r="G95" s="13">
        <v>44454</v>
      </c>
      <c r="H95" s="77" t="s">
        <v>2428</v>
      </c>
      <c r="I95" s="16">
        <v>122</v>
      </c>
      <c r="J95" s="16">
        <v>13</v>
      </c>
      <c r="K95" s="16">
        <v>13</v>
      </c>
      <c r="L95" s="16">
        <v>1</v>
      </c>
      <c r="M95" s="81">
        <v>5.1544999999999996</v>
      </c>
      <c r="N95" s="72">
        <v>5</v>
      </c>
      <c r="O95" s="64">
        <v>2530</v>
      </c>
      <c r="P95" s="65">
        <f>Table22457891011234567891011121314151617181920212223[[#This Row],[PEMBULATAN]]*O95</f>
        <v>12650</v>
      </c>
    </row>
    <row r="96" spans="1:16" ht="26.25" customHeight="1" x14ac:dyDescent="0.2">
      <c r="A96" s="14"/>
      <c r="B96" s="97"/>
      <c r="C96" s="73" t="s">
        <v>3535</v>
      </c>
      <c r="D96" s="78" t="s">
        <v>289</v>
      </c>
      <c r="E96" s="13">
        <v>44453</v>
      </c>
      <c r="F96" s="76" t="s">
        <v>1362</v>
      </c>
      <c r="G96" s="13">
        <v>44454</v>
      </c>
      <c r="H96" s="77" t="s">
        <v>2428</v>
      </c>
      <c r="I96" s="16">
        <v>95</v>
      </c>
      <c r="J96" s="16">
        <v>10</v>
      </c>
      <c r="K96" s="16">
        <v>10</v>
      </c>
      <c r="L96" s="16">
        <v>5</v>
      </c>
      <c r="M96" s="81">
        <v>2.375</v>
      </c>
      <c r="N96" s="72">
        <v>5</v>
      </c>
      <c r="O96" s="64">
        <v>2530</v>
      </c>
      <c r="P96" s="65">
        <f>Table22457891011234567891011121314151617181920212223[[#This Row],[PEMBULATAN]]*O96</f>
        <v>12650</v>
      </c>
    </row>
    <row r="97" spans="1:16" ht="26.25" customHeight="1" x14ac:dyDescent="0.2">
      <c r="A97" s="14"/>
      <c r="B97" s="75" t="s">
        <v>3536</v>
      </c>
      <c r="C97" s="73" t="s">
        <v>3537</v>
      </c>
      <c r="D97" s="78" t="s">
        <v>289</v>
      </c>
      <c r="E97" s="13">
        <v>44453</v>
      </c>
      <c r="F97" s="76" t="s">
        <v>1362</v>
      </c>
      <c r="G97" s="13">
        <v>44454</v>
      </c>
      <c r="H97" s="77" t="s">
        <v>2428</v>
      </c>
      <c r="I97" s="16">
        <v>90</v>
      </c>
      <c r="J97" s="16">
        <v>53</v>
      </c>
      <c r="K97" s="16">
        <v>35</v>
      </c>
      <c r="L97" s="16">
        <v>17</v>
      </c>
      <c r="M97" s="81">
        <v>41.737499999999997</v>
      </c>
      <c r="N97" s="72">
        <v>42</v>
      </c>
      <c r="O97" s="64">
        <v>2530</v>
      </c>
      <c r="P97" s="65">
        <f>Table22457891011234567891011121314151617181920212223[[#This Row],[PEMBULATAN]]*O97</f>
        <v>106260</v>
      </c>
    </row>
    <row r="98" spans="1:16" ht="26.25" customHeight="1" x14ac:dyDescent="0.2">
      <c r="A98" s="14"/>
      <c r="B98" s="75"/>
      <c r="C98" s="73" t="s">
        <v>3538</v>
      </c>
      <c r="D98" s="78" t="s">
        <v>289</v>
      </c>
      <c r="E98" s="13">
        <v>44453</v>
      </c>
      <c r="F98" s="76" t="s">
        <v>1362</v>
      </c>
      <c r="G98" s="13">
        <v>44454</v>
      </c>
      <c r="H98" s="77" t="s">
        <v>2428</v>
      </c>
      <c r="I98" s="16">
        <v>83</v>
      </c>
      <c r="J98" s="16">
        <v>57</v>
      </c>
      <c r="K98" s="16">
        <v>35</v>
      </c>
      <c r="L98" s="16">
        <v>19</v>
      </c>
      <c r="M98" s="81">
        <v>41.396250000000002</v>
      </c>
      <c r="N98" s="72">
        <v>42</v>
      </c>
      <c r="O98" s="64">
        <v>2530</v>
      </c>
      <c r="P98" s="65">
        <f>Table22457891011234567891011121314151617181920212223[[#This Row],[PEMBULATAN]]*O98</f>
        <v>106260</v>
      </c>
    </row>
    <row r="99" spans="1:16" ht="26.25" customHeight="1" x14ac:dyDescent="0.2">
      <c r="A99" s="14"/>
      <c r="B99" s="75"/>
      <c r="C99" s="73" t="s">
        <v>3539</v>
      </c>
      <c r="D99" s="78" t="s">
        <v>289</v>
      </c>
      <c r="E99" s="13">
        <v>44453</v>
      </c>
      <c r="F99" s="76" t="s">
        <v>1362</v>
      </c>
      <c r="G99" s="13">
        <v>44454</v>
      </c>
      <c r="H99" s="77" t="s">
        <v>2428</v>
      </c>
      <c r="I99" s="16">
        <v>92</v>
      </c>
      <c r="J99" s="16">
        <v>67</v>
      </c>
      <c r="K99" s="16">
        <v>30</v>
      </c>
      <c r="L99" s="16">
        <v>16</v>
      </c>
      <c r="M99" s="81">
        <v>46.23</v>
      </c>
      <c r="N99" s="72">
        <v>46</v>
      </c>
      <c r="O99" s="64">
        <v>2530</v>
      </c>
      <c r="P99" s="65">
        <f>Table22457891011234567891011121314151617181920212223[[#This Row],[PEMBULATAN]]*O99</f>
        <v>116380</v>
      </c>
    </row>
    <row r="100" spans="1:16" ht="26.25" customHeight="1" x14ac:dyDescent="0.2">
      <c r="A100" s="14"/>
      <c r="B100" s="75"/>
      <c r="C100" s="73" t="s">
        <v>3540</v>
      </c>
      <c r="D100" s="78" t="s">
        <v>289</v>
      </c>
      <c r="E100" s="13">
        <v>44453</v>
      </c>
      <c r="F100" s="76" t="s">
        <v>1362</v>
      </c>
      <c r="G100" s="13">
        <v>44454</v>
      </c>
      <c r="H100" s="77" t="s">
        <v>2428</v>
      </c>
      <c r="I100" s="16">
        <v>91</v>
      </c>
      <c r="J100" s="16">
        <v>55</v>
      </c>
      <c r="K100" s="16">
        <v>29</v>
      </c>
      <c r="L100" s="16">
        <v>12</v>
      </c>
      <c r="M100" s="81">
        <v>36.286250000000003</v>
      </c>
      <c r="N100" s="72">
        <v>36</v>
      </c>
      <c r="O100" s="64">
        <v>2530</v>
      </c>
      <c r="P100" s="65">
        <f>Table22457891011234567891011121314151617181920212223[[#This Row],[PEMBULATAN]]*O100</f>
        <v>91080</v>
      </c>
    </row>
    <row r="101" spans="1:16" ht="26.25" customHeight="1" x14ac:dyDescent="0.2">
      <c r="A101" s="14"/>
      <c r="B101" s="75"/>
      <c r="C101" s="73" t="s">
        <v>3541</v>
      </c>
      <c r="D101" s="78" t="s">
        <v>289</v>
      </c>
      <c r="E101" s="13">
        <v>44453</v>
      </c>
      <c r="F101" s="76" t="s">
        <v>1362</v>
      </c>
      <c r="G101" s="13">
        <v>44454</v>
      </c>
      <c r="H101" s="77" t="s">
        <v>2428</v>
      </c>
      <c r="I101" s="16">
        <v>100</v>
      </c>
      <c r="J101" s="16">
        <v>64</v>
      </c>
      <c r="K101" s="16">
        <v>28</v>
      </c>
      <c r="L101" s="16">
        <v>27</v>
      </c>
      <c r="M101" s="81">
        <v>44.8</v>
      </c>
      <c r="N101" s="72">
        <v>45</v>
      </c>
      <c r="O101" s="64">
        <v>2530</v>
      </c>
      <c r="P101" s="65">
        <f>Table22457891011234567891011121314151617181920212223[[#This Row],[PEMBULATAN]]*O101</f>
        <v>113850</v>
      </c>
    </row>
    <row r="102" spans="1:16" ht="26.25" customHeight="1" x14ac:dyDescent="0.2">
      <c r="A102" s="14"/>
      <c r="B102" s="75"/>
      <c r="C102" s="73" t="s">
        <v>3542</v>
      </c>
      <c r="D102" s="78" t="s">
        <v>289</v>
      </c>
      <c r="E102" s="13">
        <v>44453</v>
      </c>
      <c r="F102" s="76" t="s">
        <v>1362</v>
      </c>
      <c r="G102" s="13">
        <v>44454</v>
      </c>
      <c r="H102" s="77" t="s">
        <v>2428</v>
      </c>
      <c r="I102" s="16">
        <v>83</v>
      </c>
      <c r="J102" s="16">
        <v>49</v>
      </c>
      <c r="K102" s="16">
        <v>29</v>
      </c>
      <c r="L102" s="16">
        <v>19</v>
      </c>
      <c r="M102" s="81">
        <v>29.485749999999999</v>
      </c>
      <c r="N102" s="72">
        <v>30</v>
      </c>
      <c r="O102" s="64">
        <v>2530</v>
      </c>
      <c r="P102" s="65">
        <f>Table22457891011234567891011121314151617181920212223[[#This Row],[PEMBULATAN]]*O102</f>
        <v>75900</v>
      </c>
    </row>
    <row r="103" spans="1:16" ht="26.25" customHeight="1" x14ac:dyDescent="0.2">
      <c r="A103" s="14"/>
      <c r="B103" s="75"/>
      <c r="C103" s="73" t="s">
        <v>3543</v>
      </c>
      <c r="D103" s="78" t="s">
        <v>289</v>
      </c>
      <c r="E103" s="13">
        <v>44453</v>
      </c>
      <c r="F103" s="76" t="s">
        <v>1362</v>
      </c>
      <c r="G103" s="13">
        <v>44454</v>
      </c>
      <c r="H103" s="77" t="s">
        <v>2428</v>
      </c>
      <c r="I103" s="16">
        <v>98</v>
      </c>
      <c r="J103" s="16">
        <v>55</v>
      </c>
      <c r="K103" s="16">
        <v>28</v>
      </c>
      <c r="L103" s="16">
        <v>24</v>
      </c>
      <c r="M103" s="81">
        <v>37.729999999999997</v>
      </c>
      <c r="N103" s="72">
        <v>38</v>
      </c>
      <c r="O103" s="64">
        <v>2530</v>
      </c>
      <c r="P103" s="65">
        <f>Table22457891011234567891011121314151617181920212223[[#This Row],[PEMBULATAN]]*O103</f>
        <v>96140</v>
      </c>
    </row>
    <row r="104" spans="1:16" ht="26.25" customHeight="1" x14ac:dyDescent="0.2">
      <c r="A104" s="14"/>
      <c r="B104" s="75"/>
      <c r="C104" s="73" t="s">
        <v>3544</v>
      </c>
      <c r="D104" s="78" t="s">
        <v>289</v>
      </c>
      <c r="E104" s="13">
        <v>44453</v>
      </c>
      <c r="F104" s="76" t="s">
        <v>1362</v>
      </c>
      <c r="G104" s="13">
        <v>44454</v>
      </c>
      <c r="H104" s="77" t="s">
        <v>2428</v>
      </c>
      <c r="I104" s="16">
        <v>93</v>
      </c>
      <c r="J104" s="16">
        <v>60</v>
      </c>
      <c r="K104" s="16">
        <v>25</v>
      </c>
      <c r="L104" s="16">
        <v>10</v>
      </c>
      <c r="M104" s="81">
        <v>34.875</v>
      </c>
      <c r="N104" s="72">
        <v>35</v>
      </c>
      <c r="O104" s="64">
        <v>2530</v>
      </c>
      <c r="P104" s="65">
        <f>Table22457891011234567891011121314151617181920212223[[#This Row],[PEMBULATAN]]*O104</f>
        <v>88550</v>
      </c>
    </row>
    <row r="105" spans="1:16" ht="26.25" customHeight="1" x14ac:dyDescent="0.2">
      <c r="A105" s="14"/>
      <c r="B105" s="75"/>
      <c r="C105" s="73" t="s">
        <v>3545</v>
      </c>
      <c r="D105" s="78" t="s">
        <v>289</v>
      </c>
      <c r="E105" s="13">
        <v>44453</v>
      </c>
      <c r="F105" s="76" t="s">
        <v>1362</v>
      </c>
      <c r="G105" s="13">
        <v>44454</v>
      </c>
      <c r="H105" s="77" t="s">
        <v>2428</v>
      </c>
      <c r="I105" s="16">
        <v>70</v>
      </c>
      <c r="J105" s="16">
        <v>50</v>
      </c>
      <c r="K105" s="16">
        <v>30</v>
      </c>
      <c r="L105" s="16">
        <v>10</v>
      </c>
      <c r="M105" s="81">
        <v>26.25</v>
      </c>
      <c r="N105" s="72">
        <v>26</v>
      </c>
      <c r="O105" s="64">
        <v>2530</v>
      </c>
      <c r="P105" s="65">
        <f>Table22457891011234567891011121314151617181920212223[[#This Row],[PEMBULATAN]]*O105</f>
        <v>65780</v>
      </c>
    </row>
    <row r="106" spans="1:16" ht="26.25" customHeight="1" x14ac:dyDescent="0.2">
      <c r="A106" s="14"/>
      <c r="B106" s="75"/>
      <c r="C106" s="73" t="s">
        <v>3546</v>
      </c>
      <c r="D106" s="78" t="s">
        <v>289</v>
      </c>
      <c r="E106" s="13">
        <v>44453</v>
      </c>
      <c r="F106" s="76" t="s">
        <v>1362</v>
      </c>
      <c r="G106" s="13">
        <v>44454</v>
      </c>
      <c r="H106" s="77" t="s">
        <v>2428</v>
      </c>
      <c r="I106" s="16">
        <v>80</v>
      </c>
      <c r="J106" s="16">
        <v>58</v>
      </c>
      <c r="K106" s="16">
        <v>40</v>
      </c>
      <c r="L106" s="16">
        <v>9</v>
      </c>
      <c r="M106" s="81">
        <v>46.4</v>
      </c>
      <c r="N106" s="72">
        <v>47</v>
      </c>
      <c r="O106" s="64">
        <v>2530</v>
      </c>
      <c r="P106" s="65">
        <f>Table22457891011234567891011121314151617181920212223[[#This Row],[PEMBULATAN]]*O106</f>
        <v>118910</v>
      </c>
    </row>
    <row r="107" spans="1:16" ht="26.25" customHeight="1" x14ac:dyDescent="0.2">
      <c r="A107" s="14"/>
      <c r="B107" s="75"/>
      <c r="C107" s="73" t="s">
        <v>3547</v>
      </c>
      <c r="D107" s="78" t="s">
        <v>289</v>
      </c>
      <c r="E107" s="13">
        <v>44453</v>
      </c>
      <c r="F107" s="76" t="s">
        <v>1362</v>
      </c>
      <c r="G107" s="13">
        <v>44454</v>
      </c>
      <c r="H107" s="77" t="s">
        <v>2428</v>
      </c>
      <c r="I107" s="16">
        <v>85</v>
      </c>
      <c r="J107" s="16">
        <v>55</v>
      </c>
      <c r="K107" s="16">
        <v>20</v>
      </c>
      <c r="L107" s="16">
        <v>14</v>
      </c>
      <c r="M107" s="81">
        <v>23.375</v>
      </c>
      <c r="N107" s="72">
        <v>24</v>
      </c>
      <c r="O107" s="64">
        <v>2530</v>
      </c>
      <c r="P107" s="65">
        <f>Table22457891011234567891011121314151617181920212223[[#This Row],[PEMBULATAN]]*O107</f>
        <v>60720</v>
      </c>
    </row>
    <row r="108" spans="1:16" ht="26.25" customHeight="1" x14ac:dyDescent="0.2">
      <c r="A108" s="14"/>
      <c r="B108" s="75"/>
      <c r="C108" s="73" t="s">
        <v>3548</v>
      </c>
      <c r="D108" s="78" t="s">
        <v>289</v>
      </c>
      <c r="E108" s="13">
        <v>44453</v>
      </c>
      <c r="F108" s="76" t="s">
        <v>1362</v>
      </c>
      <c r="G108" s="13">
        <v>44454</v>
      </c>
      <c r="H108" s="77" t="s">
        <v>2428</v>
      </c>
      <c r="I108" s="16">
        <v>80</v>
      </c>
      <c r="J108" s="16">
        <v>58</v>
      </c>
      <c r="K108" s="16">
        <v>26</v>
      </c>
      <c r="L108" s="16">
        <v>11</v>
      </c>
      <c r="M108" s="81">
        <v>30.16</v>
      </c>
      <c r="N108" s="72">
        <v>30</v>
      </c>
      <c r="O108" s="64">
        <v>2530</v>
      </c>
      <c r="P108" s="65">
        <f>Table22457891011234567891011121314151617181920212223[[#This Row],[PEMBULATAN]]*O108</f>
        <v>75900</v>
      </c>
    </row>
    <row r="109" spans="1:16" ht="26.25" customHeight="1" x14ac:dyDescent="0.2">
      <c r="A109" s="14"/>
      <c r="B109" s="75"/>
      <c r="C109" s="73" t="s">
        <v>3549</v>
      </c>
      <c r="D109" s="78" t="s">
        <v>289</v>
      </c>
      <c r="E109" s="13">
        <v>44453</v>
      </c>
      <c r="F109" s="76" t="s">
        <v>1362</v>
      </c>
      <c r="G109" s="13">
        <v>44454</v>
      </c>
      <c r="H109" s="77" t="s">
        <v>2428</v>
      </c>
      <c r="I109" s="16">
        <v>77</v>
      </c>
      <c r="J109" s="16">
        <v>66</v>
      </c>
      <c r="K109" s="16">
        <v>14</v>
      </c>
      <c r="L109" s="16">
        <v>10</v>
      </c>
      <c r="M109" s="81">
        <v>17.786999999999999</v>
      </c>
      <c r="N109" s="72">
        <v>18</v>
      </c>
      <c r="O109" s="64">
        <v>2530</v>
      </c>
      <c r="P109" s="65">
        <f>Table22457891011234567891011121314151617181920212223[[#This Row],[PEMBULATAN]]*O109</f>
        <v>45540</v>
      </c>
    </row>
    <row r="110" spans="1:16" ht="26.25" customHeight="1" x14ac:dyDescent="0.2">
      <c r="A110" s="14"/>
      <c r="B110" s="75"/>
      <c r="C110" s="73" t="s">
        <v>3550</v>
      </c>
      <c r="D110" s="78" t="s">
        <v>289</v>
      </c>
      <c r="E110" s="13">
        <v>44453</v>
      </c>
      <c r="F110" s="76" t="s">
        <v>1362</v>
      </c>
      <c r="G110" s="13">
        <v>44454</v>
      </c>
      <c r="H110" s="77" t="s">
        <v>2428</v>
      </c>
      <c r="I110" s="16">
        <v>55</v>
      </c>
      <c r="J110" s="16">
        <v>55</v>
      </c>
      <c r="K110" s="16">
        <v>12</v>
      </c>
      <c r="L110" s="16">
        <v>4</v>
      </c>
      <c r="M110" s="81">
        <v>9.0749999999999993</v>
      </c>
      <c r="N110" s="72">
        <v>9</v>
      </c>
      <c r="O110" s="64">
        <v>2530</v>
      </c>
      <c r="P110" s="65">
        <f>Table22457891011234567891011121314151617181920212223[[#This Row],[PEMBULATAN]]*O110</f>
        <v>22770</v>
      </c>
    </row>
    <row r="111" spans="1:16" ht="26.25" customHeight="1" x14ac:dyDescent="0.2">
      <c r="A111" s="14"/>
      <c r="B111" s="75"/>
      <c r="C111" s="73" t="s">
        <v>3551</v>
      </c>
      <c r="D111" s="78" t="s">
        <v>289</v>
      </c>
      <c r="E111" s="13">
        <v>44453</v>
      </c>
      <c r="F111" s="76" t="s">
        <v>1362</v>
      </c>
      <c r="G111" s="13">
        <v>44454</v>
      </c>
      <c r="H111" s="77" t="s">
        <v>2428</v>
      </c>
      <c r="I111" s="16">
        <v>97</v>
      </c>
      <c r="J111" s="16">
        <v>58</v>
      </c>
      <c r="K111" s="16">
        <v>30</v>
      </c>
      <c r="L111" s="16">
        <v>23</v>
      </c>
      <c r="M111" s="81">
        <v>42.195</v>
      </c>
      <c r="N111" s="72">
        <v>42</v>
      </c>
      <c r="O111" s="64">
        <v>2530</v>
      </c>
      <c r="P111" s="65">
        <f>Table22457891011234567891011121314151617181920212223[[#This Row],[PEMBULATAN]]*O111</f>
        <v>106260</v>
      </c>
    </row>
    <row r="112" spans="1:16" ht="26.25" customHeight="1" x14ac:dyDescent="0.2">
      <c r="A112" s="14"/>
      <c r="B112" s="75"/>
      <c r="C112" s="73" t="s">
        <v>3552</v>
      </c>
      <c r="D112" s="78" t="s">
        <v>289</v>
      </c>
      <c r="E112" s="13">
        <v>44453</v>
      </c>
      <c r="F112" s="76" t="s">
        <v>1362</v>
      </c>
      <c r="G112" s="13">
        <v>44454</v>
      </c>
      <c r="H112" s="77" t="s">
        <v>2428</v>
      </c>
      <c r="I112" s="16">
        <v>95</v>
      </c>
      <c r="J112" s="16">
        <v>57</v>
      </c>
      <c r="K112" s="16">
        <v>30</v>
      </c>
      <c r="L112" s="16">
        <v>22</v>
      </c>
      <c r="M112" s="81">
        <v>40.612499999999997</v>
      </c>
      <c r="N112" s="72">
        <v>41</v>
      </c>
      <c r="O112" s="64">
        <v>2530</v>
      </c>
      <c r="P112" s="65">
        <f>Table22457891011234567891011121314151617181920212223[[#This Row],[PEMBULATAN]]*O112</f>
        <v>103730</v>
      </c>
    </row>
    <row r="113" spans="1:16" ht="26.25" customHeight="1" x14ac:dyDescent="0.2">
      <c r="A113" s="14"/>
      <c r="B113" s="75"/>
      <c r="C113" s="73" t="s">
        <v>3553</v>
      </c>
      <c r="D113" s="78" t="s">
        <v>289</v>
      </c>
      <c r="E113" s="13">
        <v>44453</v>
      </c>
      <c r="F113" s="76" t="s">
        <v>1362</v>
      </c>
      <c r="G113" s="13">
        <v>44454</v>
      </c>
      <c r="H113" s="77" t="s">
        <v>2428</v>
      </c>
      <c r="I113" s="16">
        <v>94</v>
      </c>
      <c r="J113" s="16">
        <v>62</v>
      </c>
      <c r="K113" s="16">
        <v>30</v>
      </c>
      <c r="L113" s="16">
        <v>21</v>
      </c>
      <c r="M113" s="81">
        <v>43.71</v>
      </c>
      <c r="N113" s="72">
        <v>44</v>
      </c>
      <c r="O113" s="64">
        <v>2530</v>
      </c>
      <c r="P113" s="65">
        <f>Table22457891011234567891011121314151617181920212223[[#This Row],[PEMBULATAN]]*O113</f>
        <v>111320</v>
      </c>
    </row>
    <row r="114" spans="1:16" ht="26.25" customHeight="1" x14ac:dyDescent="0.2">
      <c r="A114" s="14"/>
      <c r="B114" s="75"/>
      <c r="C114" s="73" t="s">
        <v>3554</v>
      </c>
      <c r="D114" s="78" t="s">
        <v>289</v>
      </c>
      <c r="E114" s="13">
        <v>44453</v>
      </c>
      <c r="F114" s="76" t="s">
        <v>1362</v>
      </c>
      <c r="G114" s="13">
        <v>44454</v>
      </c>
      <c r="H114" s="77" t="s">
        <v>2428</v>
      </c>
      <c r="I114" s="16">
        <v>75</v>
      </c>
      <c r="J114" s="16">
        <v>50</v>
      </c>
      <c r="K114" s="16">
        <v>52</v>
      </c>
      <c r="L114" s="16">
        <v>6</v>
      </c>
      <c r="M114" s="81">
        <v>48.75</v>
      </c>
      <c r="N114" s="72">
        <v>49</v>
      </c>
      <c r="O114" s="64">
        <v>2530</v>
      </c>
      <c r="P114" s="65">
        <f>Table22457891011234567891011121314151617181920212223[[#This Row],[PEMBULATAN]]*O114</f>
        <v>123970</v>
      </c>
    </row>
    <row r="115" spans="1:16" ht="26.25" customHeight="1" x14ac:dyDescent="0.2">
      <c r="A115" s="14"/>
      <c r="B115" s="75"/>
      <c r="C115" s="73" t="s">
        <v>3555</v>
      </c>
      <c r="D115" s="78" t="s">
        <v>289</v>
      </c>
      <c r="E115" s="13">
        <v>44453</v>
      </c>
      <c r="F115" s="76" t="s">
        <v>1362</v>
      </c>
      <c r="G115" s="13">
        <v>44454</v>
      </c>
      <c r="H115" s="77" t="s">
        <v>2428</v>
      </c>
      <c r="I115" s="16">
        <v>90</v>
      </c>
      <c r="J115" s="16">
        <v>55</v>
      </c>
      <c r="K115" s="16">
        <v>20</v>
      </c>
      <c r="L115" s="16">
        <v>8</v>
      </c>
      <c r="M115" s="81">
        <v>24.75</v>
      </c>
      <c r="N115" s="72">
        <v>25</v>
      </c>
      <c r="O115" s="64">
        <v>2530</v>
      </c>
      <c r="P115" s="65">
        <f>Table22457891011234567891011121314151617181920212223[[#This Row],[PEMBULATAN]]*O115</f>
        <v>63250</v>
      </c>
    </row>
    <row r="116" spans="1:16" ht="26.25" customHeight="1" x14ac:dyDescent="0.2">
      <c r="A116" s="14"/>
      <c r="B116" s="75"/>
      <c r="C116" s="73" t="s">
        <v>3556</v>
      </c>
      <c r="D116" s="78" t="s">
        <v>289</v>
      </c>
      <c r="E116" s="13">
        <v>44453</v>
      </c>
      <c r="F116" s="76" t="s">
        <v>1362</v>
      </c>
      <c r="G116" s="13">
        <v>44454</v>
      </c>
      <c r="H116" s="77" t="s">
        <v>2428</v>
      </c>
      <c r="I116" s="16">
        <v>86</v>
      </c>
      <c r="J116" s="16">
        <v>56</v>
      </c>
      <c r="K116" s="16">
        <v>30</v>
      </c>
      <c r="L116" s="16">
        <v>14</v>
      </c>
      <c r="M116" s="81">
        <v>36.119999999999997</v>
      </c>
      <c r="N116" s="72">
        <v>36</v>
      </c>
      <c r="O116" s="64">
        <v>2530</v>
      </c>
      <c r="P116" s="65">
        <f>Table22457891011234567891011121314151617181920212223[[#This Row],[PEMBULATAN]]*O116</f>
        <v>91080</v>
      </c>
    </row>
    <row r="117" spans="1:16" ht="26.25" customHeight="1" x14ac:dyDescent="0.2">
      <c r="A117" s="14"/>
      <c r="B117" s="75"/>
      <c r="C117" s="73" t="s">
        <v>3557</v>
      </c>
      <c r="D117" s="78" t="s">
        <v>289</v>
      </c>
      <c r="E117" s="13">
        <v>44453</v>
      </c>
      <c r="F117" s="76" t="s">
        <v>1362</v>
      </c>
      <c r="G117" s="13">
        <v>44454</v>
      </c>
      <c r="H117" s="77" t="s">
        <v>2428</v>
      </c>
      <c r="I117" s="16">
        <v>90</v>
      </c>
      <c r="J117" s="16">
        <v>58</v>
      </c>
      <c r="K117" s="16">
        <v>30</v>
      </c>
      <c r="L117" s="16">
        <v>16</v>
      </c>
      <c r="M117" s="81">
        <v>39.15</v>
      </c>
      <c r="N117" s="72">
        <v>39</v>
      </c>
      <c r="O117" s="64">
        <v>2530</v>
      </c>
      <c r="P117" s="65">
        <f>Table22457891011234567891011121314151617181920212223[[#This Row],[PEMBULATAN]]*O117</f>
        <v>98670</v>
      </c>
    </row>
    <row r="118" spans="1:16" ht="26.25" customHeight="1" x14ac:dyDescent="0.2">
      <c r="A118" s="14"/>
      <c r="B118" s="75"/>
      <c r="C118" s="73" t="s">
        <v>3558</v>
      </c>
      <c r="D118" s="78" t="s">
        <v>289</v>
      </c>
      <c r="E118" s="13">
        <v>44453</v>
      </c>
      <c r="F118" s="76" t="s">
        <v>1362</v>
      </c>
      <c r="G118" s="13">
        <v>44454</v>
      </c>
      <c r="H118" s="77" t="s">
        <v>2428</v>
      </c>
      <c r="I118" s="16">
        <v>77</v>
      </c>
      <c r="J118" s="16">
        <v>63</v>
      </c>
      <c r="K118" s="16">
        <v>27</v>
      </c>
      <c r="L118" s="16">
        <v>17</v>
      </c>
      <c r="M118" s="81">
        <v>32.744250000000001</v>
      </c>
      <c r="N118" s="72">
        <v>33</v>
      </c>
      <c r="O118" s="64">
        <v>2530</v>
      </c>
      <c r="P118" s="65">
        <f>Table22457891011234567891011121314151617181920212223[[#This Row],[PEMBULATAN]]*O118</f>
        <v>83490</v>
      </c>
    </row>
    <row r="119" spans="1:16" ht="26.25" customHeight="1" x14ac:dyDescent="0.2">
      <c r="A119" s="14"/>
      <c r="B119" s="75"/>
      <c r="C119" s="73" t="s">
        <v>3559</v>
      </c>
      <c r="D119" s="78" t="s">
        <v>289</v>
      </c>
      <c r="E119" s="13">
        <v>44453</v>
      </c>
      <c r="F119" s="76" t="s">
        <v>1362</v>
      </c>
      <c r="G119" s="13">
        <v>44454</v>
      </c>
      <c r="H119" s="77" t="s">
        <v>2428</v>
      </c>
      <c r="I119" s="16">
        <v>95</v>
      </c>
      <c r="J119" s="16">
        <v>64</v>
      </c>
      <c r="K119" s="16">
        <v>26</v>
      </c>
      <c r="L119" s="16">
        <v>17</v>
      </c>
      <c r="M119" s="81">
        <v>39.520000000000003</v>
      </c>
      <c r="N119" s="72">
        <v>40</v>
      </c>
      <c r="O119" s="64">
        <v>2530</v>
      </c>
      <c r="P119" s="65">
        <f>Table22457891011234567891011121314151617181920212223[[#This Row],[PEMBULATAN]]*O119</f>
        <v>101200</v>
      </c>
    </row>
    <row r="120" spans="1:16" ht="26.25" customHeight="1" x14ac:dyDescent="0.2">
      <c r="A120" s="14"/>
      <c r="B120" s="75"/>
      <c r="C120" s="73" t="s">
        <v>3560</v>
      </c>
      <c r="D120" s="78" t="s">
        <v>289</v>
      </c>
      <c r="E120" s="13">
        <v>44453</v>
      </c>
      <c r="F120" s="76" t="s">
        <v>1362</v>
      </c>
      <c r="G120" s="13">
        <v>44454</v>
      </c>
      <c r="H120" s="77" t="s">
        <v>2428</v>
      </c>
      <c r="I120" s="16">
        <v>80</v>
      </c>
      <c r="J120" s="16">
        <v>65</v>
      </c>
      <c r="K120" s="16">
        <v>25</v>
      </c>
      <c r="L120" s="16">
        <v>10</v>
      </c>
      <c r="M120" s="81">
        <v>32.5</v>
      </c>
      <c r="N120" s="72">
        <v>33</v>
      </c>
      <c r="O120" s="64">
        <v>2530</v>
      </c>
      <c r="P120" s="65">
        <f>Table22457891011234567891011121314151617181920212223[[#This Row],[PEMBULATAN]]*O120</f>
        <v>83490</v>
      </c>
    </row>
    <row r="121" spans="1:16" ht="26.25" customHeight="1" x14ac:dyDescent="0.2">
      <c r="A121" s="14"/>
      <c r="B121" s="75"/>
      <c r="C121" s="73" t="s">
        <v>3561</v>
      </c>
      <c r="D121" s="78" t="s">
        <v>289</v>
      </c>
      <c r="E121" s="13">
        <v>44453</v>
      </c>
      <c r="F121" s="76" t="s">
        <v>1362</v>
      </c>
      <c r="G121" s="13">
        <v>44454</v>
      </c>
      <c r="H121" s="77" t="s">
        <v>2428</v>
      </c>
      <c r="I121" s="16">
        <v>80</v>
      </c>
      <c r="J121" s="16">
        <v>55</v>
      </c>
      <c r="K121" s="16">
        <v>42</v>
      </c>
      <c r="L121" s="16">
        <v>17</v>
      </c>
      <c r="M121" s="81">
        <v>46.2</v>
      </c>
      <c r="N121" s="72">
        <v>46</v>
      </c>
      <c r="O121" s="64">
        <v>2530</v>
      </c>
      <c r="P121" s="65">
        <f>Table22457891011234567891011121314151617181920212223[[#This Row],[PEMBULATAN]]*O121</f>
        <v>116380</v>
      </c>
    </row>
    <row r="122" spans="1:16" ht="26.25" customHeight="1" x14ac:dyDescent="0.2">
      <c r="A122" s="14"/>
      <c r="B122" s="75"/>
      <c r="C122" s="73" t="s">
        <v>3562</v>
      </c>
      <c r="D122" s="78" t="s">
        <v>289</v>
      </c>
      <c r="E122" s="13">
        <v>44453</v>
      </c>
      <c r="F122" s="76" t="s">
        <v>1362</v>
      </c>
      <c r="G122" s="13">
        <v>44454</v>
      </c>
      <c r="H122" s="77" t="s">
        <v>2428</v>
      </c>
      <c r="I122" s="16">
        <v>85</v>
      </c>
      <c r="J122" s="16">
        <v>65</v>
      </c>
      <c r="K122" s="16">
        <v>32</v>
      </c>
      <c r="L122" s="16">
        <v>23</v>
      </c>
      <c r="M122" s="81">
        <v>44.2</v>
      </c>
      <c r="N122" s="72">
        <v>44</v>
      </c>
      <c r="O122" s="64">
        <v>2530</v>
      </c>
      <c r="P122" s="65">
        <f>Table22457891011234567891011121314151617181920212223[[#This Row],[PEMBULATAN]]*O122</f>
        <v>111320</v>
      </c>
    </row>
    <row r="123" spans="1:16" ht="26.25" customHeight="1" x14ac:dyDescent="0.2">
      <c r="A123" s="14"/>
      <c r="B123" s="75"/>
      <c r="C123" s="73" t="s">
        <v>3563</v>
      </c>
      <c r="D123" s="78" t="s">
        <v>289</v>
      </c>
      <c r="E123" s="13">
        <v>44453</v>
      </c>
      <c r="F123" s="76" t="s">
        <v>1362</v>
      </c>
      <c r="G123" s="13">
        <v>44454</v>
      </c>
      <c r="H123" s="77" t="s">
        <v>2428</v>
      </c>
      <c r="I123" s="16">
        <v>90</v>
      </c>
      <c r="J123" s="16">
        <v>50</v>
      </c>
      <c r="K123" s="16">
        <v>35</v>
      </c>
      <c r="L123" s="16">
        <v>19</v>
      </c>
      <c r="M123" s="81">
        <v>39.375</v>
      </c>
      <c r="N123" s="72">
        <v>40</v>
      </c>
      <c r="O123" s="64">
        <v>2530</v>
      </c>
      <c r="P123" s="65">
        <f>Table22457891011234567891011121314151617181920212223[[#This Row],[PEMBULATAN]]*O123</f>
        <v>101200</v>
      </c>
    </row>
    <row r="124" spans="1:16" ht="26.25" customHeight="1" x14ac:dyDescent="0.2">
      <c r="A124" s="14"/>
      <c r="B124" s="75"/>
      <c r="C124" s="73" t="s">
        <v>3564</v>
      </c>
      <c r="D124" s="78" t="s">
        <v>289</v>
      </c>
      <c r="E124" s="13">
        <v>44453</v>
      </c>
      <c r="F124" s="76" t="s">
        <v>1362</v>
      </c>
      <c r="G124" s="13">
        <v>44454</v>
      </c>
      <c r="H124" s="77" t="s">
        <v>2428</v>
      </c>
      <c r="I124" s="16">
        <v>97</v>
      </c>
      <c r="J124" s="16">
        <v>56</v>
      </c>
      <c r="K124" s="16">
        <v>30</v>
      </c>
      <c r="L124" s="16">
        <v>11</v>
      </c>
      <c r="M124" s="81">
        <v>40.74</v>
      </c>
      <c r="N124" s="72">
        <v>41</v>
      </c>
      <c r="O124" s="64">
        <v>2530</v>
      </c>
      <c r="P124" s="65">
        <f>Table22457891011234567891011121314151617181920212223[[#This Row],[PEMBULATAN]]*O124</f>
        <v>103730</v>
      </c>
    </row>
    <row r="125" spans="1:16" ht="26.25" customHeight="1" x14ac:dyDescent="0.2">
      <c r="A125" s="14"/>
      <c r="B125" s="75"/>
      <c r="C125" s="73" t="s">
        <v>3565</v>
      </c>
      <c r="D125" s="78" t="s">
        <v>289</v>
      </c>
      <c r="E125" s="13">
        <v>44453</v>
      </c>
      <c r="F125" s="76" t="s">
        <v>1362</v>
      </c>
      <c r="G125" s="13">
        <v>44454</v>
      </c>
      <c r="H125" s="77" t="s">
        <v>2428</v>
      </c>
      <c r="I125" s="16">
        <v>85</v>
      </c>
      <c r="J125" s="16">
        <v>60</v>
      </c>
      <c r="K125" s="16">
        <v>21</v>
      </c>
      <c r="L125" s="16">
        <v>6</v>
      </c>
      <c r="M125" s="81">
        <v>26.774999999999999</v>
      </c>
      <c r="N125" s="72">
        <v>27</v>
      </c>
      <c r="O125" s="64">
        <v>2530</v>
      </c>
      <c r="P125" s="65">
        <f>Table22457891011234567891011121314151617181920212223[[#This Row],[PEMBULATAN]]*O125</f>
        <v>68310</v>
      </c>
    </row>
    <row r="126" spans="1:16" ht="26.25" customHeight="1" x14ac:dyDescent="0.2">
      <c r="A126" s="14"/>
      <c r="B126" s="75"/>
      <c r="C126" s="73" t="s">
        <v>3566</v>
      </c>
      <c r="D126" s="78" t="s">
        <v>289</v>
      </c>
      <c r="E126" s="13">
        <v>44453</v>
      </c>
      <c r="F126" s="76" t="s">
        <v>1362</v>
      </c>
      <c r="G126" s="13">
        <v>44454</v>
      </c>
      <c r="H126" s="77" t="s">
        <v>2428</v>
      </c>
      <c r="I126" s="16">
        <v>82</v>
      </c>
      <c r="J126" s="16">
        <v>64</v>
      </c>
      <c r="K126" s="16">
        <v>26</v>
      </c>
      <c r="L126" s="16">
        <v>17</v>
      </c>
      <c r="M126" s="81">
        <v>34.112000000000002</v>
      </c>
      <c r="N126" s="72">
        <v>34</v>
      </c>
      <c r="O126" s="64">
        <v>2530</v>
      </c>
      <c r="P126" s="65">
        <f>Table22457891011234567891011121314151617181920212223[[#This Row],[PEMBULATAN]]*O126</f>
        <v>86020</v>
      </c>
    </row>
    <row r="127" spans="1:16" ht="26.25" customHeight="1" x14ac:dyDescent="0.2">
      <c r="A127" s="14"/>
      <c r="B127" s="75"/>
      <c r="C127" s="73" t="s">
        <v>3567</v>
      </c>
      <c r="D127" s="78" t="s">
        <v>289</v>
      </c>
      <c r="E127" s="13">
        <v>44453</v>
      </c>
      <c r="F127" s="76" t="s">
        <v>1362</v>
      </c>
      <c r="G127" s="13">
        <v>44454</v>
      </c>
      <c r="H127" s="77" t="s">
        <v>2428</v>
      </c>
      <c r="I127" s="16">
        <v>53</v>
      </c>
      <c r="J127" s="16">
        <v>40</v>
      </c>
      <c r="K127" s="16">
        <v>15</v>
      </c>
      <c r="L127" s="16">
        <v>8</v>
      </c>
      <c r="M127" s="81">
        <v>7.95</v>
      </c>
      <c r="N127" s="72">
        <v>8</v>
      </c>
      <c r="O127" s="64">
        <v>2530</v>
      </c>
      <c r="P127" s="65">
        <f>Table22457891011234567891011121314151617181920212223[[#This Row],[PEMBULATAN]]*O127</f>
        <v>20240</v>
      </c>
    </row>
    <row r="128" spans="1:16" ht="26.25" customHeight="1" x14ac:dyDescent="0.2">
      <c r="A128" s="14"/>
      <c r="B128" s="75"/>
      <c r="C128" s="73" t="s">
        <v>3568</v>
      </c>
      <c r="D128" s="78" t="s">
        <v>289</v>
      </c>
      <c r="E128" s="13">
        <v>44453</v>
      </c>
      <c r="F128" s="76" t="s">
        <v>1362</v>
      </c>
      <c r="G128" s="13">
        <v>44454</v>
      </c>
      <c r="H128" s="77" t="s">
        <v>2428</v>
      </c>
      <c r="I128" s="16">
        <v>45</v>
      </c>
      <c r="J128" s="16">
        <v>45</v>
      </c>
      <c r="K128" s="16">
        <v>10</v>
      </c>
      <c r="L128" s="16">
        <v>2</v>
      </c>
      <c r="M128" s="81">
        <v>5.0625</v>
      </c>
      <c r="N128" s="72">
        <v>5</v>
      </c>
      <c r="O128" s="64">
        <v>2530</v>
      </c>
      <c r="P128" s="65">
        <f>Table22457891011234567891011121314151617181920212223[[#This Row],[PEMBULATAN]]*O128</f>
        <v>12650</v>
      </c>
    </row>
    <row r="129" spans="1:16" ht="26.25" customHeight="1" x14ac:dyDescent="0.2">
      <c r="A129" s="14"/>
      <c r="B129" s="75"/>
      <c r="C129" s="73" t="s">
        <v>3569</v>
      </c>
      <c r="D129" s="78" t="s">
        <v>289</v>
      </c>
      <c r="E129" s="13">
        <v>44453</v>
      </c>
      <c r="F129" s="76" t="s">
        <v>1362</v>
      </c>
      <c r="G129" s="13">
        <v>44454</v>
      </c>
      <c r="H129" s="77" t="s">
        <v>2428</v>
      </c>
      <c r="I129" s="16">
        <v>80</v>
      </c>
      <c r="J129" s="16">
        <v>51</v>
      </c>
      <c r="K129" s="16">
        <v>33</v>
      </c>
      <c r="L129" s="16">
        <v>5</v>
      </c>
      <c r="M129" s="81">
        <v>33.659999999999997</v>
      </c>
      <c r="N129" s="72">
        <v>34</v>
      </c>
      <c r="O129" s="64">
        <v>2530</v>
      </c>
      <c r="P129" s="65">
        <f>Table22457891011234567891011121314151617181920212223[[#This Row],[PEMBULATAN]]*O129</f>
        <v>86020</v>
      </c>
    </row>
    <row r="130" spans="1:16" ht="26.25" customHeight="1" x14ac:dyDescent="0.2">
      <c r="A130" s="14"/>
      <c r="B130" s="75"/>
      <c r="C130" s="73" t="s">
        <v>3570</v>
      </c>
      <c r="D130" s="78" t="s">
        <v>289</v>
      </c>
      <c r="E130" s="13">
        <v>44453</v>
      </c>
      <c r="F130" s="76" t="s">
        <v>1362</v>
      </c>
      <c r="G130" s="13">
        <v>44454</v>
      </c>
      <c r="H130" s="77" t="s">
        <v>2428</v>
      </c>
      <c r="I130" s="16">
        <v>65</v>
      </c>
      <c r="J130" s="16">
        <v>40</v>
      </c>
      <c r="K130" s="16">
        <v>20</v>
      </c>
      <c r="L130" s="16">
        <v>8</v>
      </c>
      <c r="M130" s="81">
        <v>13</v>
      </c>
      <c r="N130" s="72">
        <v>13</v>
      </c>
      <c r="O130" s="64">
        <v>2530</v>
      </c>
      <c r="P130" s="65">
        <f>Table22457891011234567891011121314151617181920212223[[#This Row],[PEMBULATAN]]*O130</f>
        <v>32890</v>
      </c>
    </row>
    <row r="131" spans="1:16" ht="26.25" customHeight="1" x14ac:dyDescent="0.2">
      <c r="A131" s="14"/>
      <c r="B131" s="75"/>
      <c r="C131" s="73" t="s">
        <v>3571</v>
      </c>
      <c r="D131" s="78" t="s">
        <v>289</v>
      </c>
      <c r="E131" s="13">
        <v>44453</v>
      </c>
      <c r="F131" s="76" t="s">
        <v>1362</v>
      </c>
      <c r="G131" s="13">
        <v>44454</v>
      </c>
      <c r="H131" s="77" t="s">
        <v>2428</v>
      </c>
      <c r="I131" s="16">
        <v>70</v>
      </c>
      <c r="J131" s="16">
        <v>60</v>
      </c>
      <c r="K131" s="16">
        <v>23</v>
      </c>
      <c r="L131" s="16">
        <v>8</v>
      </c>
      <c r="M131" s="81">
        <v>24.15</v>
      </c>
      <c r="N131" s="72">
        <v>24</v>
      </c>
      <c r="O131" s="64">
        <v>2530</v>
      </c>
      <c r="P131" s="65">
        <f>Table22457891011234567891011121314151617181920212223[[#This Row],[PEMBULATAN]]*O131</f>
        <v>60720</v>
      </c>
    </row>
    <row r="132" spans="1:16" ht="26.25" customHeight="1" x14ac:dyDescent="0.2">
      <c r="A132" s="14"/>
      <c r="B132" s="75"/>
      <c r="C132" s="73" t="s">
        <v>3572</v>
      </c>
      <c r="D132" s="78" t="s">
        <v>289</v>
      </c>
      <c r="E132" s="13">
        <v>44453</v>
      </c>
      <c r="F132" s="76" t="s">
        <v>1362</v>
      </c>
      <c r="G132" s="13">
        <v>44454</v>
      </c>
      <c r="H132" s="77" t="s">
        <v>2428</v>
      </c>
      <c r="I132" s="16">
        <v>90</v>
      </c>
      <c r="J132" s="16">
        <v>60</v>
      </c>
      <c r="K132" s="16">
        <v>35</v>
      </c>
      <c r="L132" s="16">
        <v>13</v>
      </c>
      <c r="M132" s="81">
        <v>47.25</v>
      </c>
      <c r="N132" s="72">
        <v>47</v>
      </c>
      <c r="O132" s="64">
        <v>2530</v>
      </c>
      <c r="P132" s="65">
        <f>Table22457891011234567891011121314151617181920212223[[#This Row],[PEMBULATAN]]*O132</f>
        <v>118910</v>
      </c>
    </row>
    <row r="133" spans="1:16" ht="26.25" customHeight="1" x14ac:dyDescent="0.2">
      <c r="A133" s="14"/>
      <c r="B133" s="75"/>
      <c r="C133" s="73" t="s">
        <v>3573</v>
      </c>
      <c r="D133" s="78" t="s">
        <v>289</v>
      </c>
      <c r="E133" s="13">
        <v>44453</v>
      </c>
      <c r="F133" s="76" t="s">
        <v>1362</v>
      </c>
      <c r="G133" s="13">
        <v>44454</v>
      </c>
      <c r="H133" s="77" t="s">
        <v>2428</v>
      </c>
      <c r="I133" s="16">
        <v>90</v>
      </c>
      <c r="J133" s="16">
        <v>60</v>
      </c>
      <c r="K133" s="16">
        <v>25</v>
      </c>
      <c r="L133" s="16">
        <v>26</v>
      </c>
      <c r="M133" s="81">
        <v>33.75</v>
      </c>
      <c r="N133" s="72">
        <v>34</v>
      </c>
      <c r="O133" s="64">
        <v>2530</v>
      </c>
      <c r="P133" s="65">
        <f>Table22457891011234567891011121314151617181920212223[[#This Row],[PEMBULATAN]]*O133</f>
        <v>86020</v>
      </c>
    </row>
    <row r="134" spans="1:16" ht="26.25" customHeight="1" x14ac:dyDescent="0.2">
      <c r="A134" s="14"/>
      <c r="B134" s="75"/>
      <c r="C134" s="73" t="s">
        <v>3574</v>
      </c>
      <c r="D134" s="78" t="s">
        <v>289</v>
      </c>
      <c r="E134" s="13">
        <v>44453</v>
      </c>
      <c r="F134" s="76" t="s">
        <v>1362</v>
      </c>
      <c r="G134" s="13">
        <v>44454</v>
      </c>
      <c r="H134" s="77" t="s">
        <v>2428</v>
      </c>
      <c r="I134" s="16">
        <v>92</v>
      </c>
      <c r="J134" s="16">
        <v>53</v>
      </c>
      <c r="K134" s="16">
        <v>20</v>
      </c>
      <c r="L134" s="16">
        <v>2</v>
      </c>
      <c r="M134" s="81">
        <v>24.38</v>
      </c>
      <c r="N134" s="72">
        <v>25</v>
      </c>
      <c r="O134" s="64">
        <v>2530</v>
      </c>
      <c r="P134" s="65">
        <f>Table22457891011234567891011121314151617181920212223[[#This Row],[PEMBULATAN]]*O134</f>
        <v>63250</v>
      </c>
    </row>
    <row r="135" spans="1:16" ht="26.25" customHeight="1" x14ac:dyDescent="0.2">
      <c r="A135" s="14"/>
      <c r="B135" s="75"/>
      <c r="C135" s="73" t="s">
        <v>3575</v>
      </c>
      <c r="D135" s="78" t="s">
        <v>289</v>
      </c>
      <c r="E135" s="13">
        <v>44453</v>
      </c>
      <c r="F135" s="76" t="s">
        <v>1362</v>
      </c>
      <c r="G135" s="13">
        <v>44454</v>
      </c>
      <c r="H135" s="77" t="s">
        <v>2428</v>
      </c>
      <c r="I135" s="16">
        <v>45</v>
      </c>
      <c r="J135" s="16">
        <v>50</v>
      </c>
      <c r="K135" s="16">
        <v>15</v>
      </c>
      <c r="L135" s="16">
        <v>5</v>
      </c>
      <c r="M135" s="81">
        <v>8.4375</v>
      </c>
      <c r="N135" s="72">
        <v>9</v>
      </c>
      <c r="O135" s="64">
        <v>2530</v>
      </c>
      <c r="P135" s="65">
        <f>Table22457891011234567891011121314151617181920212223[[#This Row],[PEMBULATAN]]*O135</f>
        <v>22770</v>
      </c>
    </row>
    <row r="136" spans="1:16" ht="26.25" customHeight="1" x14ac:dyDescent="0.2">
      <c r="A136" s="14"/>
      <c r="B136" s="75"/>
      <c r="C136" s="73" t="s">
        <v>3576</v>
      </c>
      <c r="D136" s="78" t="s">
        <v>289</v>
      </c>
      <c r="E136" s="13">
        <v>44453</v>
      </c>
      <c r="F136" s="76" t="s">
        <v>1362</v>
      </c>
      <c r="G136" s="13">
        <v>44454</v>
      </c>
      <c r="H136" s="77" t="s">
        <v>2428</v>
      </c>
      <c r="I136" s="16">
        <v>85</v>
      </c>
      <c r="J136" s="16">
        <v>45</v>
      </c>
      <c r="K136" s="16">
        <v>15</v>
      </c>
      <c r="L136" s="16">
        <v>6</v>
      </c>
      <c r="M136" s="81">
        <v>14.34375</v>
      </c>
      <c r="N136" s="72">
        <v>15</v>
      </c>
      <c r="O136" s="64">
        <v>2530</v>
      </c>
      <c r="P136" s="65">
        <f>Table22457891011234567891011121314151617181920212223[[#This Row],[PEMBULATAN]]*O136</f>
        <v>37950</v>
      </c>
    </row>
    <row r="137" spans="1:16" ht="26.25" customHeight="1" x14ac:dyDescent="0.2">
      <c r="A137" s="14"/>
      <c r="B137" s="75"/>
      <c r="C137" s="73" t="s">
        <v>3577</v>
      </c>
      <c r="D137" s="78" t="s">
        <v>289</v>
      </c>
      <c r="E137" s="13">
        <v>44453</v>
      </c>
      <c r="F137" s="76" t="s">
        <v>1362</v>
      </c>
      <c r="G137" s="13">
        <v>44454</v>
      </c>
      <c r="H137" s="77" t="s">
        <v>2428</v>
      </c>
      <c r="I137" s="16">
        <v>92</v>
      </c>
      <c r="J137" s="16">
        <v>51</v>
      </c>
      <c r="K137" s="16">
        <v>25</v>
      </c>
      <c r="L137" s="16">
        <v>23</v>
      </c>
      <c r="M137" s="81">
        <v>29.324999999999999</v>
      </c>
      <c r="N137" s="72">
        <v>30</v>
      </c>
      <c r="O137" s="64">
        <v>2530</v>
      </c>
      <c r="P137" s="65">
        <f>Table22457891011234567891011121314151617181920212223[[#This Row],[PEMBULATAN]]*O137</f>
        <v>75900</v>
      </c>
    </row>
    <row r="138" spans="1:16" ht="26.25" customHeight="1" x14ac:dyDescent="0.2">
      <c r="A138" s="14"/>
      <c r="B138" s="75"/>
      <c r="C138" s="73" t="s">
        <v>3578</v>
      </c>
      <c r="D138" s="78" t="s">
        <v>289</v>
      </c>
      <c r="E138" s="13">
        <v>44453</v>
      </c>
      <c r="F138" s="76" t="s">
        <v>1362</v>
      </c>
      <c r="G138" s="13">
        <v>44454</v>
      </c>
      <c r="H138" s="77" t="s">
        <v>2428</v>
      </c>
      <c r="I138" s="16">
        <v>99</v>
      </c>
      <c r="J138" s="16">
        <v>60</v>
      </c>
      <c r="K138" s="16">
        <v>25</v>
      </c>
      <c r="L138" s="16">
        <v>28</v>
      </c>
      <c r="M138" s="81">
        <v>37.125</v>
      </c>
      <c r="N138" s="72">
        <v>37</v>
      </c>
      <c r="O138" s="64">
        <v>2530</v>
      </c>
      <c r="P138" s="65">
        <f>Table22457891011234567891011121314151617181920212223[[#This Row],[PEMBULATAN]]*O138</f>
        <v>93610</v>
      </c>
    </row>
    <row r="139" spans="1:16" ht="26.25" customHeight="1" x14ac:dyDescent="0.2">
      <c r="A139" s="14"/>
      <c r="B139" s="75"/>
      <c r="C139" s="73" t="s">
        <v>3579</v>
      </c>
      <c r="D139" s="78" t="s">
        <v>289</v>
      </c>
      <c r="E139" s="13">
        <v>44453</v>
      </c>
      <c r="F139" s="76" t="s">
        <v>1362</v>
      </c>
      <c r="G139" s="13">
        <v>44454</v>
      </c>
      <c r="H139" s="77" t="s">
        <v>2428</v>
      </c>
      <c r="I139" s="16">
        <v>90</v>
      </c>
      <c r="J139" s="16">
        <v>62</v>
      </c>
      <c r="K139" s="16">
        <v>25</v>
      </c>
      <c r="L139" s="16">
        <v>23</v>
      </c>
      <c r="M139" s="81">
        <v>34.875</v>
      </c>
      <c r="N139" s="72">
        <v>35</v>
      </c>
      <c r="O139" s="64">
        <v>2530</v>
      </c>
      <c r="P139" s="65">
        <f>Table22457891011234567891011121314151617181920212223[[#This Row],[PEMBULATAN]]*O139</f>
        <v>88550</v>
      </c>
    </row>
    <row r="140" spans="1:16" ht="26.25" customHeight="1" x14ac:dyDescent="0.2">
      <c r="A140" s="14"/>
      <c r="B140" s="75"/>
      <c r="C140" s="73" t="s">
        <v>3580</v>
      </c>
      <c r="D140" s="78" t="s">
        <v>289</v>
      </c>
      <c r="E140" s="13">
        <v>44453</v>
      </c>
      <c r="F140" s="76" t="s">
        <v>1362</v>
      </c>
      <c r="G140" s="13">
        <v>44454</v>
      </c>
      <c r="H140" s="77" t="s">
        <v>2428</v>
      </c>
      <c r="I140" s="16">
        <v>50</v>
      </c>
      <c r="J140" s="16">
        <v>36</v>
      </c>
      <c r="K140" s="16">
        <v>15</v>
      </c>
      <c r="L140" s="16">
        <v>2</v>
      </c>
      <c r="M140" s="81">
        <v>6.75</v>
      </c>
      <c r="N140" s="72">
        <v>7</v>
      </c>
      <c r="O140" s="64">
        <v>2530</v>
      </c>
      <c r="P140" s="65">
        <f>Table22457891011234567891011121314151617181920212223[[#This Row],[PEMBULATAN]]*O140</f>
        <v>17710</v>
      </c>
    </row>
    <row r="141" spans="1:16" ht="26.25" customHeight="1" x14ac:dyDescent="0.2">
      <c r="A141" s="14"/>
      <c r="B141" s="75"/>
      <c r="C141" s="73" t="s">
        <v>3581</v>
      </c>
      <c r="D141" s="78" t="s">
        <v>289</v>
      </c>
      <c r="E141" s="13">
        <v>44453</v>
      </c>
      <c r="F141" s="76" t="s">
        <v>1362</v>
      </c>
      <c r="G141" s="13">
        <v>44454</v>
      </c>
      <c r="H141" s="77" t="s">
        <v>2428</v>
      </c>
      <c r="I141" s="16">
        <v>78</v>
      </c>
      <c r="J141" s="16">
        <v>54</v>
      </c>
      <c r="K141" s="16">
        <v>23</v>
      </c>
      <c r="L141" s="16">
        <v>7</v>
      </c>
      <c r="M141" s="81">
        <v>24.219000000000001</v>
      </c>
      <c r="N141" s="72">
        <v>24</v>
      </c>
      <c r="O141" s="64">
        <v>2530</v>
      </c>
      <c r="P141" s="65">
        <f>Table22457891011234567891011121314151617181920212223[[#This Row],[PEMBULATAN]]*O141</f>
        <v>60720</v>
      </c>
    </row>
    <row r="142" spans="1:16" ht="26.25" customHeight="1" x14ac:dyDescent="0.2">
      <c r="A142" s="14"/>
      <c r="B142" s="75"/>
      <c r="C142" s="73" t="s">
        <v>3582</v>
      </c>
      <c r="D142" s="78" t="s">
        <v>289</v>
      </c>
      <c r="E142" s="13">
        <v>44453</v>
      </c>
      <c r="F142" s="76" t="s">
        <v>1362</v>
      </c>
      <c r="G142" s="13">
        <v>44454</v>
      </c>
      <c r="H142" s="77" t="s">
        <v>2428</v>
      </c>
      <c r="I142" s="16">
        <v>65</v>
      </c>
      <c r="J142" s="16">
        <v>40</v>
      </c>
      <c r="K142" s="16">
        <v>26</v>
      </c>
      <c r="L142" s="16">
        <v>5</v>
      </c>
      <c r="M142" s="81">
        <v>16.899999999999999</v>
      </c>
      <c r="N142" s="72">
        <v>17</v>
      </c>
      <c r="O142" s="64">
        <v>2530</v>
      </c>
      <c r="P142" s="65">
        <f>Table22457891011234567891011121314151617181920212223[[#This Row],[PEMBULATAN]]*O142</f>
        <v>43010</v>
      </c>
    </row>
    <row r="143" spans="1:16" ht="26.25" customHeight="1" x14ac:dyDescent="0.2">
      <c r="A143" s="14"/>
      <c r="B143" s="75"/>
      <c r="C143" s="73" t="s">
        <v>3583</v>
      </c>
      <c r="D143" s="78" t="s">
        <v>289</v>
      </c>
      <c r="E143" s="13">
        <v>44453</v>
      </c>
      <c r="F143" s="76" t="s">
        <v>1362</v>
      </c>
      <c r="G143" s="13">
        <v>44454</v>
      </c>
      <c r="H143" s="77" t="s">
        <v>2428</v>
      </c>
      <c r="I143" s="16">
        <v>107</v>
      </c>
      <c r="J143" s="16">
        <v>63</v>
      </c>
      <c r="K143" s="16">
        <v>34</v>
      </c>
      <c r="L143" s="16">
        <v>10</v>
      </c>
      <c r="M143" s="81">
        <v>57.298499999999997</v>
      </c>
      <c r="N143" s="72">
        <v>58</v>
      </c>
      <c r="O143" s="64">
        <v>2530</v>
      </c>
      <c r="P143" s="65">
        <f>Table22457891011234567891011121314151617181920212223[[#This Row],[PEMBULATAN]]*O143</f>
        <v>146740</v>
      </c>
    </row>
    <row r="144" spans="1:16" ht="26.25" customHeight="1" x14ac:dyDescent="0.2">
      <c r="A144" s="14"/>
      <c r="B144" s="75"/>
      <c r="C144" s="73" t="s">
        <v>3584</v>
      </c>
      <c r="D144" s="78" t="s">
        <v>289</v>
      </c>
      <c r="E144" s="13">
        <v>44453</v>
      </c>
      <c r="F144" s="76" t="s">
        <v>1362</v>
      </c>
      <c r="G144" s="13">
        <v>44454</v>
      </c>
      <c r="H144" s="77" t="s">
        <v>2428</v>
      </c>
      <c r="I144" s="16">
        <v>95</v>
      </c>
      <c r="J144" s="16">
        <v>54</v>
      </c>
      <c r="K144" s="16">
        <v>30</v>
      </c>
      <c r="L144" s="16">
        <v>20</v>
      </c>
      <c r="M144" s="81">
        <v>38.475000000000001</v>
      </c>
      <c r="N144" s="72">
        <v>39</v>
      </c>
      <c r="O144" s="64">
        <v>2530</v>
      </c>
      <c r="P144" s="65">
        <f>Table22457891011234567891011121314151617181920212223[[#This Row],[PEMBULATAN]]*O144</f>
        <v>98670</v>
      </c>
    </row>
    <row r="145" spans="1:16" ht="26.25" customHeight="1" x14ac:dyDescent="0.2">
      <c r="A145" s="14"/>
      <c r="B145" s="75"/>
      <c r="C145" s="73" t="s">
        <v>3585</v>
      </c>
      <c r="D145" s="78" t="s">
        <v>289</v>
      </c>
      <c r="E145" s="13">
        <v>44453</v>
      </c>
      <c r="F145" s="76" t="s">
        <v>1362</v>
      </c>
      <c r="G145" s="13">
        <v>44454</v>
      </c>
      <c r="H145" s="77" t="s">
        <v>2428</v>
      </c>
      <c r="I145" s="16">
        <v>90</v>
      </c>
      <c r="J145" s="16">
        <v>60</v>
      </c>
      <c r="K145" s="16">
        <v>24</v>
      </c>
      <c r="L145" s="16">
        <v>15</v>
      </c>
      <c r="M145" s="81">
        <v>32.4</v>
      </c>
      <c r="N145" s="72">
        <v>33</v>
      </c>
      <c r="O145" s="64">
        <v>2530</v>
      </c>
      <c r="P145" s="65">
        <f>Table22457891011234567891011121314151617181920212223[[#This Row],[PEMBULATAN]]*O145</f>
        <v>83490</v>
      </c>
    </row>
    <row r="146" spans="1:16" ht="26.25" customHeight="1" x14ac:dyDescent="0.2">
      <c r="A146" s="14"/>
      <c r="B146" s="75"/>
      <c r="C146" s="73" t="s">
        <v>3586</v>
      </c>
      <c r="D146" s="78" t="s">
        <v>289</v>
      </c>
      <c r="E146" s="13">
        <v>44453</v>
      </c>
      <c r="F146" s="76" t="s">
        <v>1362</v>
      </c>
      <c r="G146" s="13">
        <v>44454</v>
      </c>
      <c r="H146" s="77" t="s">
        <v>2428</v>
      </c>
      <c r="I146" s="16">
        <v>70</v>
      </c>
      <c r="J146" s="16">
        <v>40</v>
      </c>
      <c r="K146" s="16">
        <v>30</v>
      </c>
      <c r="L146" s="16">
        <v>4</v>
      </c>
      <c r="M146" s="81">
        <v>21</v>
      </c>
      <c r="N146" s="72">
        <v>21</v>
      </c>
      <c r="O146" s="64">
        <v>2530</v>
      </c>
      <c r="P146" s="65">
        <f>Table22457891011234567891011121314151617181920212223[[#This Row],[PEMBULATAN]]*O146</f>
        <v>53130</v>
      </c>
    </row>
    <row r="147" spans="1:16" ht="26.25" customHeight="1" x14ac:dyDescent="0.2">
      <c r="A147" s="14"/>
      <c r="B147" s="75"/>
      <c r="C147" s="73" t="s">
        <v>3587</v>
      </c>
      <c r="D147" s="78" t="s">
        <v>289</v>
      </c>
      <c r="E147" s="13">
        <v>44453</v>
      </c>
      <c r="F147" s="76" t="s">
        <v>1362</v>
      </c>
      <c r="G147" s="13">
        <v>44454</v>
      </c>
      <c r="H147" s="77" t="s">
        <v>2428</v>
      </c>
      <c r="I147" s="16">
        <v>80</v>
      </c>
      <c r="J147" s="16">
        <v>44</v>
      </c>
      <c r="K147" s="16">
        <v>32</v>
      </c>
      <c r="L147" s="16">
        <v>7</v>
      </c>
      <c r="M147" s="81">
        <v>28.16</v>
      </c>
      <c r="N147" s="72">
        <v>28</v>
      </c>
      <c r="O147" s="64">
        <v>2530</v>
      </c>
      <c r="P147" s="65">
        <f>Table22457891011234567891011121314151617181920212223[[#This Row],[PEMBULATAN]]*O147</f>
        <v>70840</v>
      </c>
    </row>
    <row r="148" spans="1:16" ht="26.25" customHeight="1" x14ac:dyDescent="0.2">
      <c r="A148" s="14"/>
      <c r="B148" s="75"/>
      <c r="C148" s="73" t="s">
        <v>3588</v>
      </c>
      <c r="D148" s="78" t="s">
        <v>289</v>
      </c>
      <c r="E148" s="13">
        <v>44453</v>
      </c>
      <c r="F148" s="76" t="s">
        <v>1362</v>
      </c>
      <c r="G148" s="13">
        <v>44454</v>
      </c>
      <c r="H148" s="77" t="s">
        <v>2428</v>
      </c>
      <c r="I148" s="16">
        <v>87</v>
      </c>
      <c r="J148" s="16">
        <v>57</v>
      </c>
      <c r="K148" s="16">
        <v>30</v>
      </c>
      <c r="L148" s="16">
        <v>10</v>
      </c>
      <c r="M148" s="81">
        <v>37.192500000000003</v>
      </c>
      <c r="N148" s="72">
        <v>37</v>
      </c>
      <c r="O148" s="64">
        <v>2530</v>
      </c>
      <c r="P148" s="65">
        <f>Table22457891011234567891011121314151617181920212223[[#This Row],[PEMBULATAN]]*O148</f>
        <v>93610</v>
      </c>
    </row>
    <row r="149" spans="1:16" ht="26.25" customHeight="1" x14ac:dyDescent="0.2">
      <c r="A149" s="14"/>
      <c r="B149" s="75"/>
      <c r="C149" s="73" t="s">
        <v>3589</v>
      </c>
      <c r="D149" s="78" t="s">
        <v>289</v>
      </c>
      <c r="E149" s="13">
        <v>44453</v>
      </c>
      <c r="F149" s="76" t="s">
        <v>1362</v>
      </c>
      <c r="G149" s="13">
        <v>44454</v>
      </c>
      <c r="H149" s="77" t="s">
        <v>2428</v>
      </c>
      <c r="I149" s="16">
        <v>92</v>
      </c>
      <c r="J149" s="16">
        <v>60</v>
      </c>
      <c r="K149" s="16">
        <v>23</v>
      </c>
      <c r="L149" s="16">
        <v>19</v>
      </c>
      <c r="M149" s="81">
        <v>31.74</v>
      </c>
      <c r="N149" s="72">
        <v>32</v>
      </c>
      <c r="O149" s="64">
        <v>2530</v>
      </c>
      <c r="P149" s="65">
        <f>Table22457891011234567891011121314151617181920212223[[#This Row],[PEMBULATAN]]*O149</f>
        <v>80960</v>
      </c>
    </row>
    <row r="150" spans="1:16" ht="26.25" customHeight="1" x14ac:dyDescent="0.2">
      <c r="A150" s="14"/>
      <c r="B150" s="75"/>
      <c r="C150" s="73" t="s">
        <v>3590</v>
      </c>
      <c r="D150" s="78" t="s">
        <v>289</v>
      </c>
      <c r="E150" s="13">
        <v>44453</v>
      </c>
      <c r="F150" s="76" t="s">
        <v>1362</v>
      </c>
      <c r="G150" s="13">
        <v>44454</v>
      </c>
      <c r="H150" s="77" t="s">
        <v>2428</v>
      </c>
      <c r="I150" s="16">
        <v>94</v>
      </c>
      <c r="J150" s="16">
        <v>57</v>
      </c>
      <c r="K150" s="16">
        <v>26</v>
      </c>
      <c r="L150" s="16">
        <v>14</v>
      </c>
      <c r="M150" s="81">
        <v>34.826999999999998</v>
      </c>
      <c r="N150" s="72">
        <v>35</v>
      </c>
      <c r="O150" s="64">
        <v>2530</v>
      </c>
      <c r="P150" s="65">
        <f>Table22457891011234567891011121314151617181920212223[[#This Row],[PEMBULATAN]]*O150</f>
        <v>88550</v>
      </c>
    </row>
    <row r="151" spans="1:16" ht="26.25" customHeight="1" x14ac:dyDescent="0.2">
      <c r="A151" s="14"/>
      <c r="B151" s="75"/>
      <c r="C151" s="73" t="s">
        <v>3591</v>
      </c>
      <c r="D151" s="78" t="s">
        <v>289</v>
      </c>
      <c r="E151" s="13">
        <v>44453</v>
      </c>
      <c r="F151" s="76" t="s">
        <v>1362</v>
      </c>
      <c r="G151" s="13">
        <v>44454</v>
      </c>
      <c r="H151" s="77" t="s">
        <v>2428</v>
      </c>
      <c r="I151" s="16">
        <v>92</v>
      </c>
      <c r="J151" s="16">
        <v>55</v>
      </c>
      <c r="K151" s="16">
        <v>26</v>
      </c>
      <c r="L151" s="16">
        <v>23</v>
      </c>
      <c r="M151" s="81">
        <v>32.89</v>
      </c>
      <c r="N151" s="72">
        <v>33</v>
      </c>
      <c r="O151" s="64">
        <v>2530</v>
      </c>
      <c r="P151" s="65">
        <f>Table22457891011234567891011121314151617181920212223[[#This Row],[PEMBULATAN]]*O151</f>
        <v>83490</v>
      </c>
    </row>
    <row r="152" spans="1:16" ht="26.25" customHeight="1" x14ac:dyDescent="0.2">
      <c r="A152" s="14"/>
      <c r="B152" s="75"/>
      <c r="C152" s="73" t="s">
        <v>3592</v>
      </c>
      <c r="D152" s="78" t="s">
        <v>289</v>
      </c>
      <c r="E152" s="13">
        <v>44453</v>
      </c>
      <c r="F152" s="76" t="s">
        <v>1362</v>
      </c>
      <c r="G152" s="13">
        <v>44454</v>
      </c>
      <c r="H152" s="77" t="s">
        <v>2428</v>
      </c>
      <c r="I152" s="16">
        <v>110</v>
      </c>
      <c r="J152" s="16">
        <v>57</v>
      </c>
      <c r="K152" s="16">
        <v>20</v>
      </c>
      <c r="L152" s="16">
        <v>8</v>
      </c>
      <c r="M152" s="81">
        <v>31.35</v>
      </c>
      <c r="N152" s="72">
        <v>32</v>
      </c>
      <c r="O152" s="64">
        <v>2530</v>
      </c>
      <c r="P152" s="65">
        <f>Table22457891011234567891011121314151617181920212223[[#This Row],[PEMBULATAN]]*O152</f>
        <v>80960</v>
      </c>
    </row>
    <row r="153" spans="1:16" ht="26.25" customHeight="1" x14ac:dyDescent="0.2">
      <c r="A153" s="14"/>
      <c r="B153" s="75"/>
      <c r="C153" s="73" t="s">
        <v>3593</v>
      </c>
      <c r="D153" s="78" t="s">
        <v>289</v>
      </c>
      <c r="E153" s="13">
        <v>44453</v>
      </c>
      <c r="F153" s="76" t="s">
        <v>1362</v>
      </c>
      <c r="G153" s="13">
        <v>44454</v>
      </c>
      <c r="H153" s="77" t="s">
        <v>2428</v>
      </c>
      <c r="I153" s="16">
        <v>90</v>
      </c>
      <c r="J153" s="16">
        <v>54</v>
      </c>
      <c r="K153" s="16">
        <v>28</v>
      </c>
      <c r="L153" s="16">
        <v>19</v>
      </c>
      <c r="M153" s="81">
        <v>34.020000000000003</v>
      </c>
      <c r="N153" s="72">
        <v>34</v>
      </c>
      <c r="O153" s="64">
        <v>2530</v>
      </c>
      <c r="P153" s="65">
        <f>Table22457891011234567891011121314151617181920212223[[#This Row],[PEMBULATAN]]*O153</f>
        <v>86020</v>
      </c>
    </row>
    <row r="154" spans="1:16" ht="26.25" customHeight="1" x14ac:dyDescent="0.2">
      <c r="A154" s="14"/>
      <c r="B154" s="75"/>
      <c r="C154" s="73" t="s">
        <v>3594</v>
      </c>
      <c r="D154" s="78" t="s">
        <v>289</v>
      </c>
      <c r="E154" s="13">
        <v>44453</v>
      </c>
      <c r="F154" s="76" t="s">
        <v>1362</v>
      </c>
      <c r="G154" s="13">
        <v>44454</v>
      </c>
      <c r="H154" s="77" t="s">
        <v>2428</v>
      </c>
      <c r="I154" s="16">
        <v>100</v>
      </c>
      <c r="J154" s="16">
        <v>60</v>
      </c>
      <c r="K154" s="16">
        <v>26</v>
      </c>
      <c r="L154" s="16">
        <v>12</v>
      </c>
      <c r="M154" s="81">
        <v>39</v>
      </c>
      <c r="N154" s="72">
        <v>39</v>
      </c>
      <c r="O154" s="64">
        <v>2530</v>
      </c>
      <c r="P154" s="65">
        <f>Table22457891011234567891011121314151617181920212223[[#This Row],[PEMBULATAN]]*O154</f>
        <v>98670</v>
      </c>
    </row>
    <row r="155" spans="1:16" ht="26.25" customHeight="1" x14ac:dyDescent="0.2">
      <c r="A155" s="14"/>
      <c r="B155" s="75"/>
      <c r="C155" s="73" t="s">
        <v>3595</v>
      </c>
      <c r="D155" s="78" t="s">
        <v>289</v>
      </c>
      <c r="E155" s="13">
        <v>44453</v>
      </c>
      <c r="F155" s="76" t="s">
        <v>1362</v>
      </c>
      <c r="G155" s="13">
        <v>44454</v>
      </c>
      <c r="H155" s="77" t="s">
        <v>2428</v>
      </c>
      <c r="I155" s="16">
        <v>96</v>
      </c>
      <c r="J155" s="16">
        <v>62</v>
      </c>
      <c r="K155" s="16">
        <v>25</v>
      </c>
      <c r="L155" s="16">
        <v>13</v>
      </c>
      <c r="M155" s="81">
        <v>37.200000000000003</v>
      </c>
      <c r="N155" s="72">
        <v>37</v>
      </c>
      <c r="O155" s="64">
        <v>2530</v>
      </c>
      <c r="P155" s="65">
        <f>Table22457891011234567891011121314151617181920212223[[#This Row],[PEMBULATAN]]*O155</f>
        <v>93610</v>
      </c>
    </row>
    <row r="156" spans="1:16" ht="26.25" customHeight="1" x14ac:dyDescent="0.2">
      <c r="A156" s="14"/>
      <c r="B156" s="75"/>
      <c r="C156" s="73" t="s">
        <v>3596</v>
      </c>
      <c r="D156" s="78" t="s">
        <v>289</v>
      </c>
      <c r="E156" s="13">
        <v>44453</v>
      </c>
      <c r="F156" s="76" t="s">
        <v>1362</v>
      </c>
      <c r="G156" s="13">
        <v>44454</v>
      </c>
      <c r="H156" s="77" t="s">
        <v>2428</v>
      </c>
      <c r="I156" s="16">
        <v>93</v>
      </c>
      <c r="J156" s="16">
        <v>58</v>
      </c>
      <c r="K156" s="16">
        <v>26</v>
      </c>
      <c r="L156" s="16">
        <v>23</v>
      </c>
      <c r="M156" s="81">
        <v>35.061</v>
      </c>
      <c r="N156" s="72">
        <v>35</v>
      </c>
      <c r="O156" s="64">
        <v>2530</v>
      </c>
      <c r="P156" s="65">
        <f>Table22457891011234567891011121314151617181920212223[[#This Row],[PEMBULATAN]]*O156</f>
        <v>88550</v>
      </c>
    </row>
    <row r="157" spans="1:16" ht="26.25" customHeight="1" x14ac:dyDescent="0.2">
      <c r="A157" s="14"/>
      <c r="B157" s="75"/>
      <c r="C157" s="73" t="s">
        <v>3597</v>
      </c>
      <c r="D157" s="78" t="s">
        <v>289</v>
      </c>
      <c r="E157" s="13">
        <v>44453</v>
      </c>
      <c r="F157" s="76" t="s">
        <v>1362</v>
      </c>
      <c r="G157" s="13">
        <v>44454</v>
      </c>
      <c r="H157" s="77" t="s">
        <v>2428</v>
      </c>
      <c r="I157" s="16">
        <v>104</v>
      </c>
      <c r="J157" s="16">
        <v>63</v>
      </c>
      <c r="K157" s="16">
        <v>27</v>
      </c>
      <c r="L157" s="16">
        <v>18</v>
      </c>
      <c r="M157" s="81">
        <v>44.225999999999999</v>
      </c>
      <c r="N157" s="72">
        <v>44</v>
      </c>
      <c r="O157" s="64">
        <v>2530</v>
      </c>
      <c r="P157" s="65">
        <f>Table22457891011234567891011121314151617181920212223[[#This Row],[PEMBULATAN]]*O157</f>
        <v>111320</v>
      </c>
    </row>
    <row r="158" spans="1:16" ht="26.25" customHeight="1" x14ac:dyDescent="0.2">
      <c r="A158" s="14"/>
      <c r="B158" s="75"/>
      <c r="C158" s="73" t="s">
        <v>3598</v>
      </c>
      <c r="D158" s="78" t="s">
        <v>289</v>
      </c>
      <c r="E158" s="13">
        <v>44453</v>
      </c>
      <c r="F158" s="76" t="s">
        <v>1362</v>
      </c>
      <c r="G158" s="13">
        <v>44454</v>
      </c>
      <c r="H158" s="77" t="s">
        <v>2428</v>
      </c>
      <c r="I158" s="16">
        <v>50</v>
      </c>
      <c r="J158" s="16">
        <v>45</v>
      </c>
      <c r="K158" s="16">
        <v>15</v>
      </c>
      <c r="L158" s="16">
        <v>3</v>
      </c>
      <c r="M158" s="81">
        <v>8.4375</v>
      </c>
      <c r="N158" s="72">
        <v>9</v>
      </c>
      <c r="O158" s="64">
        <v>2530</v>
      </c>
      <c r="P158" s="65">
        <f>Table22457891011234567891011121314151617181920212223[[#This Row],[PEMBULATAN]]*O158</f>
        <v>22770</v>
      </c>
    </row>
    <row r="159" spans="1:16" ht="26.25" customHeight="1" x14ac:dyDescent="0.2">
      <c r="A159" s="14"/>
      <c r="B159" s="75"/>
      <c r="C159" s="73" t="s">
        <v>3599</v>
      </c>
      <c r="D159" s="78" t="s">
        <v>289</v>
      </c>
      <c r="E159" s="13">
        <v>44453</v>
      </c>
      <c r="F159" s="76" t="s">
        <v>1362</v>
      </c>
      <c r="G159" s="13">
        <v>44454</v>
      </c>
      <c r="H159" s="77" t="s">
        <v>2428</v>
      </c>
      <c r="I159" s="16">
        <v>105</v>
      </c>
      <c r="J159" s="16">
        <v>56</v>
      </c>
      <c r="K159" s="16">
        <v>30</v>
      </c>
      <c r="L159" s="16">
        <v>25</v>
      </c>
      <c r="M159" s="81">
        <v>44.1</v>
      </c>
      <c r="N159" s="72">
        <v>44</v>
      </c>
      <c r="O159" s="64">
        <v>2530</v>
      </c>
      <c r="P159" s="65">
        <f>Table22457891011234567891011121314151617181920212223[[#This Row],[PEMBULATAN]]*O159</f>
        <v>111320</v>
      </c>
    </row>
    <row r="160" spans="1:16" ht="26.25" customHeight="1" x14ac:dyDescent="0.2">
      <c r="A160" s="14"/>
      <c r="B160" s="75"/>
      <c r="C160" s="73" t="s">
        <v>3600</v>
      </c>
      <c r="D160" s="78" t="s">
        <v>289</v>
      </c>
      <c r="E160" s="13">
        <v>44453</v>
      </c>
      <c r="F160" s="76" t="s">
        <v>1362</v>
      </c>
      <c r="G160" s="13">
        <v>44454</v>
      </c>
      <c r="H160" s="77" t="s">
        <v>2428</v>
      </c>
      <c r="I160" s="16">
        <v>80</v>
      </c>
      <c r="J160" s="16">
        <v>46</v>
      </c>
      <c r="K160" s="16">
        <v>20</v>
      </c>
      <c r="L160" s="16">
        <v>9</v>
      </c>
      <c r="M160" s="81">
        <v>18.399999999999999</v>
      </c>
      <c r="N160" s="72">
        <v>19</v>
      </c>
      <c r="O160" s="64">
        <v>2530</v>
      </c>
      <c r="P160" s="65">
        <f>Table22457891011234567891011121314151617181920212223[[#This Row],[PEMBULATAN]]*O160</f>
        <v>48070</v>
      </c>
    </row>
    <row r="161" spans="1:16" ht="26.25" customHeight="1" x14ac:dyDescent="0.2">
      <c r="A161" s="14"/>
      <c r="B161" s="75"/>
      <c r="C161" s="73" t="s">
        <v>3601</v>
      </c>
      <c r="D161" s="78" t="s">
        <v>289</v>
      </c>
      <c r="E161" s="13">
        <v>44453</v>
      </c>
      <c r="F161" s="76" t="s">
        <v>1362</v>
      </c>
      <c r="G161" s="13">
        <v>44454</v>
      </c>
      <c r="H161" s="77" t="s">
        <v>2428</v>
      </c>
      <c r="I161" s="16">
        <v>50</v>
      </c>
      <c r="J161" s="16">
        <v>47</v>
      </c>
      <c r="K161" s="16">
        <v>15</v>
      </c>
      <c r="L161" s="16">
        <v>5</v>
      </c>
      <c r="M161" s="81">
        <v>8.8125</v>
      </c>
      <c r="N161" s="72">
        <v>9</v>
      </c>
      <c r="O161" s="64">
        <v>2530</v>
      </c>
      <c r="P161" s="65">
        <f>Table22457891011234567891011121314151617181920212223[[#This Row],[PEMBULATAN]]*O161</f>
        <v>22770</v>
      </c>
    </row>
    <row r="162" spans="1:16" ht="26.25" customHeight="1" x14ac:dyDescent="0.2">
      <c r="A162" s="14"/>
      <c r="B162" s="75"/>
      <c r="C162" s="73" t="s">
        <v>3602</v>
      </c>
      <c r="D162" s="78" t="s">
        <v>289</v>
      </c>
      <c r="E162" s="13">
        <v>44453</v>
      </c>
      <c r="F162" s="76" t="s">
        <v>1362</v>
      </c>
      <c r="G162" s="13">
        <v>44454</v>
      </c>
      <c r="H162" s="77" t="s">
        <v>2428</v>
      </c>
      <c r="I162" s="16">
        <v>44</v>
      </c>
      <c r="J162" s="16">
        <v>36</v>
      </c>
      <c r="K162" s="16">
        <v>15</v>
      </c>
      <c r="L162" s="16">
        <v>6</v>
      </c>
      <c r="M162" s="81">
        <v>5.94</v>
      </c>
      <c r="N162" s="72">
        <v>6</v>
      </c>
      <c r="O162" s="64">
        <v>2530</v>
      </c>
      <c r="P162" s="65">
        <f>Table22457891011234567891011121314151617181920212223[[#This Row],[PEMBULATAN]]*O162</f>
        <v>15180</v>
      </c>
    </row>
    <row r="163" spans="1:16" ht="26.25" customHeight="1" x14ac:dyDescent="0.2">
      <c r="A163" s="14"/>
      <c r="B163" s="75"/>
      <c r="C163" s="73" t="s">
        <v>3603</v>
      </c>
      <c r="D163" s="78" t="s">
        <v>289</v>
      </c>
      <c r="E163" s="13">
        <v>44453</v>
      </c>
      <c r="F163" s="76" t="s">
        <v>1362</v>
      </c>
      <c r="G163" s="13">
        <v>44454</v>
      </c>
      <c r="H163" s="77" t="s">
        <v>2428</v>
      </c>
      <c r="I163" s="16">
        <v>86</v>
      </c>
      <c r="J163" s="16">
        <v>53</v>
      </c>
      <c r="K163" s="16">
        <v>23</v>
      </c>
      <c r="L163" s="16">
        <v>14</v>
      </c>
      <c r="M163" s="81">
        <v>26.208500000000001</v>
      </c>
      <c r="N163" s="72">
        <v>26</v>
      </c>
      <c r="O163" s="64">
        <v>2530</v>
      </c>
      <c r="P163" s="65">
        <f>Table22457891011234567891011121314151617181920212223[[#This Row],[PEMBULATAN]]*O163</f>
        <v>65780</v>
      </c>
    </row>
    <row r="164" spans="1:16" ht="26.25" customHeight="1" x14ac:dyDescent="0.2">
      <c r="A164" s="14"/>
      <c r="B164" s="75"/>
      <c r="C164" s="73" t="s">
        <v>3604</v>
      </c>
      <c r="D164" s="78" t="s">
        <v>289</v>
      </c>
      <c r="E164" s="13">
        <v>44453</v>
      </c>
      <c r="F164" s="76" t="s">
        <v>1362</v>
      </c>
      <c r="G164" s="13">
        <v>44454</v>
      </c>
      <c r="H164" s="77" t="s">
        <v>2428</v>
      </c>
      <c r="I164" s="16">
        <v>87</v>
      </c>
      <c r="J164" s="16">
        <v>59</v>
      </c>
      <c r="K164" s="16">
        <v>28</v>
      </c>
      <c r="L164" s="16">
        <v>17</v>
      </c>
      <c r="M164" s="81">
        <v>35.930999999999997</v>
      </c>
      <c r="N164" s="72">
        <v>36</v>
      </c>
      <c r="O164" s="64">
        <v>2530</v>
      </c>
      <c r="P164" s="65">
        <f>Table22457891011234567891011121314151617181920212223[[#This Row],[PEMBULATAN]]*O164</f>
        <v>91080</v>
      </c>
    </row>
    <row r="165" spans="1:16" ht="26.25" customHeight="1" x14ac:dyDescent="0.2">
      <c r="A165" s="14"/>
      <c r="B165" s="75"/>
      <c r="C165" s="73" t="s">
        <v>3605</v>
      </c>
      <c r="D165" s="78" t="s">
        <v>289</v>
      </c>
      <c r="E165" s="13">
        <v>44453</v>
      </c>
      <c r="F165" s="76" t="s">
        <v>1362</v>
      </c>
      <c r="G165" s="13">
        <v>44454</v>
      </c>
      <c r="H165" s="77" t="s">
        <v>2428</v>
      </c>
      <c r="I165" s="16">
        <v>103</v>
      </c>
      <c r="J165" s="16">
        <v>52</v>
      </c>
      <c r="K165" s="16">
        <v>23</v>
      </c>
      <c r="L165" s="16">
        <v>10</v>
      </c>
      <c r="M165" s="81">
        <v>30.797000000000001</v>
      </c>
      <c r="N165" s="72">
        <v>31</v>
      </c>
      <c r="O165" s="64">
        <v>2530</v>
      </c>
      <c r="P165" s="65">
        <f>Table22457891011234567891011121314151617181920212223[[#This Row],[PEMBULATAN]]*O165</f>
        <v>78430</v>
      </c>
    </row>
    <row r="166" spans="1:16" ht="26.25" customHeight="1" x14ac:dyDescent="0.2">
      <c r="A166" s="14"/>
      <c r="B166" s="75"/>
      <c r="C166" s="73" t="s">
        <v>3606</v>
      </c>
      <c r="D166" s="78" t="s">
        <v>289</v>
      </c>
      <c r="E166" s="13">
        <v>44453</v>
      </c>
      <c r="F166" s="76" t="s">
        <v>1362</v>
      </c>
      <c r="G166" s="13">
        <v>44454</v>
      </c>
      <c r="H166" s="77" t="s">
        <v>2428</v>
      </c>
      <c r="I166" s="16">
        <v>93</v>
      </c>
      <c r="J166" s="16">
        <v>48</v>
      </c>
      <c r="K166" s="16">
        <v>40</v>
      </c>
      <c r="L166" s="16">
        <v>13</v>
      </c>
      <c r="M166" s="81">
        <v>44.64</v>
      </c>
      <c r="N166" s="72">
        <v>45</v>
      </c>
      <c r="O166" s="64">
        <v>2530</v>
      </c>
      <c r="P166" s="65">
        <f>Table22457891011234567891011121314151617181920212223[[#This Row],[PEMBULATAN]]*O166</f>
        <v>113850</v>
      </c>
    </row>
    <row r="167" spans="1:16" ht="26.25" customHeight="1" x14ac:dyDescent="0.2">
      <c r="A167" s="14"/>
      <c r="B167" s="75"/>
      <c r="C167" s="73" t="s">
        <v>3607</v>
      </c>
      <c r="D167" s="78" t="s">
        <v>289</v>
      </c>
      <c r="E167" s="13">
        <v>44453</v>
      </c>
      <c r="F167" s="76" t="s">
        <v>1362</v>
      </c>
      <c r="G167" s="13">
        <v>44454</v>
      </c>
      <c r="H167" s="77" t="s">
        <v>2428</v>
      </c>
      <c r="I167" s="16">
        <v>93</v>
      </c>
      <c r="J167" s="16">
        <v>50</v>
      </c>
      <c r="K167" s="16">
        <v>17</v>
      </c>
      <c r="L167" s="16">
        <v>12</v>
      </c>
      <c r="M167" s="81">
        <v>19.762499999999999</v>
      </c>
      <c r="N167" s="72">
        <v>20</v>
      </c>
      <c r="O167" s="64">
        <v>2530</v>
      </c>
      <c r="P167" s="65">
        <f>Table22457891011234567891011121314151617181920212223[[#This Row],[PEMBULATAN]]*O167</f>
        <v>50600</v>
      </c>
    </row>
    <row r="168" spans="1:16" ht="26.25" customHeight="1" x14ac:dyDescent="0.2">
      <c r="A168" s="14"/>
      <c r="B168" s="75"/>
      <c r="C168" s="73" t="s">
        <v>3608</v>
      </c>
      <c r="D168" s="78" t="s">
        <v>289</v>
      </c>
      <c r="E168" s="13">
        <v>44453</v>
      </c>
      <c r="F168" s="76" t="s">
        <v>1362</v>
      </c>
      <c r="G168" s="13">
        <v>44454</v>
      </c>
      <c r="H168" s="77" t="s">
        <v>2428</v>
      </c>
      <c r="I168" s="16">
        <v>92</v>
      </c>
      <c r="J168" s="16">
        <v>63</v>
      </c>
      <c r="K168" s="16">
        <v>20</v>
      </c>
      <c r="L168" s="16">
        <v>9</v>
      </c>
      <c r="M168" s="81">
        <v>28.98</v>
      </c>
      <c r="N168" s="72">
        <v>29</v>
      </c>
      <c r="O168" s="64">
        <v>2530</v>
      </c>
      <c r="P168" s="65">
        <f>Table22457891011234567891011121314151617181920212223[[#This Row],[PEMBULATAN]]*O168</f>
        <v>73370</v>
      </c>
    </row>
    <row r="169" spans="1:16" ht="26.25" customHeight="1" x14ac:dyDescent="0.2">
      <c r="A169" s="14"/>
      <c r="B169" s="75"/>
      <c r="C169" s="73" t="s">
        <v>3609</v>
      </c>
      <c r="D169" s="78" t="s">
        <v>289</v>
      </c>
      <c r="E169" s="13">
        <v>44453</v>
      </c>
      <c r="F169" s="76" t="s">
        <v>1362</v>
      </c>
      <c r="G169" s="13">
        <v>44454</v>
      </c>
      <c r="H169" s="77" t="s">
        <v>2428</v>
      </c>
      <c r="I169" s="16">
        <v>86</v>
      </c>
      <c r="J169" s="16">
        <v>50</v>
      </c>
      <c r="K169" s="16">
        <v>14</v>
      </c>
      <c r="L169" s="16">
        <v>7</v>
      </c>
      <c r="M169" s="81">
        <v>15.05</v>
      </c>
      <c r="N169" s="72">
        <v>15</v>
      </c>
      <c r="O169" s="64">
        <v>2530</v>
      </c>
      <c r="P169" s="65">
        <f>Table22457891011234567891011121314151617181920212223[[#This Row],[PEMBULATAN]]*O169</f>
        <v>37950</v>
      </c>
    </row>
    <row r="170" spans="1:16" ht="26.25" customHeight="1" x14ac:dyDescent="0.2">
      <c r="A170" s="14"/>
      <c r="B170" s="75"/>
      <c r="C170" s="73" t="s">
        <v>3610</v>
      </c>
      <c r="D170" s="78" t="s">
        <v>289</v>
      </c>
      <c r="E170" s="13">
        <v>44453</v>
      </c>
      <c r="F170" s="76" t="s">
        <v>1362</v>
      </c>
      <c r="G170" s="13">
        <v>44454</v>
      </c>
      <c r="H170" s="77" t="s">
        <v>2428</v>
      </c>
      <c r="I170" s="16">
        <v>110</v>
      </c>
      <c r="J170" s="16">
        <v>68</v>
      </c>
      <c r="K170" s="16">
        <v>35</v>
      </c>
      <c r="L170" s="16">
        <v>24</v>
      </c>
      <c r="M170" s="81">
        <v>65.45</v>
      </c>
      <c r="N170" s="72">
        <v>66</v>
      </c>
      <c r="O170" s="64">
        <v>2530</v>
      </c>
      <c r="P170" s="65">
        <f>Table22457891011234567891011121314151617181920212223[[#This Row],[PEMBULATAN]]*O170</f>
        <v>166980</v>
      </c>
    </row>
    <row r="171" spans="1:16" ht="26.25" customHeight="1" x14ac:dyDescent="0.2">
      <c r="A171" s="14"/>
      <c r="B171" s="75"/>
      <c r="C171" s="73" t="s">
        <v>3611</v>
      </c>
      <c r="D171" s="78" t="s">
        <v>289</v>
      </c>
      <c r="E171" s="13">
        <v>44453</v>
      </c>
      <c r="F171" s="76" t="s">
        <v>1362</v>
      </c>
      <c r="G171" s="13">
        <v>44454</v>
      </c>
      <c r="H171" s="77" t="s">
        <v>2428</v>
      </c>
      <c r="I171" s="16">
        <v>56</v>
      </c>
      <c r="J171" s="16">
        <v>65</v>
      </c>
      <c r="K171" s="16">
        <v>17</v>
      </c>
      <c r="L171" s="16">
        <v>5</v>
      </c>
      <c r="M171" s="81">
        <v>15.47</v>
      </c>
      <c r="N171" s="72">
        <v>16</v>
      </c>
      <c r="O171" s="64">
        <v>2530</v>
      </c>
      <c r="P171" s="65">
        <f>Table22457891011234567891011121314151617181920212223[[#This Row],[PEMBULATAN]]*O171</f>
        <v>40480</v>
      </c>
    </row>
    <row r="172" spans="1:16" ht="26.25" customHeight="1" x14ac:dyDescent="0.2">
      <c r="A172" s="14"/>
      <c r="B172" s="75"/>
      <c r="C172" s="73" t="s">
        <v>3612</v>
      </c>
      <c r="D172" s="78" t="s">
        <v>289</v>
      </c>
      <c r="E172" s="13">
        <v>44453</v>
      </c>
      <c r="F172" s="76" t="s">
        <v>1362</v>
      </c>
      <c r="G172" s="13">
        <v>44454</v>
      </c>
      <c r="H172" s="77" t="s">
        <v>2428</v>
      </c>
      <c r="I172" s="16">
        <v>70</v>
      </c>
      <c r="J172" s="16">
        <v>55</v>
      </c>
      <c r="K172" s="16">
        <v>17</v>
      </c>
      <c r="L172" s="16">
        <v>8</v>
      </c>
      <c r="M172" s="81">
        <v>16.362500000000001</v>
      </c>
      <c r="N172" s="72">
        <v>17</v>
      </c>
      <c r="O172" s="64">
        <v>2530</v>
      </c>
      <c r="P172" s="65">
        <f>Table22457891011234567891011121314151617181920212223[[#This Row],[PEMBULATAN]]*O172</f>
        <v>43010</v>
      </c>
    </row>
    <row r="173" spans="1:16" ht="26.25" customHeight="1" x14ac:dyDescent="0.2">
      <c r="A173" s="14"/>
      <c r="B173" s="75"/>
      <c r="C173" s="73" t="s">
        <v>3613</v>
      </c>
      <c r="D173" s="78" t="s">
        <v>289</v>
      </c>
      <c r="E173" s="13">
        <v>44453</v>
      </c>
      <c r="F173" s="76" t="s">
        <v>1362</v>
      </c>
      <c r="G173" s="13">
        <v>44454</v>
      </c>
      <c r="H173" s="77" t="s">
        <v>2428</v>
      </c>
      <c r="I173" s="16">
        <v>76</v>
      </c>
      <c r="J173" s="16">
        <v>56</v>
      </c>
      <c r="K173" s="16">
        <v>18</v>
      </c>
      <c r="L173" s="16">
        <v>10</v>
      </c>
      <c r="M173" s="81">
        <v>19.152000000000001</v>
      </c>
      <c r="N173" s="72">
        <v>19</v>
      </c>
      <c r="O173" s="64">
        <v>2530</v>
      </c>
      <c r="P173" s="65">
        <f>Table22457891011234567891011121314151617181920212223[[#This Row],[PEMBULATAN]]*O173</f>
        <v>48070</v>
      </c>
    </row>
    <row r="174" spans="1:16" ht="26.25" customHeight="1" x14ac:dyDescent="0.2">
      <c r="A174" s="14"/>
      <c r="B174" s="75"/>
      <c r="C174" s="73" t="s">
        <v>3614</v>
      </c>
      <c r="D174" s="78" t="s">
        <v>289</v>
      </c>
      <c r="E174" s="13">
        <v>44453</v>
      </c>
      <c r="F174" s="76" t="s">
        <v>1362</v>
      </c>
      <c r="G174" s="13">
        <v>44454</v>
      </c>
      <c r="H174" s="77" t="s">
        <v>2428</v>
      </c>
      <c r="I174" s="16">
        <v>57</v>
      </c>
      <c r="J174" s="16">
        <v>30</v>
      </c>
      <c r="K174" s="16">
        <v>20</v>
      </c>
      <c r="L174" s="16">
        <v>7</v>
      </c>
      <c r="M174" s="81">
        <v>8.5500000000000007</v>
      </c>
      <c r="N174" s="72">
        <v>9</v>
      </c>
      <c r="O174" s="64">
        <v>2530</v>
      </c>
      <c r="P174" s="65">
        <f>Table22457891011234567891011121314151617181920212223[[#This Row],[PEMBULATAN]]*O174</f>
        <v>22770</v>
      </c>
    </row>
    <row r="175" spans="1:16" ht="26.25" customHeight="1" x14ac:dyDescent="0.2">
      <c r="A175" s="14"/>
      <c r="B175" s="75"/>
      <c r="C175" s="73" t="s">
        <v>3615</v>
      </c>
      <c r="D175" s="78" t="s">
        <v>289</v>
      </c>
      <c r="E175" s="13">
        <v>44453</v>
      </c>
      <c r="F175" s="76" t="s">
        <v>1362</v>
      </c>
      <c r="G175" s="13">
        <v>44454</v>
      </c>
      <c r="H175" s="77" t="s">
        <v>2428</v>
      </c>
      <c r="I175" s="16">
        <v>40</v>
      </c>
      <c r="J175" s="16">
        <v>34</v>
      </c>
      <c r="K175" s="16">
        <v>25</v>
      </c>
      <c r="L175" s="16">
        <v>3</v>
      </c>
      <c r="M175" s="81">
        <v>8.5</v>
      </c>
      <c r="N175" s="72">
        <v>9</v>
      </c>
      <c r="O175" s="64">
        <v>2530</v>
      </c>
      <c r="P175" s="65">
        <f>Table22457891011234567891011121314151617181920212223[[#This Row],[PEMBULATAN]]*O175</f>
        <v>22770</v>
      </c>
    </row>
    <row r="176" spans="1:16" ht="26.25" customHeight="1" x14ac:dyDescent="0.2">
      <c r="A176" s="14"/>
      <c r="B176" s="75"/>
      <c r="C176" s="73" t="s">
        <v>3616</v>
      </c>
      <c r="D176" s="78" t="s">
        <v>289</v>
      </c>
      <c r="E176" s="13">
        <v>44453</v>
      </c>
      <c r="F176" s="76" t="s">
        <v>1362</v>
      </c>
      <c r="G176" s="13">
        <v>44454</v>
      </c>
      <c r="H176" s="77" t="s">
        <v>2428</v>
      </c>
      <c r="I176" s="16">
        <v>63</v>
      </c>
      <c r="J176" s="16">
        <v>26</v>
      </c>
      <c r="K176" s="16">
        <v>15</v>
      </c>
      <c r="L176" s="16">
        <v>3</v>
      </c>
      <c r="M176" s="81">
        <v>6.1425000000000001</v>
      </c>
      <c r="N176" s="72">
        <v>6</v>
      </c>
      <c r="O176" s="64">
        <v>2530</v>
      </c>
      <c r="P176" s="65">
        <f>Table22457891011234567891011121314151617181920212223[[#This Row],[PEMBULATAN]]*O176</f>
        <v>15180</v>
      </c>
    </row>
    <row r="177" spans="1:16" ht="26.25" customHeight="1" x14ac:dyDescent="0.2">
      <c r="A177" s="14"/>
      <c r="B177" s="75"/>
      <c r="C177" s="73" t="s">
        <v>3617</v>
      </c>
      <c r="D177" s="78" t="s">
        <v>289</v>
      </c>
      <c r="E177" s="13">
        <v>44453</v>
      </c>
      <c r="F177" s="76" t="s">
        <v>1362</v>
      </c>
      <c r="G177" s="13">
        <v>44454</v>
      </c>
      <c r="H177" s="77" t="s">
        <v>2428</v>
      </c>
      <c r="I177" s="16">
        <v>54</v>
      </c>
      <c r="J177" s="16">
        <v>34</v>
      </c>
      <c r="K177" s="16">
        <v>18</v>
      </c>
      <c r="L177" s="16">
        <v>5</v>
      </c>
      <c r="M177" s="81">
        <v>8.2620000000000005</v>
      </c>
      <c r="N177" s="72">
        <v>8</v>
      </c>
      <c r="O177" s="64">
        <v>2530</v>
      </c>
      <c r="P177" s="65">
        <f>Table22457891011234567891011121314151617181920212223[[#This Row],[PEMBULATAN]]*O177</f>
        <v>20240</v>
      </c>
    </row>
    <row r="178" spans="1:16" ht="26.25" customHeight="1" x14ac:dyDescent="0.2">
      <c r="A178" s="14"/>
      <c r="B178" s="75"/>
      <c r="C178" s="73" t="s">
        <v>3618</v>
      </c>
      <c r="D178" s="78" t="s">
        <v>289</v>
      </c>
      <c r="E178" s="13">
        <v>44453</v>
      </c>
      <c r="F178" s="76" t="s">
        <v>1362</v>
      </c>
      <c r="G178" s="13">
        <v>44454</v>
      </c>
      <c r="H178" s="77" t="s">
        <v>2428</v>
      </c>
      <c r="I178" s="16">
        <v>53</v>
      </c>
      <c r="J178" s="16">
        <v>26</v>
      </c>
      <c r="K178" s="16">
        <v>20</v>
      </c>
      <c r="L178" s="16">
        <v>3</v>
      </c>
      <c r="M178" s="81">
        <v>6.89</v>
      </c>
      <c r="N178" s="72">
        <v>7</v>
      </c>
      <c r="O178" s="64">
        <v>2530</v>
      </c>
      <c r="P178" s="65">
        <f>Table22457891011234567891011121314151617181920212223[[#This Row],[PEMBULATAN]]*O178</f>
        <v>17710</v>
      </c>
    </row>
    <row r="179" spans="1:16" ht="26.25" customHeight="1" x14ac:dyDescent="0.2">
      <c r="A179" s="14"/>
      <c r="B179" s="75"/>
      <c r="C179" s="73" t="s">
        <v>3619</v>
      </c>
      <c r="D179" s="78" t="s">
        <v>289</v>
      </c>
      <c r="E179" s="13">
        <v>44453</v>
      </c>
      <c r="F179" s="76" t="s">
        <v>1362</v>
      </c>
      <c r="G179" s="13">
        <v>44454</v>
      </c>
      <c r="H179" s="77" t="s">
        <v>2428</v>
      </c>
      <c r="I179" s="16">
        <v>39</v>
      </c>
      <c r="J179" s="16">
        <v>30</v>
      </c>
      <c r="K179" s="16">
        <v>30</v>
      </c>
      <c r="L179" s="16">
        <v>22</v>
      </c>
      <c r="M179" s="81">
        <v>8.7750000000000004</v>
      </c>
      <c r="N179" s="72">
        <v>22</v>
      </c>
      <c r="O179" s="64">
        <v>2530</v>
      </c>
      <c r="P179" s="65">
        <f>Table22457891011234567891011121314151617181920212223[[#This Row],[PEMBULATAN]]*O179</f>
        <v>55660</v>
      </c>
    </row>
    <row r="180" spans="1:16" ht="26.25" customHeight="1" x14ac:dyDescent="0.2">
      <c r="A180" s="14"/>
      <c r="B180" s="75"/>
      <c r="C180" s="73" t="s">
        <v>3620</v>
      </c>
      <c r="D180" s="78" t="s">
        <v>289</v>
      </c>
      <c r="E180" s="13">
        <v>44453</v>
      </c>
      <c r="F180" s="76" t="s">
        <v>1362</v>
      </c>
      <c r="G180" s="13">
        <v>44454</v>
      </c>
      <c r="H180" s="77" t="s">
        <v>2428</v>
      </c>
      <c r="I180" s="16">
        <v>60</v>
      </c>
      <c r="J180" s="16">
        <v>39</v>
      </c>
      <c r="K180" s="16">
        <v>5</v>
      </c>
      <c r="L180" s="16">
        <v>3</v>
      </c>
      <c r="M180" s="81">
        <v>2.9249999999999998</v>
      </c>
      <c r="N180" s="72">
        <v>3</v>
      </c>
      <c r="O180" s="64">
        <v>2530</v>
      </c>
      <c r="P180" s="65">
        <f>Table22457891011234567891011121314151617181920212223[[#This Row],[PEMBULATAN]]*O180</f>
        <v>7590</v>
      </c>
    </row>
    <row r="181" spans="1:16" ht="26.25" customHeight="1" x14ac:dyDescent="0.2">
      <c r="A181" s="14"/>
      <c r="B181" s="75"/>
      <c r="C181" s="73" t="s">
        <v>3621</v>
      </c>
      <c r="D181" s="78" t="s">
        <v>289</v>
      </c>
      <c r="E181" s="13">
        <v>44453</v>
      </c>
      <c r="F181" s="76" t="s">
        <v>1362</v>
      </c>
      <c r="G181" s="13">
        <v>44454</v>
      </c>
      <c r="H181" s="77" t="s">
        <v>2428</v>
      </c>
      <c r="I181" s="16">
        <v>65</v>
      </c>
      <c r="J181" s="16">
        <v>45</v>
      </c>
      <c r="K181" s="16">
        <v>7</v>
      </c>
      <c r="L181" s="16">
        <v>3</v>
      </c>
      <c r="M181" s="81">
        <v>5.1187500000000004</v>
      </c>
      <c r="N181" s="72">
        <v>5</v>
      </c>
      <c r="O181" s="64">
        <v>2530</v>
      </c>
      <c r="P181" s="65">
        <f>Table22457891011234567891011121314151617181920212223[[#This Row],[PEMBULATAN]]*O181</f>
        <v>12650</v>
      </c>
    </row>
    <row r="182" spans="1:16" ht="26.25" customHeight="1" x14ac:dyDescent="0.2">
      <c r="A182" s="14"/>
      <c r="B182" s="75"/>
      <c r="C182" s="73" t="s">
        <v>3622</v>
      </c>
      <c r="D182" s="78" t="s">
        <v>289</v>
      </c>
      <c r="E182" s="13">
        <v>44453</v>
      </c>
      <c r="F182" s="76" t="s">
        <v>1362</v>
      </c>
      <c r="G182" s="13">
        <v>44454</v>
      </c>
      <c r="H182" s="77" t="s">
        <v>2428</v>
      </c>
      <c r="I182" s="16">
        <v>122</v>
      </c>
      <c r="J182" s="16">
        <v>23</v>
      </c>
      <c r="K182" s="16">
        <v>20</v>
      </c>
      <c r="L182" s="16">
        <v>8</v>
      </c>
      <c r="M182" s="81">
        <v>14.03</v>
      </c>
      <c r="N182" s="72">
        <v>14</v>
      </c>
      <c r="O182" s="64">
        <v>2530</v>
      </c>
      <c r="P182" s="65">
        <f>Table22457891011234567891011121314151617181920212223[[#This Row],[PEMBULATAN]]*O182</f>
        <v>35420</v>
      </c>
    </row>
    <row r="183" spans="1:16" ht="26.25" customHeight="1" x14ac:dyDescent="0.2">
      <c r="A183" s="14"/>
      <c r="B183" s="75"/>
      <c r="C183" s="73" t="s">
        <v>3623</v>
      </c>
      <c r="D183" s="78" t="s">
        <v>289</v>
      </c>
      <c r="E183" s="13">
        <v>44453</v>
      </c>
      <c r="F183" s="76" t="s">
        <v>1362</v>
      </c>
      <c r="G183" s="13">
        <v>44454</v>
      </c>
      <c r="H183" s="77" t="s">
        <v>2428</v>
      </c>
      <c r="I183" s="16">
        <v>44</v>
      </c>
      <c r="J183" s="16">
        <v>18</v>
      </c>
      <c r="K183" s="16">
        <v>25</v>
      </c>
      <c r="L183" s="16">
        <v>4</v>
      </c>
      <c r="M183" s="81">
        <v>4.95</v>
      </c>
      <c r="N183" s="72">
        <v>5</v>
      </c>
      <c r="O183" s="64">
        <v>2530</v>
      </c>
      <c r="P183" s="65">
        <f>Table22457891011234567891011121314151617181920212223[[#This Row],[PEMBULATAN]]*O183</f>
        <v>12650</v>
      </c>
    </row>
    <row r="184" spans="1:16" ht="26.25" customHeight="1" x14ac:dyDescent="0.2">
      <c r="A184" s="14"/>
      <c r="B184" s="75"/>
      <c r="C184" s="73" t="s">
        <v>3624</v>
      </c>
      <c r="D184" s="78" t="s">
        <v>289</v>
      </c>
      <c r="E184" s="13">
        <v>44453</v>
      </c>
      <c r="F184" s="76" t="s">
        <v>1362</v>
      </c>
      <c r="G184" s="13">
        <v>44454</v>
      </c>
      <c r="H184" s="77" t="s">
        <v>2428</v>
      </c>
      <c r="I184" s="16">
        <v>40</v>
      </c>
      <c r="J184" s="16">
        <v>28</v>
      </c>
      <c r="K184" s="16">
        <v>18</v>
      </c>
      <c r="L184" s="16">
        <v>1</v>
      </c>
      <c r="M184" s="81">
        <v>5.04</v>
      </c>
      <c r="N184" s="72">
        <v>5</v>
      </c>
      <c r="O184" s="64">
        <v>2530</v>
      </c>
      <c r="P184" s="65">
        <f>Table22457891011234567891011121314151617181920212223[[#This Row],[PEMBULATAN]]*O184</f>
        <v>12650</v>
      </c>
    </row>
    <row r="185" spans="1:16" ht="26.25" customHeight="1" x14ac:dyDescent="0.2">
      <c r="A185" s="14"/>
      <c r="B185" s="75"/>
      <c r="C185" s="73" t="s">
        <v>3625</v>
      </c>
      <c r="D185" s="78" t="s">
        <v>289</v>
      </c>
      <c r="E185" s="13">
        <v>44453</v>
      </c>
      <c r="F185" s="76" t="s">
        <v>1362</v>
      </c>
      <c r="G185" s="13">
        <v>44454</v>
      </c>
      <c r="H185" s="77" t="s">
        <v>2428</v>
      </c>
      <c r="I185" s="16">
        <v>34</v>
      </c>
      <c r="J185" s="16">
        <v>26</v>
      </c>
      <c r="K185" s="16">
        <v>28</v>
      </c>
      <c r="L185" s="16">
        <v>6</v>
      </c>
      <c r="M185" s="81">
        <v>6.1879999999999997</v>
      </c>
      <c r="N185" s="72">
        <v>6</v>
      </c>
      <c r="O185" s="64">
        <v>2530</v>
      </c>
      <c r="P185" s="65">
        <f>Table22457891011234567891011121314151617181920212223[[#This Row],[PEMBULATAN]]*O185</f>
        <v>15180</v>
      </c>
    </row>
    <row r="186" spans="1:16" ht="26.25" customHeight="1" x14ac:dyDescent="0.2">
      <c r="A186" s="14"/>
      <c r="B186" s="75"/>
      <c r="C186" s="73" t="s">
        <v>3626</v>
      </c>
      <c r="D186" s="78" t="s">
        <v>289</v>
      </c>
      <c r="E186" s="13">
        <v>44453</v>
      </c>
      <c r="F186" s="76" t="s">
        <v>1362</v>
      </c>
      <c r="G186" s="13">
        <v>44454</v>
      </c>
      <c r="H186" s="77" t="s">
        <v>2428</v>
      </c>
      <c r="I186" s="16">
        <v>65</v>
      </c>
      <c r="J186" s="16">
        <v>43</v>
      </c>
      <c r="K186" s="16">
        <v>12</v>
      </c>
      <c r="L186" s="16">
        <v>10</v>
      </c>
      <c r="M186" s="81">
        <v>8.3849999999999998</v>
      </c>
      <c r="N186" s="72">
        <v>10</v>
      </c>
      <c r="O186" s="64">
        <v>2530</v>
      </c>
      <c r="P186" s="65">
        <f>Table22457891011234567891011121314151617181920212223[[#This Row],[PEMBULATAN]]*O186</f>
        <v>25300</v>
      </c>
    </row>
    <row r="187" spans="1:16" ht="26.25" customHeight="1" x14ac:dyDescent="0.2">
      <c r="A187" s="14"/>
      <c r="B187" s="75"/>
      <c r="C187" s="73" t="s">
        <v>3627</v>
      </c>
      <c r="D187" s="78" t="s">
        <v>289</v>
      </c>
      <c r="E187" s="13">
        <v>44453</v>
      </c>
      <c r="F187" s="76" t="s">
        <v>1362</v>
      </c>
      <c r="G187" s="13">
        <v>44454</v>
      </c>
      <c r="H187" s="77" t="s">
        <v>2428</v>
      </c>
      <c r="I187" s="16">
        <v>96</v>
      </c>
      <c r="J187" s="16">
        <v>17</v>
      </c>
      <c r="K187" s="16">
        <v>2</v>
      </c>
      <c r="L187" s="16">
        <v>1</v>
      </c>
      <c r="M187" s="81">
        <v>0.81599999999999995</v>
      </c>
      <c r="N187" s="72">
        <v>1</v>
      </c>
      <c r="O187" s="64">
        <v>2530</v>
      </c>
      <c r="P187" s="65">
        <f>Table22457891011234567891011121314151617181920212223[[#This Row],[PEMBULATAN]]*O187</f>
        <v>2530</v>
      </c>
    </row>
    <row r="188" spans="1:16" ht="26.25" customHeight="1" x14ac:dyDescent="0.2">
      <c r="A188" s="14"/>
      <c r="B188" s="75"/>
      <c r="C188" s="73" t="s">
        <v>3628</v>
      </c>
      <c r="D188" s="78" t="s">
        <v>289</v>
      </c>
      <c r="E188" s="13">
        <v>44453</v>
      </c>
      <c r="F188" s="76" t="s">
        <v>1362</v>
      </c>
      <c r="G188" s="13">
        <v>44454</v>
      </c>
      <c r="H188" s="77" t="s">
        <v>2428</v>
      </c>
      <c r="I188" s="16">
        <v>70</v>
      </c>
      <c r="J188" s="16">
        <v>40</v>
      </c>
      <c r="K188" s="16">
        <v>19</v>
      </c>
      <c r="L188" s="16">
        <v>3</v>
      </c>
      <c r="M188" s="81">
        <v>13.3</v>
      </c>
      <c r="N188" s="72">
        <v>14</v>
      </c>
      <c r="O188" s="64">
        <v>2530</v>
      </c>
      <c r="P188" s="65">
        <f>Table22457891011234567891011121314151617181920212223[[#This Row],[PEMBULATAN]]*O188</f>
        <v>35420</v>
      </c>
    </row>
    <row r="189" spans="1:16" ht="26.25" customHeight="1" x14ac:dyDescent="0.2">
      <c r="A189" s="14"/>
      <c r="B189" s="75"/>
      <c r="C189" s="73" t="s">
        <v>3629</v>
      </c>
      <c r="D189" s="78" t="s">
        <v>289</v>
      </c>
      <c r="E189" s="13">
        <v>44453</v>
      </c>
      <c r="F189" s="76" t="s">
        <v>1362</v>
      </c>
      <c r="G189" s="13">
        <v>44454</v>
      </c>
      <c r="H189" s="77" t="s">
        <v>2428</v>
      </c>
      <c r="I189" s="16">
        <v>50</v>
      </c>
      <c r="J189" s="16">
        <v>30</v>
      </c>
      <c r="K189" s="16">
        <v>30</v>
      </c>
      <c r="L189" s="16">
        <v>7</v>
      </c>
      <c r="M189" s="81">
        <v>11.25</v>
      </c>
      <c r="N189" s="72">
        <v>11</v>
      </c>
      <c r="O189" s="64">
        <v>2530</v>
      </c>
      <c r="P189" s="65">
        <f>Table22457891011234567891011121314151617181920212223[[#This Row],[PEMBULATAN]]*O189</f>
        <v>27830</v>
      </c>
    </row>
    <row r="190" spans="1:16" ht="26.25" customHeight="1" x14ac:dyDescent="0.2">
      <c r="A190" s="14"/>
      <c r="B190" s="75"/>
      <c r="C190" s="73" t="s">
        <v>3630</v>
      </c>
      <c r="D190" s="78" t="s">
        <v>289</v>
      </c>
      <c r="E190" s="13">
        <v>44453</v>
      </c>
      <c r="F190" s="76" t="s">
        <v>1362</v>
      </c>
      <c r="G190" s="13">
        <v>44454</v>
      </c>
      <c r="H190" s="77" t="s">
        <v>2428</v>
      </c>
      <c r="I190" s="16">
        <v>65</v>
      </c>
      <c r="J190" s="16">
        <v>45</v>
      </c>
      <c r="K190" s="16">
        <v>7</v>
      </c>
      <c r="L190" s="16">
        <v>3</v>
      </c>
      <c r="M190" s="81">
        <v>5.1187500000000004</v>
      </c>
      <c r="N190" s="72">
        <v>5</v>
      </c>
      <c r="O190" s="64">
        <v>2530</v>
      </c>
      <c r="P190" s="65">
        <f>Table22457891011234567891011121314151617181920212223[[#This Row],[PEMBULATAN]]*O190</f>
        <v>12650</v>
      </c>
    </row>
    <row r="191" spans="1:16" ht="26.25" customHeight="1" x14ac:dyDescent="0.2">
      <c r="A191" s="14"/>
      <c r="B191" s="75"/>
      <c r="C191" s="73" t="s">
        <v>3631</v>
      </c>
      <c r="D191" s="78" t="s">
        <v>289</v>
      </c>
      <c r="E191" s="13">
        <v>44453</v>
      </c>
      <c r="F191" s="76" t="s">
        <v>1362</v>
      </c>
      <c r="G191" s="13">
        <v>44454</v>
      </c>
      <c r="H191" s="77" t="s">
        <v>2428</v>
      </c>
      <c r="I191" s="16">
        <v>83</v>
      </c>
      <c r="J191" s="16">
        <v>55</v>
      </c>
      <c r="K191" s="16">
        <v>10</v>
      </c>
      <c r="L191" s="16">
        <v>2</v>
      </c>
      <c r="M191" s="81">
        <v>11.4125</v>
      </c>
      <c r="N191" s="72">
        <v>12</v>
      </c>
      <c r="O191" s="64">
        <v>2530</v>
      </c>
      <c r="P191" s="65">
        <f>Table22457891011234567891011121314151617181920212223[[#This Row],[PEMBULATAN]]*O191</f>
        <v>30360</v>
      </c>
    </row>
    <row r="192" spans="1:16" ht="26.25" customHeight="1" x14ac:dyDescent="0.2">
      <c r="A192" s="14"/>
      <c r="B192" s="75"/>
      <c r="C192" s="73" t="s">
        <v>3632</v>
      </c>
      <c r="D192" s="78" t="s">
        <v>289</v>
      </c>
      <c r="E192" s="13">
        <v>44453</v>
      </c>
      <c r="F192" s="76" t="s">
        <v>1362</v>
      </c>
      <c r="G192" s="13">
        <v>44454</v>
      </c>
      <c r="H192" s="77" t="s">
        <v>2428</v>
      </c>
      <c r="I192" s="16">
        <v>83</v>
      </c>
      <c r="J192" s="16">
        <v>55</v>
      </c>
      <c r="K192" s="16">
        <v>10</v>
      </c>
      <c r="L192" s="16">
        <v>2</v>
      </c>
      <c r="M192" s="81">
        <v>11.4125</v>
      </c>
      <c r="N192" s="72">
        <v>12</v>
      </c>
      <c r="O192" s="64">
        <v>2530</v>
      </c>
      <c r="P192" s="65">
        <f>Table22457891011234567891011121314151617181920212223[[#This Row],[PEMBULATAN]]*O192</f>
        <v>30360</v>
      </c>
    </row>
    <row r="193" spans="1:16" ht="26.25" customHeight="1" x14ac:dyDescent="0.2">
      <c r="A193" s="14"/>
      <c r="B193" s="75"/>
      <c r="C193" s="73" t="s">
        <v>3633</v>
      </c>
      <c r="D193" s="78" t="s">
        <v>289</v>
      </c>
      <c r="E193" s="13">
        <v>44453</v>
      </c>
      <c r="F193" s="76" t="s">
        <v>1362</v>
      </c>
      <c r="G193" s="13">
        <v>44454</v>
      </c>
      <c r="H193" s="77" t="s">
        <v>2428</v>
      </c>
      <c r="I193" s="16">
        <v>58</v>
      </c>
      <c r="J193" s="16">
        <v>47</v>
      </c>
      <c r="K193" s="16">
        <v>25</v>
      </c>
      <c r="L193" s="16">
        <v>4</v>
      </c>
      <c r="M193" s="81">
        <v>17.037500000000001</v>
      </c>
      <c r="N193" s="72">
        <v>17</v>
      </c>
      <c r="O193" s="64">
        <v>2530</v>
      </c>
      <c r="P193" s="65">
        <f>Table22457891011234567891011121314151617181920212223[[#This Row],[PEMBULATAN]]*O193</f>
        <v>43010</v>
      </c>
    </row>
    <row r="194" spans="1:16" ht="26.25" customHeight="1" x14ac:dyDescent="0.2">
      <c r="A194" s="14"/>
      <c r="B194" s="75"/>
      <c r="C194" s="73" t="s">
        <v>3634</v>
      </c>
      <c r="D194" s="78" t="s">
        <v>289</v>
      </c>
      <c r="E194" s="13">
        <v>44453</v>
      </c>
      <c r="F194" s="76" t="s">
        <v>1362</v>
      </c>
      <c r="G194" s="13">
        <v>44454</v>
      </c>
      <c r="H194" s="77" t="s">
        <v>2428</v>
      </c>
      <c r="I194" s="16">
        <v>36</v>
      </c>
      <c r="J194" s="16">
        <v>28</v>
      </c>
      <c r="K194" s="16">
        <v>24</v>
      </c>
      <c r="L194" s="16">
        <v>4</v>
      </c>
      <c r="M194" s="81">
        <v>6.048</v>
      </c>
      <c r="N194" s="72">
        <v>6</v>
      </c>
      <c r="O194" s="64">
        <v>2530</v>
      </c>
      <c r="P194" s="65">
        <f>Table22457891011234567891011121314151617181920212223[[#This Row],[PEMBULATAN]]*O194</f>
        <v>15180</v>
      </c>
    </row>
    <row r="195" spans="1:16" ht="26.25" customHeight="1" x14ac:dyDescent="0.2">
      <c r="A195" s="14"/>
      <c r="B195" s="75"/>
      <c r="C195" s="73" t="s">
        <v>3635</v>
      </c>
      <c r="D195" s="78" t="s">
        <v>289</v>
      </c>
      <c r="E195" s="13">
        <v>44453</v>
      </c>
      <c r="F195" s="76" t="s">
        <v>1362</v>
      </c>
      <c r="G195" s="13">
        <v>44454</v>
      </c>
      <c r="H195" s="77" t="s">
        <v>2428</v>
      </c>
      <c r="I195" s="16">
        <v>38</v>
      </c>
      <c r="J195" s="16">
        <v>26</v>
      </c>
      <c r="K195" s="16">
        <v>20</v>
      </c>
      <c r="L195" s="16">
        <v>4</v>
      </c>
      <c r="M195" s="81">
        <v>4.9400000000000004</v>
      </c>
      <c r="N195" s="72">
        <v>5</v>
      </c>
      <c r="O195" s="64">
        <v>2530</v>
      </c>
      <c r="P195" s="65">
        <f>Table22457891011234567891011121314151617181920212223[[#This Row],[PEMBULATAN]]*O195</f>
        <v>12650</v>
      </c>
    </row>
    <row r="196" spans="1:16" ht="26.25" customHeight="1" x14ac:dyDescent="0.2">
      <c r="A196" s="14"/>
      <c r="B196" s="75"/>
      <c r="C196" s="73" t="s">
        <v>3636</v>
      </c>
      <c r="D196" s="78" t="s">
        <v>289</v>
      </c>
      <c r="E196" s="13">
        <v>44453</v>
      </c>
      <c r="F196" s="76" t="s">
        <v>1362</v>
      </c>
      <c r="G196" s="13">
        <v>44454</v>
      </c>
      <c r="H196" s="77" t="s">
        <v>2428</v>
      </c>
      <c r="I196" s="16">
        <v>43</v>
      </c>
      <c r="J196" s="16">
        <v>29</v>
      </c>
      <c r="K196" s="16">
        <v>30</v>
      </c>
      <c r="L196" s="16">
        <v>13</v>
      </c>
      <c r="M196" s="81">
        <v>9.3524999999999991</v>
      </c>
      <c r="N196" s="72">
        <v>13</v>
      </c>
      <c r="O196" s="64">
        <v>2530</v>
      </c>
      <c r="P196" s="65">
        <f>Table22457891011234567891011121314151617181920212223[[#This Row],[PEMBULATAN]]*O196</f>
        <v>32890</v>
      </c>
    </row>
    <row r="197" spans="1:16" ht="26.25" customHeight="1" x14ac:dyDescent="0.2">
      <c r="A197" s="14"/>
      <c r="B197" s="75"/>
      <c r="C197" s="73" t="s">
        <v>3637</v>
      </c>
      <c r="D197" s="78" t="s">
        <v>289</v>
      </c>
      <c r="E197" s="13">
        <v>44453</v>
      </c>
      <c r="F197" s="76" t="s">
        <v>1362</v>
      </c>
      <c r="G197" s="13">
        <v>44454</v>
      </c>
      <c r="H197" s="77" t="s">
        <v>2428</v>
      </c>
      <c r="I197" s="16">
        <v>50</v>
      </c>
      <c r="J197" s="16">
        <v>23</v>
      </c>
      <c r="K197" s="16">
        <v>23</v>
      </c>
      <c r="L197" s="16">
        <v>3</v>
      </c>
      <c r="M197" s="81">
        <v>6.6124999999999998</v>
      </c>
      <c r="N197" s="72">
        <v>7</v>
      </c>
      <c r="O197" s="64">
        <v>2530</v>
      </c>
      <c r="P197" s="65">
        <f>Table22457891011234567891011121314151617181920212223[[#This Row],[PEMBULATAN]]*O197</f>
        <v>17710</v>
      </c>
    </row>
    <row r="198" spans="1:16" ht="26.25" customHeight="1" x14ac:dyDescent="0.2">
      <c r="A198" s="14"/>
      <c r="B198" s="75"/>
      <c r="C198" s="73" t="s">
        <v>3638</v>
      </c>
      <c r="D198" s="78" t="s">
        <v>289</v>
      </c>
      <c r="E198" s="13">
        <v>44453</v>
      </c>
      <c r="F198" s="76" t="s">
        <v>1362</v>
      </c>
      <c r="G198" s="13">
        <v>44454</v>
      </c>
      <c r="H198" s="77" t="s">
        <v>2428</v>
      </c>
      <c r="I198" s="16">
        <v>60</v>
      </c>
      <c r="J198" s="16">
        <v>18</v>
      </c>
      <c r="K198" s="16">
        <v>18</v>
      </c>
      <c r="L198" s="16">
        <v>2</v>
      </c>
      <c r="M198" s="81">
        <v>4.8600000000000003</v>
      </c>
      <c r="N198" s="72">
        <v>5</v>
      </c>
      <c r="O198" s="64">
        <v>2530</v>
      </c>
      <c r="P198" s="65">
        <f>Table22457891011234567891011121314151617181920212223[[#This Row],[PEMBULATAN]]*O198</f>
        <v>12650</v>
      </c>
    </row>
    <row r="199" spans="1:16" ht="26.25" customHeight="1" x14ac:dyDescent="0.2">
      <c r="A199" s="14"/>
      <c r="B199" s="75"/>
      <c r="C199" s="73" t="s">
        <v>3639</v>
      </c>
      <c r="D199" s="78" t="s">
        <v>289</v>
      </c>
      <c r="E199" s="13">
        <v>44453</v>
      </c>
      <c r="F199" s="76" t="s">
        <v>1362</v>
      </c>
      <c r="G199" s="13">
        <v>44454</v>
      </c>
      <c r="H199" s="77" t="s">
        <v>2428</v>
      </c>
      <c r="I199" s="16">
        <v>63</v>
      </c>
      <c r="J199" s="16">
        <v>39</v>
      </c>
      <c r="K199" s="16">
        <v>10</v>
      </c>
      <c r="L199" s="16">
        <v>3</v>
      </c>
      <c r="M199" s="81">
        <v>6.1425000000000001</v>
      </c>
      <c r="N199" s="72">
        <v>6</v>
      </c>
      <c r="O199" s="64">
        <v>2530</v>
      </c>
      <c r="P199" s="65">
        <f>Table22457891011234567891011121314151617181920212223[[#This Row],[PEMBULATAN]]*O199</f>
        <v>15180</v>
      </c>
    </row>
    <row r="200" spans="1:16" ht="26.25" customHeight="1" x14ac:dyDescent="0.2">
      <c r="A200" s="14"/>
      <c r="B200" s="75"/>
      <c r="C200" s="73" t="s">
        <v>3640</v>
      </c>
      <c r="D200" s="78" t="s">
        <v>289</v>
      </c>
      <c r="E200" s="13">
        <v>44453</v>
      </c>
      <c r="F200" s="76" t="s">
        <v>1362</v>
      </c>
      <c r="G200" s="13">
        <v>44454</v>
      </c>
      <c r="H200" s="77" t="s">
        <v>2428</v>
      </c>
      <c r="I200" s="16">
        <v>76</v>
      </c>
      <c r="J200" s="16">
        <v>32</v>
      </c>
      <c r="K200" s="16">
        <v>10</v>
      </c>
      <c r="L200" s="16">
        <v>2</v>
      </c>
      <c r="M200" s="81">
        <v>6.08</v>
      </c>
      <c r="N200" s="72">
        <v>6</v>
      </c>
      <c r="O200" s="64">
        <v>2530</v>
      </c>
      <c r="P200" s="65">
        <f>Table22457891011234567891011121314151617181920212223[[#This Row],[PEMBULATAN]]*O200</f>
        <v>15180</v>
      </c>
    </row>
    <row r="201" spans="1:16" ht="26.25" customHeight="1" x14ac:dyDescent="0.2">
      <c r="A201" s="14"/>
      <c r="B201" s="75"/>
      <c r="C201" s="73" t="s">
        <v>3641</v>
      </c>
      <c r="D201" s="78" t="s">
        <v>289</v>
      </c>
      <c r="E201" s="13">
        <v>44453</v>
      </c>
      <c r="F201" s="76" t="s">
        <v>1362</v>
      </c>
      <c r="G201" s="13">
        <v>44454</v>
      </c>
      <c r="H201" s="77" t="s">
        <v>2428</v>
      </c>
      <c r="I201" s="16">
        <v>56</v>
      </c>
      <c r="J201" s="16">
        <v>31</v>
      </c>
      <c r="K201" s="16">
        <v>14</v>
      </c>
      <c r="L201" s="16">
        <v>5</v>
      </c>
      <c r="M201" s="81">
        <v>6.0759999999999996</v>
      </c>
      <c r="N201" s="72">
        <v>6</v>
      </c>
      <c r="O201" s="64">
        <v>2530</v>
      </c>
      <c r="P201" s="65">
        <f>Table22457891011234567891011121314151617181920212223[[#This Row],[PEMBULATAN]]*O201</f>
        <v>15180</v>
      </c>
    </row>
    <row r="202" spans="1:16" ht="26.25" customHeight="1" x14ac:dyDescent="0.2">
      <c r="A202" s="14"/>
      <c r="B202" s="75"/>
      <c r="C202" s="73" t="s">
        <v>3642</v>
      </c>
      <c r="D202" s="78" t="s">
        <v>289</v>
      </c>
      <c r="E202" s="13">
        <v>44453</v>
      </c>
      <c r="F202" s="76" t="s">
        <v>1362</v>
      </c>
      <c r="G202" s="13">
        <v>44454</v>
      </c>
      <c r="H202" s="77" t="s">
        <v>2428</v>
      </c>
      <c r="I202" s="16">
        <v>140</v>
      </c>
      <c r="J202" s="16">
        <v>14</v>
      </c>
      <c r="K202" s="16">
        <v>14</v>
      </c>
      <c r="L202" s="16">
        <v>8</v>
      </c>
      <c r="M202" s="81">
        <v>6.86</v>
      </c>
      <c r="N202" s="72">
        <v>8</v>
      </c>
      <c r="O202" s="64">
        <v>2530</v>
      </c>
      <c r="P202" s="65">
        <f>Table22457891011234567891011121314151617181920212223[[#This Row],[PEMBULATAN]]*O202</f>
        <v>20240</v>
      </c>
    </row>
    <row r="203" spans="1:16" ht="26.25" customHeight="1" x14ac:dyDescent="0.2">
      <c r="A203" s="14"/>
      <c r="B203" s="75"/>
      <c r="C203" s="73" t="s">
        <v>3643</v>
      </c>
      <c r="D203" s="78" t="s">
        <v>289</v>
      </c>
      <c r="E203" s="13">
        <v>44453</v>
      </c>
      <c r="F203" s="76" t="s">
        <v>1362</v>
      </c>
      <c r="G203" s="13">
        <v>44454</v>
      </c>
      <c r="H203" s="77" t="s">
        <v>2428</v>
      </c>
      <c r="I203" s="16">
        <v>82</v>
      </c>
      <c r="J203" s="16">
        <v>50</v>
      </c>
      <c r="K203" s="16">
        <v>8</v>
      </c>
      <c r="L203" s="16">
        <v>2</v>
      </c>
      <c r="M203" s="81">
        <v>8.1999999999999993</v>
      </c>
      <c r="N203" s="72">
        <v>8</v>
      </c>
      <c r="O203" s="64">
        <v>2530</v>
      </c>
      <c r="P203" s="65">
        <f>Table22457891011234567891011121314151617181920212223[[#This Row],[PEMBULATAN]]*O203</f>
        <v>20240</v>
      </c>
    </row>
    <row r="204" spans="1:16" ht="26.25" customHeight="1" x14ac:dyDescent="0.2">
      <c r="A204" s="14"/>
      <c r="B204" s="75"/>
      <c r="C204" s="73" t="s">
        <v>3644</v>
      </c>
      <c r="D204" s="78" t="s">
        <v>289</v>
      </c>
      <c r="E204" s="13">
        <v>44453</v>
      </c>
      <c r="F204" s="76" t="s">
        <v>1362</v>
      </c>
      <c r="G204" s="13">
        <v>44454</v>
      </c>
      <c r="H204" s="77" t="s">
        <v>2428</v>
      </c>
      <c r="I204" s="16">
        <v>81</v>
      </c>
      <c r="J204" s="16">
        <v>11</v>
      </c>
      <c r="K204" s="16">
        <v>5</v>
      </c>
      <c r="L204" s="16">
        <v>1</v>
      </c>
      <c r="M204" s="81">
        <v>1.11375</v>
      </c>
      <c r="N204" s="72">
        <v>1</v>
      </c>
      <c r="O204" s="64">
        <v>2530</v>
      </c>
      <c r="P204" s="65">
        <f>Table22457891011234567891011121314151617181920212223[[#This Row],[PEMBULATAN]]*O204</f>
        <v>2530</v>
      </c>
    </row>
    <row r="205" spans="1:16" ht="26.25" customHeight="1" x14ac:dyDescent="0.2">
      <c r="A205" s="14"/>
      <c r="B205" s="75"/>
      <c r="C205" s="73" t="s">
        <v>3645</v>
      </c>
      <c r="D205" s="78" t="s">
        <v>289</v>
      </c>
      <c r="E205" s="13">
        <v>44453</v>
      </c>
      <c r="F205" s="76" t="s">
        <v>1362</v>
      </c>
      <c r="G205" s="13">
        <v>44454</v>
      </c>
      <c r="H205" s="77" t="s">
        <v>2428</v>
      </c>
      <c r="I205" s="16">
        <v>21</v>
      </c>
      <c r="J205" s="16">
        <v>20</v>
      </c>
      <c r="K205" s="16">
        <v>20</v>
      </c>
      <c r="L205" s="16">
        <v>2</v>
      </c>
      <c r="M205" s="81">
        <v>2.1</v>
      </c>
      <c r="N205" s="72">
        <v>2</v>
      </c>
      <c r="O205" s="64">
        <v>2530</v>
      </c>
      <c r="P205" s="65">
        <f>Table22457891011234567891011121314151617181920212223[[#This Row],[PEMBULATAN]]*O205</f>
        <v>5060</v>
      </c>
    </row>
    <row r="206" spans="1:16" ht="26.25" customHeight="1" x14ac:dyDescent="0.2">
      <c r="A206" s="14"/>
      <c r="B206" s="75"/>
      <c r="C206" s="73" t="s">
        <v>3646</v>
      </c>
      <c r="D206" s="78" t="s">
        <v>289</v>
      </c>
      <c r="E206" s="13">
        <v>44453</v>
      </c>
      <c r="F206" s="76" t="s">
        <v>1362</v>
      </c>
      <c r="G206" s="13">
        <v>44454</v>
      </c>
      <c r="H206" s="77" t="s">
        <v>2428</v>
      </c>
      <c r="I206" s="16">
        <v>55</v>
      </c>
      <c r="J206" s="16">
        <v>29</v>
      </c>
      <c r="K206" s="16">
        <v>40</v>
      </c>
      <c r="L206" s="16">
        <v>7</v>
      </c>
      <c r="M206" s="81">
        <v>15.95</v>
      </c>
      <c r="N206" s="72">
        <v>16</v>
      </c>
      <c r="O206" s="64">
        <v>2530</v>
      </c>
      <c r="P206" s="65">
        <f>Table22457891011234567891011121314151617181920212223[[#This Row],[PEMBULATAN]]*O206</f>
        <v>40480</v>
      </c>
    </row>
    <row r="207" spans="1:16" ht="26.25" customHeight="1" x14ac:dyDescent="0.2">
      <c r="A207" s="14"/>
      <c r="B207" s="75"/>
      <c r="C207" s="73" t="s">
        <v>3647</v>
      </c>
      <c r="D207" s="78" t="s">
        <v>289</v>
      </c>
      <c r="E207" s="13">
        <v>44453</v>
      </c>
      <c r="F207" s="76" t="s">
        <v>1362</v>
      </c>
      <c r="G207" s="13">
        <v>44454</v>
      </c>
      <c r="H207" s="77" t="s">
        <v>2428</v>
      </c>
      <c r="I207" s="16">
        <v>49</v>
      </c>
      <c r="J207" s="16">
        <v>30</v>
      </c>
      <c r="K207" s="16">
        <v>20</v>
      </c>
      <c r="L207" s="16">
        <v>4</v>
      </c>
      <c r="M207" s="81">
        <v>7.35</v>
      </c>
      <c r="N207" s="72">
        <v>8</v>
      </c>
      <c r="O207" s="64">
        <v>2530</v>
      </c>
      <c r="P207" s="65">
        <f>Table22457891011234567891011121314151617181920212223[[#This Row],[PEMBULATAN]]*O207</f>
        <v>20240</v>
      </c>
    </row>
    <row r="208" spans="1:16" ht="26.25" customHeight="1" x14ac:dyDescent="0.2">
      <c r="A208" s="14"/>
      <c r="B208" s="75"/>
      <c r="C208" s="73" t="s">
        <v>3648</v>
      </c>
      <c r="D208" s="78" t="s">
        <v>289</v>
      </c>
      <c r="E208" s="13">
        <v>44453</v>
      </c>
      <c r="F208" s="76" t="s">
        <v>1362</v>
      </c>
      <c r="G208" s="13">
        <v>44454</v>
      </c>
      <c r="H208" s="77" t="s">
        <v>2428</v>
      </c>
      <c r="I208" s="16">
        <v>40</v>
      </c>
      <c r="J208" s="16">
        <v>18</v>
      </c>
      <c r="K208" s="16">
        <v>25</v>
      </c>
      <c r="L208" s="16">
        <v>2</v>
      </c>
      <c r="M208" s="81">
        <v>4.5</v>
      </c>
      <c r="N208" s="72">
        <v>5</v>
      </c>
      <c r="O208" s="64">
        <v>2530</v>
      </c>
      <c r="P208" s="65">
        <f>Table22457891011234567891011121314151617181920212223[[#This Row],[PEMBULATAN]]*O208</f>
        <v>12650</v>
      </c>
    </row>
    <row r="209" spans="1:16" ht="26.25" customHeight="1" x14ac:dyDescent="0.2">
      <c r="A209" s="14"/>
      <c r="B209" s="75"/>
      <c r="C209" s="73" t="s">
        <v>3649</v>
      </c>
      <c r="D209" s="78" t="s">
        <v>289</v>
      </c>
      <c r="E209" s="13">
        <v>44453</v>
      </c>
      <c r="F209" s="76" t="s">
        <v>1362</v>
      </c>
      <c r="G209" s="13">
        <v>44454</v>
      </c>
      <c r="H209" s="77" t="s">
        <v>2428</v>
      </c>
      <c r="I209" s="16">
        <v>78</v>
      </c>
      <c r="J209" s="16">
        <v>53</v>
      </c>
      <c r="K209" s="16">
        <v>30</v>
      </c>
      <c r="L209" s="16">
        <v>19</v>
      </c>
      <c r="M209" s="81">
        <v>31.004999999999999</v>
      </c>
      <c r="N209" s="72">
        <v>31</v>
      </c>
      <c r="O209" s="64">
        <v>2530</v>
      </c>
      <c r="P209" s="65">
        <f>Table22457891011234567891011121314151617181920212223[[#This Row],[PEMBULATAN]]*O209</f>
        <v>78430</v>
      </c>
    </row>
    <row r="210" spans="1:16" ht="26.25" customHeight="1" x14ac:dyDescent="0.2">
      <c r="A210" s="14"/>
      <c r="B210" s="75"/>
      <c r="C210" s="73" t="s">
        <v>3650</v>
      </c>
      <c r="D210" s="78" t="s">
        <v>289</v>
      </c>
      <c r="E210" s="13">
        <v>44453</v>
      </c>
      <c r="F210" s="76" t="s">
        <v>1362</v>
      </c>
      <c r="G210" s="13">
        <v>44454</v>
      </c>
      <c r="H210" s="77" t="s">
        <v>2428</v>
      </c>
      <c r="I210" s="16">
        <v>83</v>
      </c>
      <c r="J210" s="16">
        <v>63</v>
      </c>
      <c r="K210" s="16">
        <v>50</v>
      </c>
      <c r="L210" s="16">
        <v>14</v>
      </c>
      <c r="M210" s="81">
        <v>65.362499999999997</v>
      </c>
      <c r="N210" s="72">
        <v>66</v>
      </c>
      <c r="O210" s="64">
        <v>2530</v>
      </c>
      <c r="P210" s="65">
        <f>Table22457891011234567891011121314151617181920212223[[#This Row],[PEMBULATAN]]*O210</f>
        <v>166980</v>
      </c>
    </row>
    <row r="211" spans="1:16" ht="26.25" customHeight="1" x14ac:dyDescent="0.2">
      <c r="A211" s="14"/>
      <c r="B211" s="75"/>
      <c r="C211" s="73" t="s">
        <v>3651</v>
      </c>
      <c r="D211" s="78" t="s">
        <v>289</v>
      </c>
      <c r="E211" s="13">
        <v>44453</v>
      </c>
      <c r="F211" s="76" t="s">
        <v>1362</v>
      </c>
      <c r="G211" s="13">
        <v>44454</v>
      </c>
      <c r="H211" s="77" t="s">
        <v>2428</v>
      </c>
      <c r="I211" s="16">
        <v>70</v>
      </c>
      <c r="J211" s="16">
        <v>60</v>
      </c>
      <c r="K211" s="16">
        <v>15</v>
      </c>
      <c r="L211" s="16">
        <v>8</v>
      </c>
      <c r="M211" s="81">
        <v>15.75</v>
      </c>
      <c r="N211" s="72">
        <v>16</v>
      </c>
      <c r="O211" s="64">
        <v>2530</v>
      </c>
      <c r="P211" s="65">
        <f>Table22457891011234567891011121314151617181920212223[[#This Row],[PEMBULATAN]]*O211</f>
        <v>40480</v>
      </c>
    </row>
    <row r="212" spans="1:16" ht="26.25" customHeight="1" x14ac:dyDescent="0.2">
      <c r="A212" s="14"/>
      <c r="B212" s="75"/>
      <c r="C212" s="73" t="s">
        <v>3652</v>
      </c>
      <c r="D212" s="78" t="s">
        <v>289</v>
      </c>
      <c r="E212" s="13">
        <v>44453</v>
      </c>
      <c r="F212" s="76" t="s">
        <v>1362</v>
      </c>
      <c r="G212" s="13">
        <v>44454</v>
      </c>
      <c r="H212" s="77" t="s">
        <v>2428</v>
      </c>
      <c r="I212" s="16">
        <v>76</v>
      </c>
      <c r="J212" s="16">
        <v>63</v>
      </c>
      <c r="K212" s="16">
        <v>15</v>
      </c>
      <c r="L212" s="16">
        <v>9</v>
      </c>
      <c r="M212" s="81">
        <v>17.954999999999998</v>
      </c>
      <c r="N212" s="72">
        <v>18</v>
      </c>
      <c r="O212" s="64">
        <v>2530</v>
      </c>
      <c r="P212" s="65">
        <f>Table22457891011234567891011121314151617181920212223[[#This Row],[PEMBULATAN]]*O212</f>
        <v>45540</v>
      </c>
    </row>
    <row r="213" spans="1:16" ht="26.25" customHeight="1" x14ac:dyDescent="0.2">
      <c r="A213" s="14"/>
      <c r="B213" s="75"/>
      <c r="C213" s="73" t="s">
        <v>3653</v>
      </c>
      <c r="D213" s="78" t="s">
        <v>289</v>
      </c>
      <c r="E213" s="13">
        <v>44453</v>
      </c>
      <c r="F213" s="76" t="s">
        <v>1362</v>
      </c>
      <c r="G213" s="13">
        <v>44454</v>
      </c>
      <c r="H213" s="77" t="s">
        <v>2428</v>
      </c>
      <c r="I213" s="16">
        <v>80</v>
      </c>
      <c r="J213" s="16">
        <v>58</v>
      </c>
      <c r="K213" s="16">
        <v>20</v>
      </c>
      <c r="L213" s="16">
        <v>12</v>
      </c>
      <c r="M213" s="81">
        <v>23.2</v>
      </c>
      <c r="N213" s="72">
        <v>23</v>
      </c>
      <c r="O213" s="64">
        <v>2530</v>
      </c>
      <c r="P213" s="65">
        <f>Table22457891011234567891011121314151617181920212223[[#This Row],[PEMBULATAN]]*O213</f>
        <v>58190</v>
      </c>
    </row>
    <row r="214" spans="1:16" ht="26.25" customHeight="1" x14ac:dyDescent="0.2">
      <c r="A214" s="14"/>
      <c r="B214" s="75"/>
      <c r="C214" s="73" t="s">
        <v>3654</v>
      </c>
      <c r="D214" s="78" t="s">
        <v>289</v>
      </c>
      <c r="E214" s="13">
        <v>44453</v>
      </c>
      <c r="F214" s="76" t="s">
        <v>1362</v>
      </c>
      <c r="G214" s="13">
        <v>44454</v>
      </c>
      <c r="H214" s="77" t="s">
        <v>2428</v>
      </c>
      <c r="I214" s="16">
        <v>100</v>
      </c>
      <c r="J214" s="16">
        <v>59</v>
      </c>
      <c r="K214" s="16">
        <v>30</v>
      </c>
      <c r="L214" s="16">
        <v>29</v>
      </c>
      <c r="M214" s="81">
        <v>44.25</v>
      </c>
      <c r="N214" s="72">
        <v>44</v>
      </c>
      <c r="O214" s="64">
        <v>2530</v>
      </c>
      <c r="P214" s="65">
        <f>Table22457891011234567891011121314151617181920212223[[#This Row],[PEMBULATAN]]*O214</f>
        <v>111320</v>
      </c>
    </row>
    <row r="215" spans="1:16" ht="26.25" customHeight="1" x14ac:dyDescent="0.2">
      <c r="A215" s="14"/>
      <c r="B215" s="75"/>
      <c r="C215" s="73" t="s">
        <v>3655</v>
      </c>
      <c r="D215" s="78" t="s">
        <v>289</v>
      </c>
      <c r="E215" s="13">
        <v>44453</v>
      </c>
      <c r="F215" s="76" t="s">
        <v>1362</v>
      </c>
      <c r="G215" s="13">
        <v>44454</v>
      </c>
      <c r="H215" s="77" t="s">
        <v>2428</v>
      </c>
      <c r="I215" s="16">
        <v>90</v>
      </c>
      <c r="J215" s="16">
        <v>50</v>
      </c>
      <c r="K215" s="16">
        <v>12</v>
      </c>
      <c r="L215" s="16">
        <v>15</v>
      </c>
      <c r="M215" s="81">
        <v>13.5</v>
      </c>
      <c r="N215" s="72">
        <v>15</v>
      </c>
      <c r="O215" s="64">
        <v>2530</v>
      </c>
      <c r="P215" s="65">
        <f>Table22457891011234567891011121314151617181920212223[[#This Row],[PEMBULATAN]]*O215</f>
        <v>37950</v>
      </c>
    </row>
    <row r="216" spans="1:16" ht="26.25" customHeight="1" x14ac:dyDescent="0.2">
      <c r="A216" s="14"/>
      <c r="B216" s="75"/>
      <c r="C216" s="73" t="s">
        <v>3656</v>
      </c>
      <c r="D216" s="78" t="s">
        <v>289</v>
      </c>
      <c r="E216" s="13">
        <v>44453</v>
      </c>
      <c r="F216" s="76" t="s">
        <v>1362</v>
      </c>
      <c r="G216" s="13">
        <v>44454</v>
      </c>
      <c r="H216" s="77" t="s">
        <v>2428</v>
      </c>
      <c r="I216" s="16">
        <v>80</v>
      </c>
      <c r="J216" s="16">
        <v>60</v>
      </c>
      <c r="K216" s="16">
        <v>21</v>
      </c>
      <c r="L216" s="16">
        <v>16</v>
      </c>
      <c r="M216" s="81">
        <v>25.2</v>
      </c>
      <c r="N216" s="72">
        <v>25</v>
      </c>
      <c r="O216" s="64">
        <v>2530</v>
      </c>
      <c r="P216" s="65">
        <f>Table22457891011234567891011121314151617181920212223[[#This Row],[PEMBULATAN]]*O216</f>
        <v>63250</v>
      </c>
    </row>
    <row r="217" spans="1:16" ht="26.25" customHeight="1" x14ac:dyDescent="0.2">
      <c r="A217" s="14"/>
      <c r="B217" s="75"/>
      <c r="C217" s="73" t="s">
        <v>3657</v>
      </c>
      <c r="D217" s="78" t="s">
        <v>289</v>
      </c>
      <c r="E217" s="13">
        <v>44453</v>
      </c>
      <c r="F217" s="76" t="s">
        <v>1362</v>
      </c>
      <c r="G217" s="13">
        <v>44454</v>
      </c>
      <c r="H217" s="77" t="s">
        <v>2428</v>
      </c>
      <c r="I217" s="16">
        <v>59</v>
      </c>
      <c r="J217" s="16">
        <v>15</v>
      </c>
      <c r="K217" s="16">
        <v>15</v>
      </c>
      <c r="L217" s="16">
        <v>10</v>
      </c>
      <c r="M217" s="81">
        <v>3.3187500000000001</v>
      </c>
      <c r="N217" s="72">
        <v>10</v>
      </c>
      <c r="O217" s="64">
        <v>2530</v>
      </c>
      <c r="P217" s="65">
        <f>Table22457891011234567891011121314151617181920212223[[#This Row],[PEMBULATAN]]*O217</f>
        <v>25300</v>
      </c>
    </row>
    <row r="218" spans="1:16" ht="26.25" customHeight="1" x14ac:dyDescent="0.2">
      <c r="A218" s="14"/>
      <c r="B218" s="75"/>
      <c r="C218" s="73" t="s">
        <v>3658</v>
      </c>
      <c r="D218" s="78" t="s">
        <v>289</v>
      </c>
      <c r="E218" s="13">
        <v>44453</v>
      </c>
      <c r="F218" s="76" t="s">
        <v>1362</v>
      </c>
      <c r="G218" s="13">
        <v>44454</v>
      </c>
      <c r="H218" s="77" t="s">
        <v>2428</v>
      </c>
      <c r="I218" s="16">
        <v>66</v>
      </c>
      <c r="J218" s="16">
        <v>55</v>
      </c>
      <c r="K218" s="16">
        <v>15</v>
      </c>
      <c r="L218" s="16">
        <v>7</v>
      </c>
      <c r="M218" s="81">
        <v>13.612500000000001</v>
      </c>
      <c r="N218" s="72">
        <v>14</v>
      </c>
      <c r="O218" s="64">
        <v>2530</v>
      </c>
      <c r="P218" s="65">
        <f>Table22457891011234567891011121314151617181920212223[[#This Row],[PEMBULATAN]]*O218</f>
        <v>35420</v>
      </c>
    </row>
    <row r="219" spans="1:16" ht="26.25" customHeight="1" x14ac:dyDescent="0.2">
      <c r="A219" s="14"/>
      <c r="B219" s="75"/>
      <c r="C219" s="73" t="s">
        <v>3659</v>
      </c>
      <c r="D219" s="78" t="s">
        <v>289</v>
      </c>
      <c r="E219" s="13">
        <v>44453</v>
      </c>
      <c r="F219" s="76" t="s">
        <v>1362</v>
      </c>
      <c r="G219" s="13">
        <v>44454</v>
      </c>
      <c r="H219" s="77" t="s">
        <v>2428</v>
      </c>
      <c r="I219" s="16">
        <v>80</v>
      </c>
      <c r="J219" s="16">
        <v>50</v>
      </c>
      <c r="K219" s="16">
        <v>14</v>
      </c>
      <c r="L219" s="16">
        <v>5</v>
      </c>
      <c r="M219" s="81">
        <v>14</v>
      </c>
      <c r="N219" s="72">
        <v>14</v>
      </c>
      <c r="O219" s="64">
        <v>2530</v>
      </c>
      <c r="P219" s="65">
        <f>Table22457891011234567891011121314151617181920212223[[#This Row],[PEMBULATAN]]*O219</f>
        <v>35420</v>
      </c>
    </row>
    <row r="220" spans="1:16" ht="26.25" customHeight="1" x14ac:dyDescent="0.2">
      <c r="A220" s="14"/>
      <c r="B220" s="75"/>
      <c r="C220" s="73" t="s">
        <v>3660</v>
      </c>
      <c r="D220" s="78" t="s">
        <v>289</v>
      </c>
      <c r="E220" s="13">
        <v>44453</v>
      </c>
      <c r="F220" s="76" t="s">
        <v>1362</v>
      </c>
      <c r="G220" s="13">
        <v>44454</v>
      </c>
      <c r="H220" s="77" t="s">
        <v>2428</v>
      </c>
      <c r="I220" s="16">
        <v>84</v>
      </c>
      <c r="J220" s="16">
        <v>60</v>
      </c>
      <c r="K220" s="16">
        <v>20</v>
      </c>
      <c r="L220" s="16">
        <v>15</v>
      </c>
      <c r="M220" s="81">
        <v>25.2</v>
      </c>
      <c r="N220" s="72">
        <v>25</v>
      </c>
      <c r="O220" s="64">
        <v>2530</v>
      </c>
      <c r="P220" s="65">
        <f>Table22457891011234567891011121314151617181920212223[[#This Row],[PEMBULATAN]]*O220</f>
        <v>63250</v>
      </c>
    </row>
    <row r="221" spans="1:16" ht="26.25" customHeight="1" x14ac:dyDescent="0.2">
      <c r="A221" s="14"/>
      <c r="B221" s="75"/>
      <c r="C221" s="73" t="s">
        <v>3661</v>
      </c>
      <c r="D221" s="78" t="s">
        <v>289</v>
      </c>
      <c r="E221" s="13">
        <v>44453</v>
      </c>
      <c r="F221" s="76" t="s">
        <v>1362</v>
      </c>
      <c r="G221" s="13">
        <v>44454</v>
      </c>
      <c r="H221" s="77" t="s">
        <v>2428</v>
      </c>
      <c r="I221" s="16">
        <v>93</v>
      </c>
      <c r="J221" s="16">
        <v>49</v>
      </c>
      <c r="K221" s="16">
        <v>38</v>
      </c>
      <c r="L221" s="16">
        <v>20</v>
      </c>
      <c r="M221" s="81">
        <v>43.291499999999999</v>
      </c>
      <c r="N221" s="72">
        <v>43</v>
      </c>
      <c r="O221" s="64">
        <v>2530</v>
      </c>
      <c r="P221" s="65">
        <f>Table22457891011234567891011121314151617181920212223[[#This Row],[PEMBULATAN]]*O221</f>
        <v>108790</v>
      </c>
    </row>
    <row r="222" spans="1:16" ht="26.25" customHeight="1" x14ac:dyDescent="0.2">
      <c r="A222" s="14"/>
      <c r="B222" s="75"/>
      <c r="C222" s="73" t="s">
        <v>3662</v>
      </c>
      <c r="D222" s="78" t="s">
        <v>289</v>
      </c>
      <c r="E222" s="13">
        <v>44453</v>
      </c>
      <c r="F222" s="76" t="s">
        <v>1362</v>
      </c>
      <c r="G222" s="13">
        <v>44454</v>
      </c>
      <c r="H222" s="77" t="s">
        <v>2428</v>
      </c>
      <c r="I222" s="16">
        <v>70</v>
      </c>
      <c r="J222" s="16">
        <v>60</v>
      </c>
      <c r="K222" s="16">
        <v>14</v>
      </c>
      <c r="L222" s="16">
        <v>8</v>
      </c>
      <c r="M222" s="81">
        <v>14.7</v>
      </c>
      <c r="N222" s="72">
        <v>15</v>
      </c>
      <c r="O222" s="64">
        <v>2530</v>
      </c>
      <c r="P222" s="65">
        <f>Table22457891011234567891011121314151617181920212223[[#This Row],[PEMBULATAN]]*O222</f>
        <v>37950</v>
      </c>
    </row>
    <row r="223" spans="1:16" ht="26.25" customHeight="1" x14ac:dyDescent="0.2">
      <c r="A223" s="14"/>
      <c r="B223" s="75"/>
      <c r="C223" s="73" t="s">
        <v>3663</v>
      </c>
      <c r="D223" s="78" t="s">
        <v>289</v>
      </c>
      <c r="E223" s="13">
        <v>44453</v>
      </c>
      <c r="F223" s="76" t="s">
        <v>1362</v>
      </c>
      <c r="G223" s="13">
        <v>44454</v>
      </c>
      <c r="H223" s="77" t="s">
        <v>2428</v>
      </c>
      <c r="I223" s="16">
        <v>77</v>
      </c>
      <c r="J223" s="16">
        <v>56</v>
      </c>
      <c r="K223" s="16">
        <v>18</v>
      </c>
      <c r="L223" s="16">
        <v>12</v>
      </c>
      <c r="M223" s="81">
        <v>19.404</v>
      </c>
      <c r="N223" s="72">
        <v>20</v>
      </c>
      <c r="O223" s="64">
        <v>2530</v>
      </c>
      <c r="P223" s="65">
        <f>Table22457891011234567891011121314151617181920212223[[#This Row],[PEMBULATAN]]*O223</f>
        <v>50600</v>
      </c>
    </row>
    <row r="224" spans="1:16" ht="26.25" customHeight="1" x14ac:dyDescent="0.2">
      <c r="A224" s="14"/>
      <c r="B224" s="75"/>
      <c r="C224" s="73" t="s">
        <v>3664</v>
      </c>
      <c r="D224" s="78" t="s">
        <v>289</v>
      </c>
      <c r="E224" s="13">
        <v>44453</v>
      </c>
      <c r="F224" s="76" t="s">
        <v>1362</v>
      </c>
      <c r="G224" s="13">
        <v>44454</v>
      </c>
      <c r="H224" s="77" t="s">
        <v>2428</v>
      </c>
      <c r="I224" s="16">
        <v>86</v>
      </c>
      <c r="J224" s="16">
        <v>50</v>
      </c>
      <c r="K224" s="16">
        <v>20</v>
      </c>
      <c r="L224" s="16">
        <v>10</v>
      </c>
      <c r="M224" s="81">
        <v>21.5</v>
      </c>
      <c r="N224" s="72">
        <v>22</v>
      </c>
      <c r="O224" s="64">
        <v>2530</v>
      </c>
      <c r="P224" s="65">
        <f>Table22457891011234567891011121314151617181920212223[[#This Row],[PEMBULATAN]]*O224</f>
        <v>55660</v>
      </c>
    </row>
    <row r="225" spans="1:16" ht="26.25" customHeight="1" x14ac:dyDescent="0.2">
      <c r="A225" s="14"/>
      <c r="B225" s="75"/>
      <c r="C225" s="73" t="s">
        <v>3665</v>
      </c>
      <c r="D225" s="78" t="s">
        <v>289</v>
      </c>
      <c r="E225" s="13">
        <v>44453</v>
      </c>
      <c r="F225" s="76" t="s">
        <v>1362</v>
      </c>
      <c r="G225" s="13">
        <v>44454</v>
      </c>
      <c r="H225" s="77" t="s">
        <v>2428</v>
      </c>
      <c r="I225" s="16">
        <v>70</v>
      </c>
      <c r="J225" s="16">
        <v>55</v>
      </c>
      <c r="K225" s="16">
        <v>28</v>
      </c>
      <c r="L225" s="16">
        <v>14</v>
      </c>
      <c r="M225" s="81">
        <v>26.95</v>
      </c>
      <c r="N225" s="72">
        <v>27</v>
      </c>
      <c r="O225" s="64">
        <v>2530</v>
      </c>
      <c r="P225" s="65">
        <f>Table22457891011234567891011121314151617181920212223[[#This Row],[PEMBULATAN]]*O225</f>
        <v>68310</v>
      </c>
    </row>
    <row r="226" spans="1:16" ht="26.25" customHeight="1" x14ac:dyDescent="0.2">
      <c r="A226" s="14"/>
      <c r="B226" s="75"/>
      <c r="C226" s="73" t="s">
        <v>3666</v>
      </c>
      <c r="D226" s="78" t="s">
        <v>289</v>
      </c>
      <c r="E226" s="13">
        <v>44453</v>
      </c>
      <c r="F226" s="76" t="s">
        <v>1362</v>
      </c>
      <c r="G226" s="13">
        <v>44454</v>
      </c>
      <c r="H226" s="77" t="s">
        <v>2428</v>
      </c>
      <c r="I226" s="16">
        <v>64</v>
      </c>
      <c r="J226" s="16">
        <v>58</v>
      </c>
      <c r="K226" s="16">
        <v>15</v>
      </c>
      <c r="L226" s="16">
        <v>7</v>
      </c>
      <c r="M226" s="81">
        <v>13.92</v>
      </c>
      <c r="N226" s="72">
        <v>14</v>
      </c>
      <c r="O226" s="64">
        <v>2530</v>
      </c>
      <c r="P226" s="65">
        <f>Table22457891011234567891011121314151617181920212223[[#This Row],[PEMBULATAN]]*O226</f>
        <v>35420</v>
      </c>
    </row>
    <row r="227" spans="1:16" ht="26.25" customHeight="1" x14ac:dyDescent="0.2">
      <c r="A227" s="14"/>
      <c r="B227" s="75"/>
      <c r="C227" s="73" t="s">
        <v>3667</v>
      </c>
      <c r="D227" s="78" t="s">
        <v>289</v>
      </c>
      <c r="E227" s="13">
        <v>44453</v>
      </c>
      <c r="F227" s="76" t="s">
        <v>1362</v>
      </c>
      <c r="G227" s="13">
        <v>44454</v>
      </c>
      <c r="H227" s="77" t="s">
        <v>2428</v>
      </c>
      <c r="I227" s="16">
        <v>32</v>
      </c>
      <c r="J227" s="16">
        <v>25</v>
      </c>
      <c r="K227" s="16">
        <v>20</v>
      </c>
      <c r="L227" s="16">
        <v>3</v>
      </c>
      <c r="M227" s="81">
        <v>4</v>
      </c>
      <c r="N227" s="72">
        <v>4</v>
      </c>
      <c r="O227" s="64">
        <v>2530</v>
      </c>
      <c r="P227" s="65">
        <f>Table22457891011234567891011121314151617181920212223[[#This Row],[PEMBULATAN]]*O227</f>
        <v>10120</v>
      </c>
    </row>
    <row r="228" spans="1:16" ht="26.25" customHeight="1" x14ac:dyDescent="0.2">
      <c r="A228" s="14"/>
      <c r="B228" s="75"/>
      <c r="C228" s="73" t="s">
        <v>3668</v>
      </c>
      <c r="D228" s="78" t="s">
        <v>289</v>
      </c>
      <c r="E228" s="13">
        <v>44453</v>
      </c>
      <c r="F228" s="76" t="s">
        <v>1362</v>
      </c>
      <c r="G228" s="13">
        <v>44454</v>
      </c>
      <c r="H228" s="77" t="s">
        <v>2428</v>
      </c>
      <c r="I228" s="16">
        <v>85</v>
      </c>
      <c r="J228" s="16">
        <v>50</v>
      </c>
      <c r="K228" s="16">
        <v>25</v>
      </c>
      <c r="L228" s="16">
        <v>17</v>
      </c>
      <c r="M228" s="81">
        <v>26.5625</v>
      </c>
      <c r="N228" s="72">
        <v>27</v>
      </c>
      <c r="O228" s="64">
        <v>2530</v>
      </c>
      <c r="P228" s="65">
        <f>Table22457891011234567891011121314151617181920212223[[#This Row],[PEMBULATAN]]*O228</f>
        <v>68310</v>
      </c>
    </row>
    <row r="229" spans="1:16" ht="26.25" customHeight="1" x14ac:dyDescent="0.2">
      <c r="A229" s="14"/>
      <c r="B229" s="75"/>
      <c r="C229" s="73" t="s">
        <v>3669</v>
      </c>
      <c r="D229" s="78" t="s">
        <v>289</v>
      </c>
      <c r="E229" s="13">
        <v>44453</v>
      </c>
      <c r="F229" s="76" t="s">
        <v>1362</v>
      </c>
      <c r="G229" s="13">
        <v>44454</v>
      </c>
      <c r="H229" s="77" t="s">
        <v>2428</v>
      </c>
      <c r="I229" s="16">
        <v>60</v>
      </c>
      <c r="J229" s="16">
        <v>60</v>
      </c>
      <c r="K229" s="16">
        <v>16</v>
      </c>
      <c r="L229" s="16">
        <v>8</v>
      </c>
      <c r="M229" s="81">
        <v>14.4</v>
      </c>
      <c r="N229" s="72">
        <v>15</v>
      </c>
      <c r="O229" s="64">
        <v>2530</v>
      </c>
      <c r="P229" s="65">
        <f>Table22457891011234567891011121314151617181920212223[[#This Row],[PEMBULATAN]]*O229</f>
        <v>37950</v>
      </c>
    </row>
    <row r="230" spans="1:16" ht="26.25" customHeight="1" x14ac:dyDescent="0.2">
      <c r="A230" s="14"/>
      <c r="B230" s="75"/>
      <c r="C230" s="73" t="s">
        <v>3670</v>
      </c>
      <c r="D230" s="78" t="s">
        <v>289</v>
      </c>
      <c r="E230" s="13">
        <v>44453</v>
      </c>
      <c r="F230" s="76" t="s">
        <v>1362</v>
      </c>
      <c r="G230" s="13">
        <v>44454</v>
      </c>
      <c r="H230" s="77" t="s">
        <v>2428</v>
      </c>
      <c r="I230" s="16">
        <v>90</v>
      </c>
      <c r="J230" s="16">
        <v>57</v>
      </c>
      <c r="K230" s="16">
        <v>25</v>
      </c>
      <c r="L230" s="16">
        <v>20</v>
      </c>
      <c r="M230" s="81">
        <v>32.0625</v>
      </c>
      <c r="N230" s="72">
        <v>32</v>
      </c>
      <c r="O230" s="64">
        <v>2530</v>
      </c>
      <c r="P230" s="65">
        <f>Table22457891011234567891011121314151617181920212223[[#This Row],[PEMBULATAN]]*O230</f>
        <v>80960</v>
      </c>
    </row>
    <row r="231" spans="1:16" ht="26.25" customHeight="1" x14ac:dyDescent="0.2">
      <c r="A231" s="14"/>
      <c r="B231" s="75"/>
      <c r="C231" s="73" t="s">
        <v>3671</v>
      </c>
      <c r="D231" s="78" t="s">
        <v>289</v>
      </c>
      <c r="E231" s="13">
        <v>44453</v>
      </c>
      <c r="F231" s="76" t="s">
        <v>1362</v>
      </c>
      <c r="G231" s="13">
        <v>44454</v>
      </c>
      <c r="H231" s="77" t="s">
        <v>2428</v>
      </c>
      <c r="I231" s="16">
        <v>45</v>
      </c>
      <c r="J231" s="16">
        <v>40</v>
      </c>
      <c r="K231" s="16">
        <v>20</v>
      </c>
      <c r="L231" s="16">
        <v>3</v>
      </c>
      <c r="M231" s="81">
        <v>9</v>
      </c>
      <c r="N231" s="72">
        <v>9</v>
      </c>
      <c r="O231" s="64">
        <v>2530</v>
      </c>
      <c r="P231" s="65">
        <f>Table22457891011234567891011121314151617181920212223[[#This Row],[PEMBULATAN]]*O231</f>
        <v>22770</v>
      </c>
    </row>
    <row r="232" spans="1:16" ht="26.25" customHeight="1" x14ac:dyDescent="0.2">
      <c r="A232" s="14"/>
      <c r="B232" s="75"/>
      <c r="C232" s="73" t="s">
        <v>3672</v>
      </c>
      <c r="D232" s="78" t="s">
        <v>289</v>
      </c>
      <c r="E232" s="13">
        <v>44453</v>
      </c>
      <c r="F232" s="76" t="s">
        <v>1362</v>
      </c>
      <c r="G232" s="13">
        <v>44454</v>
      </c>
      <c r="H232" s="77" t="s">
        <v>2428</v>
      </c>
      <c r="I232" s="16">
        <v>59</v>
      </c>
      <c r="J232" s="16">
        <v>46</v>
      </c>
      <c r="K232" s="16">
        <v>20</v>
      </c>
      <c r="L232" s="16">
        <v>5</v>
      </c>
      <c r="M232" s="81">
        <v>13.57</v>
      </c>
      <c r="N232" s="72">
        <v>14</v>
      </c>
      <c r="O232" s="64">
        <v>2530</v>
      </c>
      <c r="P232" s="65">
        <f>Table22457891011234567891011121314151617181920212223[[#This Row],[PEMBULATAN]]*O232</f>
        <v>35420</v>
      </c>
    </row>
    <row r="233" spans="1:16" ht="26.25" customHeight="1" x14ac:dyDescent="0.2">
      <c r="A233" s="14"/>
      <c r="B233" s="75"/>
      <c r="C233" s="73" t="s">
        <v>3673</v>
      </c>
      <c r="D233" s="78" t="s">
        <v>289</v>
      </c>
      <c r="E233" s="13">
        <v>44453</v>
      </c>
      <c r="F233" s="76" t="s">
        <v>1362</v>
      </c>
      <c r="G233" s="13">
        <v>44454</v>
      </c>
      <c r="H233" s="77" t="s">
        <v>2428</v>
      </c>
      <c r="I233" s="16">
        <v>73</v>
      </c>
      <c r="J233" s="16">
        <v>66</v>
      </c>
      <c r="K233" s="16">
        <v>19</v>
      </c>
      <c r="L233" s="16">
        <v>6</v>
      </c>
      <c r="M233" s="81">
        <v>22.8855</v>
      </c>
      <c r="N233" s="72">
        <v>23</v>
      </c>
      <c r="O233" s="64">
        <v>2530</v>
      </c>
      <c r="P233" s="65">
        <f>Table22457891011234567891011121314151617181920212223[[#This Row],[PEMBULATAN]]*O233</f>
        <v>58190</v>
      </c>
    </row>
    <row r="234" spans="1:16" ht="26.25" customHeight="1" x14ac:dyDescent="0.2">
      <c r="A234" s="14"/>
      <c r="B234" s="75"/>
      <c r="C234" s="73" t="s">
        <v>3674</v>
      </c>
      <c r="D234" s="78" t="s">
        <v>289</v>
      </c>
      <c r="E234" s="13">
        <v>44453</v>
      </c>
      <c r="F234" s="76" t="s">
        <v>1362</v>
      </c>
      <c r="G234" s="13">
        <v>44454</v>
      </c>
      <c r="H234" s="77" t="s">
        <v>2428</v>
      </c>
      <c r="I234" s="16">
        <v>80</v>
      </c>
      <c r="J234" s="16">
        <v>58</v>
      </c>
      <c r="K234" s="16">
        <v>20</v>
      </c>
      <c r="L234" s="16">
        <v>14</v>
      </c>
      <c r="M234" s="81">
        <v>23.2</v>
      </c>
      <c r="N234" s="72">
        <v>23</v>
      </c>
      <c r="O234" s="64">
        <v>2530</v>
      </c>
      <c r="P234" s="65">
        <f>Table22457891011234567891011121314151617181920212223[[#This Row],[PEMBULATAN]]*O234</f>
        <v>58190</v>
      </c>
    </row>
    <row r="235" spans="1:16" ht="26.25" customHeight="1" x14ac:dyDescent="0.2">
      <c r="A235" s="14"/>
      <c r="B235" s="75"/>
      <c r="C235" s="73" t="s">
        <v>3675</v>
      </c>
      <c r="D235" s="78" t="s">
        <v>289</v>
      </c>
      <c r="E235" s="13">
        <v>44453</v>
      </c>
      <c r="F235" s="76" t="s">
        <v>1362</v>
      </c>
      <c r="G235" s="13">
        <v>44454</v>
      </c>
      <c r="H235" s="77" t="s">
        <v>2428</v>
      </c>
      <c r="I235" s="16">
        <v>94</v>
      </c>
      <c r="J235" s="16">
        <v>50</v>
      </c>
      <c r="K235" s="16">
        <v>20</v>
      </c>
      <c r="L235" s="16">
        <v>10</v>
      </c>
      <c r="M235" s="81">
        <v>23.5</v>
      </c>
      <c r="N235" s="72">
        <v>24</v>
      </c>
      <c r="O235" s="64">
        <v>2530</v>
      </c>
      <c r="P235" s="65">
        <f>Table22457891011234567891011121314151617181920212223[[#This Row],[PEMBULATAN]]*O235</f>
        <v>60720</v>
      </c>
    </row>
    <row r="236" spans="1:16" ht="26.25" customHeight="1" x14ac:dyDescent="0.2">
      <c r="A236" s="14"/>
      <c r="B236" s="75"/>
      <c r="C236" s="73" t="s">
        <v>3676</v>
      </c>
      <c r="D236" s="78" t="s">
        <v>289</v>
      </c>
      <c r="E236" s="13">
        <v>44453</v>
      </c>
      <c r="F236" s="76" t="s">
        <v>1362</v>
      </c>
      <c r="G236" s="13">
        <v>44454</v>
      </c>
      <c r="H236" s="77" t="s">
        <v>2428</v>
      </c>
      <c r="I236" s="16">
        <v>70</v>
      </c>
      <c r="J236" s="16">
        <v>58</v>
      </c>
      <c r="K236" s="16">
        <v>25</v>
      </c>
      <c r="L236" s="16">
        <v>8</v>
      </c>
      <c r="M236" s="81">
        <v>25.375</v>
      </c>
      <c r="N236" s="72">
        <v>26</v>
      </c>
      <c r="O236" s="64">
        <v>2530</v>
      </c>
      <c r="P236" s="65">
        <f>Table22457891011234567891011121314151617181920212223[[#This Row],[PEMBULATAN]]*O236</f>
        <v>65780</v>
      </c>
    </row>
    <row r="237" spans="1:16" ht="26.25" customHeight="1" x14ac:dyDescent="0.2">
      <c r="A237" s="14"/>
      <c r="B237" s="75"/>
      <c r="C237" s="73" t="s">
        <v>3677</v>
      </c>
      <c r="D237" s="78" t="s">
        <v>289</v>
      </c>
      <c r="E237" s="13">
        <v>44453</v>
      </c>
      <c r="F237" s="76" t="s">
        <v>1362</v>
      </c>
      <c r="G237" s="13">
        <v>44454</v>
      </c>
      <c r="H237" s="77" t="s">
        <v>2428</v>
      </c>
      <c r="I237" s="16">
        <v>75</v>
      </c>
      <c r="J237" s="16">
        <v>56</v>
      </c>
      <c r="K237" s="16">
        <v>15</v>
      </c>
      <c r="L237" s="16">
        <v>8</v>
      </c>
      <c r="M237" s="81">
        <v>15.75</v>
      </c>
      <c r="N237" s="72">
        <v>16</v>
      </c>
      <c r="O237" s="64">
        <v>2530</v>
      </c>
      <c r="P237" s="65">
        <f>Table22457891011234567891011121314151617181920212223[[#This Row],[PEMBULATAN]]*O237</f>
        <v>40480</v>
      </c>
    </row>
    <row r="238" spans="1:16" ht="26.25" customHeight="1" x14ac:dyDescent="0.2">
      <c r="A238" s="14"/>
      <c r="B238" s="75"/>
      <c r="C238" s="73" t="s">
        <v>3678</v>
      </c>
      <c r="D238" s="78" t="s">
        <v>289</v>
      </c>
      <c r="E238" s="13">
        <v>44453</v>
      </c>
      <c r="F238" s="76" t="s">
        <v>1362</v>
      </c>
      <c r="G238" s="13">
        <v>44454</v>
      </c>
      <c r="H238" s="77" t="s">
        <v>2428</v>
      </c>
      <c r="I238" s="16">
        <v>93</v>
      </c>
      <c r="J238" s="16">
        <v>50</v>
      </c>
      <c r="K238" s="16">
        <v>26</v>
      </c>
      <c r="L238" s="16">
        <v>6</v>
      </c>
      <c r="M238" s="81">
        <v>30.225000000000001</v>
      </c>
      <c r="N238" s="72">
        <v>30</v>
      </c>
      <c r="O238" s="64">
        <v>2530</v>
      </c>
      <c r="P238" s="65">
        <f>Table22457891011234567891011121314151617181920212223[[#This Row],[PEMBULATAN]]*O238</f>
        <v>75900</v>
      </c>
    </row>
    <row r="239" spans="1:16" ht="26.25" customHeight="1" x14ac:dyDescent="0.2">
      <c r="A239" s="14"/>
      <c r="B239" s="75"/>
      <c r="C239" s="73" t="s">
        <v>3679</v>
      </c>
      <c r="D239" s="78" t="s">
        <v>289</v>
      </c>
      <c r="E239" s="13">
        <v>44453</v>
      </c>
      <c r="F239" s="76" t="s">
        <v>1362</v>
      </c>
      <c r="G239" s="13">
        <v>44454</v>
      </c>
      <c r="H239" s="77" t="s">
        <v>2428</v>
      </c>
      <c r="I239" s="16">
        <v>86</v>
      </c>
      <c r="J239" s="16">
        <v>56</v>
      </c>
      <c r="K239" s="16">
        <v>26</v>
      </c>
      <c r="L239" s="16">
        <v>19</v>
      </c>
      <c r="M239" s="81">
        <v>31.303999999999998</v>
      </c>
      <c r="N239" s="72">
        <v>32</v>
      </c>
      <c r="O239" s="64">
        <v>2530</v>
      </c>
      <c r="P239" s="65">
        <f>Table22457891011234567891011121314151617181920212223[[#This Row],[PEMBULATAN]]*O239</f>
        <v>80960</v>
      </c>
    </row>
    <row r="240" spans="1:16" ht="26.25" customHeight="1" x14ac:dyDescent="0.2">
      <c r="A240" s="14"/>
      <c r="B240" s="75"/>
      <c r="C240" s="73" t="s">
        <v>3680</v>
      </c>
      <c r="D240" s="78" t="s">
        <v>289</v>
      </c>
      <c r="E240" s="13">
        <v>44453</v>
      </c>
      <c r="F240" s="76" t="s">
        <v>1362</v>
      </c>
      <c r="G240" s="13">
        <v>44454</v>
      </c>
      <c r="H240" s="77" t="s">
        <v>2428</v>
      </c>
      <c r="I240" s="16">
        <v>86</v>
      </c>
      <c r="J240" s="16">
        <v>58</v>
      </c>
      <c r="K240" s="16">
        <v>20</v>
      </c>
      <c r="L240" s="16">
        <v>30</v>
      </c>
      <c r="M240" s="81">
        <v>24.94</v>
      </c>
      <c r="N240" s="72">
        <v>30</v>
      </c>
      <c r="O240" s="64">
        <v>2530</v>
      </c>
      <c r="P240" s="65">
        <f>Table22457891011234567891011121314151617181920212223[[#This Row],[PEMBULATAN]]*O240</f>
        <v>75900</v>
      </c>
    </row>
    <row r="241" spans="1:16" ht="26.25" customHeight="1" x14ac:dyDescent="0.2">
      <c r="A241" s="14"/>
      <c r="B241" s="75"/>
      <c r="C241" s="73" t="s">
        <v>3681</v>
      </c>
      <c r="D241" s="78" t="s">
        <v>289</v>
      </c>
      <c r="E241" s="13">
        <v>44453</v>
      </c>
      <c r="F241" s="76" t="s">
        <v>1362</v>
      </c>
      <c r="G241" s="13">
        <v>44454</v>
      </c>
      <c r="H241" s="77" t="s">
        <v>2428</v>
      </c>
      <c r="I241" s="16">
        <v>90</v>
      </c>
      <c r="J241" s="16">
        <v>56</v>
      </c>
      <c r="K241" s="16">
        <v>32</v>
      </c>
      <c r="L241" s="16">
        <v>22</v>
      </c>
      <c r="M241" s="81">
        <v>40.32</v>
      </c>
      <c r="N241" s="72">
        <v>41</v>
      </c>
      <c r="O241" s="64">
        <v>2530</v>
      </c>
      <c r="P241" s="65">
        <f>Table22457891011234567891011121314151617181920212223[[#This Row],[PEMBULATAN]]*O241</f>
        <v>103730</v>
      </c>
    </row>
    <row r="242" spans="1:16" ht="26.25" customHeight="1" x14ac:dyDescent="0.2">
      <c r="A242" s="14"/>
      <c r="B242" s="75"/>
      <c r="C242" s="73" t="s">
        <v>3682</v>
      </c>
      <c r="D242" s="78" t="s">
        <v>289</v>
      </c>
      <c r="E242" s="13">
        <v>44453</v>
      </c>
      <c r="F242" s="76" t="s">
        <v>1362</v>
      </c>
      <c r="G242" s="13">
        <v>44454</v>
      </c>
      <c r="H242" s="77" t="s">
        <v>2428</v>
      </c>
      <c r="I242" s="16">
        <v>77</v>
      </c>
      <c r="J242" s="16">
        <v>54</v>
      </c>
      <c r="K242" s="16">
        <v>16</v>
      </c>
      <c r="L242" s="16">
        <v>6</v>
      </c>
      <c r="M242" s="81">
        <v>16.632000000000001</v>
      </c>
      <c r="N242" s="72">
        <v>17</v>
      </c>
      <c r="O242" s="64">
        <v>2530</v>
      </c>
      <c r="P242" s="65">
        <f>Table22457891011234567891011121314151617181920212223[[#This Row],[PEMBULATAN]]*O242</f>
        <v>43010</v>
      </c>
    </row>
    <row r="243" spans="1:16" ht="26.25" customHeight="1" x14ac:dyDescent="0.2">
      <c r="A243" s="14"/>
      <c r="B243" s="75"/>
      <c r="C243" s="73" t="s">
        <v>3683</v>
      </c>
      <c r="D243" s="78" t="s">
        <v>289</v>
      </c>
      <c r="E243" s="13">
        <v>44453</v>
      </c>
      <c r="F243" s="76" t="s">
        <v>1362</v>
      </c>
      <c r="G243" s="13">
        <v>44454</v>
      </c>
      <c r="H243" s="77" t="s">
        <v>2428</v>
      </c>
      <c r="I243" s="16">
        <v>80</v>
      </c>
      <c r="J243" s="16">
        <v>55</v>
      </c>
      <c r="K243" s="16">
        <v>27</v>
      </c>
      <c r="L243" s="16">
        <v>10</v>
      </c>
      <c r="M243" s="81">
        <v>29.7</v>
      </c>
      <c r="N243" s="72">
        <v>30</v>
      </c>
      <c r="O243" s="64">
        <v>2530</v>
      </c>
      <c r="P243" s="65">
        <f>Table22457891011234567891011121314151617181920212223[[#This Row],[PEMBULATAN]]*O243</f>
        <v>75900</v>
      </c>
    </row>
    <row r="244" spans="1:16" ht="26.25" customHeight="1" x14ac:dyDescent="0.2">
      <c r="A244" s="14"/>
      <c r="B244" s="75"/>
      <c r="C244" s="73" t="s">
        <v>3684</v>
      </c>
      <c r="D244" s="78" t="s">
        <v>289</v>
      </c>
      <c r="E244" s="13">
        <v>44453</v>
      </c>
      <c r="F244" s="76" t="s">
        <v>1362</v>
      </c>
      <c r="G244" s="13">
        <v>44454</v>
      </c>
      <c r="H244" s="77" t="s">
        <v>2428</v>
      </c>
      <c r="I244" s="16">
        <v>62</v>
      </c>
      <c r="J244" s="16">
        <v>54</v>
      </c>
      <c r="K244" s="16">
        <v>18</v>
      </c>
      <c r="L244" s="16">
        <v>9</v>
      </c>
      <c r="M244" s="81">
        <v>15.066000000000001</v>
      </c>
      <c r="N244" s="72">
        <v>15</v>
      </c>
      <c r="O244" s="64">
        <v>2530</v>
      </c>
      <c r="P244" s="65">
        <f>Table22457891011234567891011121314151617181920212223[[#This Row],[PEMBULATAN]]*O244</f>
        <v>37950</v>
      </c>
    </row>
    <row r="245" spans="1:16" ht="26.25" customHeight="1" x14ac:dyDescent="0.2">
      <c r="A245" s="14"/>
      <c r="B245" s="75"/>
      <c r="C245" s="73" t="s">
        <v>3685</v>
      </c>
      <c r="D245" s="78" t="s">
        <v>289</v>
      </c>
      <c r="E245" s="13">
        <v>44453</v>
      </c>
      <c r="F245" s="76" t="s">
        <v>1362</v>
      </c>
      <c r="G245" s="13">
        <v>44454</v>
      </c>
      <c r="H245" s="77" t="s">
        <v>2428</v>
      </c>
      <c r="I245" s="16">
        <v>78</v>
      </c>
      <c r="J245" s="16">
        <v>47</v>
      </c>
      <c r="K245" s="16">
        <v>12</v>
      </c>
      <c r="L245" s="16">
        <v>4</v>
      </c>
      <c r="M245" s="81">
        <v>10.997999999999999</v>
      </c>
      <c r="N245" s="72">
        <v>11</v>
      </c>
      <c r="O245" s="64">
        <v>2530</v>
      </c>
      <c r="P245" s="65">
        <f>Table22457891011234567891011121314151617181920212223[[#This Row],[PEMBULATAN]]*O245</f>
        <v>27830</v>
      </c>
    </row>
    <row r="246" spans="1:16" ht="26.25" customHeight="1" x14ac:dyDescent="0.2">
      <c r="A246" s="14"/>
      <c r="B246" s="75"/>
      <c r="C246" s="73" t="s">
        <v>3686</v>
      </c>
      <c r="D246" s="78" t="s">
        <v>289</v>
      </c>
      <c r="E246" s="13">
        <v>44453</v>
      </c>
      <c r="F246" s="76" t="s">
        <v>1362</v>
      </c>
      <c r="G246" s="13">
        <v>44454</v>
      </c>
      <c r="H246" s="77" t="s">
        <v>2428</v>
      </c>
      <c r="I246" s="16">
        <v>70</v>
      </c>
      <c r="J246" s="16">
        <v>55</v>
      </c>
      <c r="K246" s="16">
        <v>15</v>
      </c>
      <c r="L246" s="16">
        <v>10</v>
      </c>
      <c r="M246" s="81">
        <v>14.4375</v>
      </c>
      <c r="N246" s="72">
        <v>15</v>
      </c>
      <c r="O246" s="64">
        <v>2530</v>
      </c>
      <c r="P246" s="65">
        <f>Table22457891011234567891011121314151617181920212223[[#This Row],[PEMBULATAN]]*O246</f>
        <v>37950</v>
      </c>
    </row>
    <row r="247" spans="1:16" ht="26.25" customHeight="1" x14ac:dyDescent="0.2">
      <c r="A247" s="14"/>
      <c r="B247" s="75"/>
      <c r="C247" s="73" t="s">
        <v>3687</v>
      </c>
      <c r="D247" s="78" t="s">
        <v>289</v>
      </c>
      <c r="E247" s="13">
        <v>44453</v>
      </c>
      <c r="F247" s="76" t="s">
        <v>1362</v>
      </c>
      <c r="G247" s="13">
        <v>44454</v>
      </c>
      <c r="H247" s="77" t="s">
        <v>2428</v>
      </c>
      <c r="I247" s="16">
        <v>60</v>
      </c>
      <c r="J247" s="16">
        <v>20</v>
      </c>
      <c r="K247" s="16">
        <v>3</v>
      </c>
      <c r="L247" s="16">
        <v>1</v>
      </c>
      <c r="M247" s="81">
        <v>0.9</v>
      </c>
      <c r="N247" s="72">
        <v>1</v>
      </c>
      <c r="O247" s="64">
        <v>2530</v>
      </c>
      <c r="P247" s="65">
        <f>Table22457891011234567891011121314151617181920212223[[#This Row],[PEMBULATAN]]*O247</f>
        <v>2530</v>
      </c>
    </row>
    <row r="248" spans="1:16" ht="26.25" customHeight="1" x14ac:dyDescent="0.2">
      <c r="A248" s="14"/>
      <c r="B248" s="75"/>
      <c r="C248" s="73" t="s">
        <v>3688</v>
      </c>
      <c r="D248" s="78" t="s">
        <v>289</v>
      </c>
      <c r="E248" s="13">
        <v>44453</v>
      </c>
      <c r="F248" s="76" t="s">
        <v>1362</v>
      </c>
      <c r="G248" s="13">
        <v>44454</v>
      </c>
      <c r="H248" s="77" t="s">
        <v>2428</v>
      </c>
      <c r="I248" s="16">
        <v>90</v>
      </c>
      <c r="J248" s="16">
        <v>55</v>
      </c>
      <c r="K248" s="16">
        <v>30</v>
      </c>
      <c r="L248" s="16">
        <v>20</v>
      </c>
      <c r="M248" s="81">
        <v>37.125</v>
      </c>
      <c r="N248" s="72">
        <v>37</v>
      </c>
      <c r="O248" s="64">
        <v>2530</v>
      </c>
      <c r="P248" s="65">
        <f>Table22457891011234567891011121314151617181920212223[[#This Row],[PEMBULATAN]]*O248</f>
        <v>93610</v>
      </c>
    </row>
    <row r="249" spans="1:16" ht="26.25" customHeight="1" x14ac:dyDescent="0.2">
      <c r="A249" s="14"/>
      <c r="B249" s="75"/>
      <c r="C249" s="73" t="s">
        <v>3689</v>
      </c>
      <c r="D249" s="78" t="s">
        <v>289</v>
      </c>
      <c r="E249" s="13">
        <v>44453</v>
      </c>
      <c r="F249" s="76" t="s">
        <v>1362</v>
      </c>
      <c r="G249" s="13">
        <v>44454</v>
      </c>
      <c r="H249" s="77" t="s">
        <v>2428</v>
      </c>
      <c r="I249" s="16">
        <v>41</v>
      </c>
      <c r="J249" s="16">
        <v>29</v>
      </c>
      <c r="K249" s="16">
        <v>30</v>
      </c>
      <c r="L249" s="16">
        <v>6</v>
      </c>
      <c r="M249" s="81">
        <v>8.9175000000000004</v>
      </c>
      <c r="N249" s="72">
        <v>9</v>
      </c>
      <c r="O249" s="64">
        <v>2530</v>
      </c>
      <c r="P249" s="65">
        <f>Table22457891011234567891011121314151617181920212223[[#This Row],[PEMBULATAN]]*O249</f>
        <v>22770</v>
      </c>
    </row>
    <row r="250" spans="1:16" ht="26.25" customHeight="1" x14ac:dyDescent="0.2">
      <c r="A250" s="14"/>
      <c r="B250" s="75"/>
      <c r="C250" s="73" t="s">
        <v>3690</v>
      </c>
      <c r="D250" s="78" t="s">
        <v>289</v>
      </c>
      <c r="E250" s="13">
        <v>44453</v>
      </c>
      <c r="F250" s="76" t="s">
        <v>1362</v>
      </c>
      <c r="G250" s="13">
        <v>44454</v>
      </c>
      <c r="H250" s="77" t="s">
        <v>2428</v>
      </c>
      <c r="I250" s="16">
        <v>40</v>
      </c>
      <c r="J250" s="16">
        <v>33</v>
      </c>
      <c r="K250" s="16">
        <v>10</v>
      </c>
      <c r="L250" s="16">
        <v>2</v>
      </c>
      <c r="M250" s="81">
        <v>3.3</v>
      </c>
      <c r="N250" s="72">
        <v>4</v>
      </c>
      <c r="O250" s="64">
        <v>2530</v>
      </c>
      <c r="P250" s="65">
        <f>Table22457891011234567891011121314151617181920212223[[#This Row],[PEMBULATAN]]*O250</f>
        <v>10120</v>
      </c>
    </row>
    <row r="251" spans="1:16" ht="26.25" customHeight="1" x14ac:dyDescent="0.2">
      <c r="A251" s="14"/>
      <c r="B251" s="75"/>
      <c r="C251" s="73" t="s">
        <v>3691</v>
      </c>
      <c r="D251" s="78" t="s">
        <v>289</v>
      </c>
      <c r="E251" s="13">
        <v>44453</v>
      </c>
      <c r="F251" s="76" t="s">
        <v>1362</v>
      </c>
      <c r="G251" s="13">
        <v>44454</v>
      </c>
      <c r="H251" s="77" t="s">
        <v>2428</v>
      </c>
      <c r="I251" s="16">
        <v>69</v>
      </c>
      <c r="J251" s="16">
        <v>50</v>
      </c>
      <c r="K251" s="16">
        <v>10</v>
      </c>
      <c r="L251" s="16">
        <v>7</v>
      </c>
      <c r="M251" s="81">
        <v>8.625</v>
      </c>
      <c r="N251" s="72">
        <v>9</v>
      </c>
      <c r="O251" s="64">
        <v>2530</v>
      </c>
      <c r="P251" s="65">
        <f>Table22457891011234567891011121314151617181920212223[[#This Row],[PEMBULATAN]]*O251</f>
        <v>22770</v>
      </c>
    </row>
    <row r="252" spans="1:16" ht="26.25" customHeight="1" x14ac:dyDescent="0.2">
      <c r="A252" s="14"/>
      <c r="B252" s="75"/>
      <c r="C252" s="73" t="s">
        <v>3692</v>
      </c>
      <c r="D252" s="78" t="s">
        <v>289</v>
      </c>
      <c r="E252" s="13">
        <v>44453</v>
      </c>
      <c r="F252" s="76" t="s">
        <v>1362</v>
      </c>
      <c r="G252" s="13">
        <v>44454</v>
      </c>
      <c r="H252" s="77" t="s">
        <v>2428</v>
      </c>
      <c r="I252" s="16">
        <v>95</v>
      </c>
      <c r="J252" s="16">
        <v>58</v>
      </c>
      <c r="K252" s="16">
        <v>25</v>
      </c>
      <c r="L252" s="16">
        <v>19</v>
      </c>
      <c r="M252" s="81">
        <v>34.4375</v>
      </c>
      <c r="N252" s="72">
        <v>35</v>
      </c>
      <c r="O252" s="64">
        <v>2530</v>
      </c>
      <c r="P252" s="65">
        <f>Table22457891011234567891011121314151617181920212223[[#This Row],[PEMBULATAN]]*O252</f>
        <v>88550</v>
      </c>
    </row>
    <row r="253" spans="1:16" ht="26.25" customHeight="1" x14ac:dyDescent="0.2">
      <c r="A253" s="14"/>
      <c r="B253" s="75"/>
      <c r="C253" s="73" t="s">
        <v>3693</v>
      </c>
      <c r="D253" s="78" t="s">
        <v>289</v>
      </c>
      <c r="E253" s="13">
        <v>44453</v>
      </c>
      <c r="F253" s="76" t="s">
        <v>1362</v>
      </c>
      <c r="G253" s="13">
        <v>44454</v>
      </c>
      <c r="H253" s="77" t="s">
        <v>2428</v>
      </c>
      <c r="I253" s="16">
        <v>90</v>
      </c>
      <c r="J253" s="16">
        <v>59</v>
      </c>
      <c r="K253" s="16">
        <v>30</v>
      </c>
      <c r="L253" s="16">
        <v>25</v>
      </c>
      <c r="M253" s="81">
        <v>39.825000000000003</v>
      </c>
      <c r="N253" s="72">
        <v>40</v>
      </c>
      <c r="O253" s="64">
        <v>2530</v>
      </c>
      <c r="P253" s="65">
        <f>Table22457891011234567891011121314151617181920212223[[#This Row],[PEMBULATAN]]*O253</f>
        <v>101200</v>
      </c>
    </row>
    <row r="254" spans="1:16" ht="26.25" customHeight="1" x14ac:dyDescent="0.2">
      <c r="A254" s="14"/>
      <c r="B254" s="75"/>
      <c r="C254" s="73" t="s">
        <v>3694</v>
      </c>
      <c r="D254" s="78" t="s">
        <v>289</v>
      </c>
      <c r="E254" s="13">
        <v>44453</v>
      </c>
      <c r="F254" s="76" t="s">
        <v>1362</v>
      </c>
      <c r="G254" s="13">
        <v>44454</v>
      </c>
      <c r="H254" s="77" t="s">
        <v>2428</v>
      </c>
      <c r="I254" s="16">
        <v>90</v>
      </c>
      <c r="J254" s="16">
        <v>60</v>
      </c>
      <c r="K254" s="16">
        <v>15</v>
      </c>
      <c r="L254" s="16">
        <v>9</v>
      </c>
      <c r="M254" s="81">
        <v>20.25</v>
      </c>
      <c r="N254" s="72">
        <v>20</v>
      </c>
      <c r="O254" s="64">
        <v>2530</v>
      </c>
      <c r="P254" s="65">
        <f>Table22457891011234567891011121314151617181920212223[[#This Row],[PEMBULATAN]]*O254</f>
        <v>50600</v>
      </c>
    </row>
    <row r="255" spans="1:16" ht="26.25" customHeight="1" x14ac:dyDescent="0.2">
      <c r="A255" s="14"/>
      <c r="B255" s="75"/>
      <c r="C255" s="73" t="s">
        <v>3695</v>
      </c>
      <c r="D255" s="78" t="s">
        <v>289</v>
      </c>
      <c r="E255" s="13">
        <v>44453</v>
      </c>
      <c r="F255" s="76" t="s">
        <v>1362</v>
      </c>
      <c r="G255" s="13">
        <v>44454</v>
      </c>
      <c r="H255" s="77" t="s">
        <v>2428</v>
      </c>
      <c r="I255" s="16">
        <v>104</v>
      </c>
      <c r="J255" s="16">
        <v>56</v>
      </c>
      <c r="K255" s="16">
        <v>15</v>
      </c>
      <c r="L255" s="16">
        <v>13</v>
      </c>
      <c r="M255" s="81">
        <v>21.84</v>
      </c>
      <c r="N255" s="72">
        <v>22</v>
      </c>
      <c r="O255" s="64">
        <v>2530</v>
      </c>
      <c r="P255" s="65">
        <f>Table22457891011234567891011121314151617181920212223[[#This Row],[PEMBULATAN]]*O255</f>
        <v>55660</v>
      </c>
    </row>
    <row r="256" spans="1:16" ht="26.25" customHeight="1" x14ac:dyDescent="0.2">
      <c r="A256" s="14"/>
      <c r="B256" s="75"/>
      <c r="C256" s="73" t="s">
        <v>3696</v>
      </c>
      <c r="D256" s="78" t="s">
        <v>289</v>
      </c>
      <c r="E256" s="13">
        <v>44453</v>
      </c>
      <c r="F256" s="76" t="s">
        <v>1362</v>
      </c>
      <c r="G256" s="13">
        <v>44454</v>
      </c>
      <c r="H256" s="77" t="s">
        <v>2428</v>
      </c>
      <c r="I256" s="16">
        <v>94</v>
      </c>
      <c r="J256" s="16">
        <v>60</v>
      </c>
      <c r="K256" s="16">
        <v>30</v>
      </c>
      <c r="L256" s="16">
        <v>22</v>
      </c>
      <c r="M256" s="81">
        <v>42.3</v>
      </c>
      <c r="N256" s="72">
        <v>43</v>
      </c>
      <c r="O256" s="64">
        <v>2530</v>
      </c>
      <c r="P256" s="65">
        <f>Table22457891011234567891011121314151617181920212223[[#This Row],[PEMBULATAN]]*O256</f>
        <v>108790</v>
      </c>
    </row>
    <row r="257" spans="1:16" ht="26.25" customHeight="1" x14ac:dyDescent="0.2">
      <c r="A257" s="14"/>
      <c r="B257" s="75"/>
      <c r="C257" s="73" t="s">
        <v>3697</v>
      </c>
      <c r="D257" s="78" t="s">
        <v>289</v>
      </c>
      <c r="E257" s="13">
        <v>44453</v>
      </c>
      <c r="F257" s="76" t="s">
        <v>1362</v>
      </c>
      <c r="G257" s="13">
        <v>44454</v>
      </c>
      <c r="H257" s="77" t="s">
        <v>2428</v>
      </c>
      <c r="I257" s="16">
        <v>66</v>
      </c>
      <c r="J257" s="16">
        <v>57</v>
      </c>
      <c r="K257" s="16">
        <v>22</v>
      </c>
      <c r="L257" s="16">
        <v>9</v>
      </c>
      <c r="M257" s="81">
        <v>20.690999999999999</v>
      </c>
      <c r="N257" s="72">
        <v>21</v>
      </c>
      <c r="O257" s="64">
        <v>2530</v>
      </c>
      <c r="P257" s="65">
        <f>Table22457891011234567891011121314151617181920212223[[#This Row],[PEMBULATAN]]*O257</f>
        <v>53130</v>
      </c>
    </row>
    <row r="258" spans="1:16" ht="26.25" customHeight="1" x14ac:dyDescent="0.2">
      <c r="A258" s="14"/>
      <c r="B258" s="75"/>
      <c r="C258" s="73" t="s">
        <v>3698</v>
      </c>
      <c r="D258" s="78" t="s">
        <v>289</v>
      </c>
      <c r="E258" s="13">
        <v>44453</v>
      </c>
      <c r="F258" s="76" t="s">
        <v>1362</v>
      </c>
      <c r="G258" s="13">
        <v>44454</v>
      </c>
      <c r="H258" s="77" t="s">
        <v>2428</v>
      </c>
      <c r="I258" s="16">
        <v>64</v>
      </c>
      <c r="J258" s="16">
        <v>50</v>
      </c>
      <c r="K258" s="16">
        <v>16</v>
      </c>
      <c r="L258" s="16">
        <v>4</v>
      </c>
      <c r="M258" s="81">
        <v>12.8</v>
      </c>
      <c r="N258" s="72">
        <v>13</v>
      </c>
      <c r="O258" s="64">
        <v>2530</v>
      </c>
      <c r="P258" s="65">
        <f>Table22457891011234567891011121314151617181920212223[[#This Row],[PEMBULATAN]]*O258</f>
        <v>32890</v>
      </c>
    </row>
    <row r="259" spans="1:16" ht="26.25" customHeight="1" x14ac:dyDescent="0.2">
      <c r="A259" s="14"/>
      <c r="B259" s="75"/>
      <c r="C259" s="73" t="s">
        <v>3699</v>
      </c>
      <c r="D259" s="78" t="s">
        <v>289</v>
      </c>
      <c r="E259" s="13">
        <v>44453</v>
      </c>
      <c r="F259" s="76" t="s">
        <v>1362</v>
      </c>
      <c r="G259" s="13">
        <v>44454</v>
      </c>
      <c r="H259" s="77" t="s">
        <v>2428</v>
      </c>
      <c r="I259" s="16">
        <v>87</v>
      </c>
      <c r="J259" s="16">
        <v>60</v>
      </c>
      <c r="K259" s="16">
        <v>24</v>
      </c>
      <c r="L259" s="16">
        <v>14</v>
      </c>
      <c r="M259" s="81">
        <v>31.32</v>
      </c>
      <c r="N259" s="72">
        <v>32</v>
      </c>
      <c r="O259" s="64">
        <v>2530</v>
      </c>
      <c r="P259" s="65">
        <f>Table22457891011234567891011121314151617181920212223[[#This Row],[PEMBULATAN]]*O259</f>
        <v>80960</v>
      </c>
    </row>
    <row r="260" spans="1:16" ht="26.25" customHeight="1" x14ac:dyDescent="0.2">
      <c r="A260" s="14"/>
      <c r="B260" s="75"/>
      <c r="C260" s="73" t="s">
        <v>3700</v>
      </c>
      <c r="D260" s="78" t="s">
        <v>289</v>
      </c>
      <c r="E260" s="13">
        <v>44453</v>
      </c>
      <c r="F260" s="76" t="s">
        <v>1362</v>
      </c>
      <c r="G260" s="13">
        <v>44454</v>
      </c>
      <c r="H260" s="77" t="s">
        <v>2428</v>
      </c>
      <c r="I260" s="16">
        <v>85</v>
      </c>
      <c r="J260" s="16">
        <v>55</v>
      </c>
      <c r="K260" s="16">
        <v>14</v>
      </c>
      <c r="L260" s="16">
        <v>21</v>
      </c>
      <c r="M260" s="81">
        <v>16.362500000000001</v>
      </c>
      <c r="N260" s="72">
        <v>21</v>
      </c>
      <c r="O260" s="64">
        <v>2530</v>
      </c>
      <c r="P260" s="65">
        <f>Table22457891011234567891011121314151617181920212223[[#This Row],[PEMBULATAN]]*O260</f>
        <v>53130</v>
      </c>
    </row>
    <row r="261" spans="1:16" ht="26.25" customHeight="1" x14ac:dyDescent="0.2">
      <c r="A261" s="14"/>
      <c r="B261" s="75"/>
      <c r="C261" s="73" t="s">
        <v>3701</v>
      </c>
      <c r="D261" s="78" t="s">
        <v>289</v>
      </c>
      <c r="E261" s="13">
        <v>44453</v>
      </c>
      <c r="F261" s="76" t="s">
        <v>1362</v>
      </c>
      <c r="G261" s="13">
        <v>44454</v>
      </c>
      <c r="H261" s="77" t="s">
        <v>2428</v>
      </c>
      <c r="I261" s="16">
        <v>50</v>
      </c>
      <c r="J261" s="16">
        <v>55</v>
      </c>
      <c r="K261" s="16">
        <v>10</v>
      </c>
      <c r="L261" s="16">
        <v>8</v>
      </c>
      <c r="M261" s="81">
        <v>6.875</v>
      </c>
      <c r="N261" s="72">
        <v>8</v>
      </c>
      <c r="O261" s="64">
        <v>2530</v>
      </c>
      <c r="P261" s="65">
        <f>Table22457891011234567891011121314151617181920212223[[#This Row],[PEMBULATAN]]*O261</f>
        <v>20240</v>
      </c>
    </row>
    <row r="262" spans="1:16" ht="26.25" customHeight="1" x14ac:dyDescent="0.2">
      <c r="A262" s="14"/>
      <c r="B262" s="75"/>
      <c r="C262" s="73" t="s">
        <v>3702</v>
      </c>
      <c r="D262" s="78" t="s">
        <v>289</v>
      </c>
      <c r="E262" s="13">
        <v>44453</v>
      </c>
      <c r="F262" s="76" t="s">
        <v>1362</v>
      </c>
      <c r="G262" s="13">
        <v>44454</v>
      </c>
      <c r="H262" s="77" t="s">
        <v>2428</v>
      </c>
      <c r="I262" s="16">
        <v>59</v>
      </c>
      <c r="J262" s="16">
        <v>32</v>
      </c>
      <c r="K262" s="16">
        <v>19</v>
      </c>
      <c r="L262" s="16">
        <v>3</v>
      </c>
      <c r="M262" s="81">
        <v>8.968</v>
      </c>
      <c r="N262" s="72">
        <v>9</v>
      </c>
      <c r="O262" s="64">
        <v>2530</v>
      </c>
      <c r="P262" s="65">
        <f>Table22457891011234567891011121314151617181920212223[[#This Row],[PEMBULATAN]]*O262</f>
        <v>22770</v>
      </c>
    </row>
    <row r="263" spans="1:16" ht="26.25" customHeight="1" x14ac:dyDescent="0.2">
      <c r="A263" s="14"/>
      <c r="B263" s="75"/>
      <c r="C263" s="73" t="s">
        <v>3703</v>
      </c>
      <c r="D263" s="78" t="s">
        <v>289</v>
      </c>
      <c r="E263" s="13">
        <v>44453</v>
      </c>
      <c r="F263" s="76" t="s">
        <v>1362</v>
      </c>
      <c r="G263" s="13">
        <v>44454</v>
      </c>
      <c r="H263" s="77" t="s">
        <v>2428</v>
      </c>
      <c r="I263" s="16">
        <v>80</v>
      </c>
      <c r="J263" s="16">
        <v>50</v>
      </c>
      <c r="K263" s="16">
        <v>21</v>
      </c>
      <c r="L263" s="16">
        <v>6</v>
      </c>
      <c r="M263" s="81">
        <v>21</v>
      </c>
      <c r="N263" s="72">
        <v>21</v>
      </c>
      <c r="O263" s="64">
        <v>2530</v>
      </c>
      <c r="P263" s="65">
        <f>Table22457891011234567891011121314151617181920212223[[#This Row],[PEMBULATAN]]*O263</f>
        <v>53130</v>
      </c>
    </row>
    <row r="264" spans="1:16" ht="26.25" customHeight="1" x14ac:dyDescent="0.2">
      <c r="A264" s="14"/>
      <c r="B264" s="75"/>
      <c r="C264" s="73" t="s">
        <v>3704</v>
      </c>
      <c r="D264" s="78" t="s">
        <v>289</v>
      </c>
      <c r="E264" s="13">
        <v>44453</v>
      </c>
      <c r="F264" s="76" t="s">
        <v>1362</v>
      </c>
      <c r="G264" s="13">
        <v>44454</v>
      </c>
      <c r="H264" s="77" t="s">
        <v>2428</v>
      </c>
      <c r="I264" s="16">
        <v>85</v>
      </c>
      <c r="J264" s="16">
        <v>50</v>
      </c>
      <c r="K264" s="16">
        <v>15</v>
      </c>
      <c r="L264" s="16">
        <v>12</v>
      </c>
      <c r="M264" s="81">
        <v>15.9375</v>
      </c>
      <c r="N264" s="72">
        <v>16</v>
      </c>
      <c r="O264" s="64">
        <v>2530</v>
      </c>
      <c r="P264" s="65">
        <f>Table22457891011234567891011121314151617181920212223[[#This Row],[PEMBULATAN]]*O264</f>
        <v>40480</v>
      </c>
    </row>
    <row r="265" spans="1:16" ht="26.25" customHeight="1" x14ac:dyDescent="0.2">
      <c r="A265" s="14"/>
      <c r="B265" s="75"/>
      <c r="C265" s="73" t="s">
        <v>3705</v>
      </c>
      <c r="D265" s="78" t="s">
        <v>289</v>
      </c>
      <c r="E265" s="13">
        <v>44453</v>
      </c>
      <c r="F265" s="76" t="s">
        <v>1362</v>
      </c>
      <c r="G265" s="13">
        <v>44454</v>
      </c>
      <c r="H265" s="77" t="s">
        <v>2428</v>
      </c>
      <c r="I265" s="16">
        <v>89</v>
      </c>
      <c r="J265" s="16">
        <v>60</v>
      </c>
      <c r="K265" s="16">
        <v>20</v>
      </c>
      <c r="L265" s="16">
        <v>12</v>
      </c>
      <c r="M265" s="81">
        <v>26.7</v>
      </c>
      <c r="N265" s="72">
        <v>27</v>
      </c>
      <c r="O265" s="64">
        <v>2530</v>
      </c>
      <c r="P265" s="65">
        <f>Table22457891011234567891011121314151617181920212223[[#This Row],[PEMBULATAN]]*O265</f>
        <v>68310</v>
      </c>
    </row>
    <row r="266" spans="1:16" ht="26.25" customHeight="1" x14ac:dyDescent="0.2">
      <c r="A266" s="14"/>
      <c r="B266" s="75"/>
      <c r="C266" s="73" t="s">
        <v>3706</v>
      </c>
      <c r="D266" s="78" t="s">
        <v>289</v>
      </c>
      <c r="E266" s="13">
        <v>44453</v>
      </c>
      <c r="F266" s="76" t="s">
        <v>1362</v>
      </c>
      <c r="G266" s="13">
        <v>44454</v>
      </c>
      <c r="H266" s="77" t="s">
        <v>2428</v>
      </c>
      <c r="I266" s="16">
        <v>90</v>
      </c>
      <c r="J266" s="16">
        <v>55</v>
      </c>
      <c r="K266" s="16">
        <v>27</v>
      </c>
      <c r="L266" s="16">
        <v>10</v>
      </c>
      <c r="M266" s="81">
        <v>33.412500000000001</v>
      </c>
      <c r="N266" s="72">
        <v>34</v>
      </c>
      <c r="O266" s="64">
        <v>2530</v>
      </c>
      <c r="P266" s="65">
        <f>Table22457891011234567891011121314151617181920212223[[#This Row],[PEMBULATAN]]*O266</f>
        <v>86020</v>
      </c>
    </row>
    <row r="267" spans="1:16" ht="26.25" customHeight="1" x14ac:dyDescent="0.2">
      <c r="A267" s="14"/>
      <c r="B267" s="75"/>
      <c r="C267" s="73" t="s">
        <v>3707</v>
      </c>
      <c r="D267" s="78" t="s">
        <v>289</v>
      </c>
      <c r="E267" s="13">
        <v>44453</v>
      </c>
      <c r="F267" s="76" t="s">
        <v>1362</v>
      </c>
      <c r="G267" s="13">
        <v>44454</v>
      </c>
      <c r="H267" s="77" t="s">
        <v>2428</v>
      </c>
      <c r="I267" s="16">
        <v>90</v>
      </c>
      <c r="J267" s="16">
        <v>60</v>
      </c>
      <c r="K267" s="16">
        <v>23</v>
      </c>
      <c r="L267" s="16">
        <v>14</v>
      </c>
      <c r="M267" s="81">
        <v>31.05</v>
      </c>
      <c r="N267" s="72">
        <v>31</v>
      </c>
      <c r="O267" s="64">
        <v>2530</v>
      </c>
      <c r="P267" s="65">
        <f>Table22457891011234567891011121314151617181920212223[[#This Row],[PEMBULATAN]]*O267</f>
        <v>78430</v>
      </c>
    </row>
    <row r="268" spans="1:16" ht="26.25" customHeight="1" x14ac:dyDescent="0.2">
      <c r="A268" s="14"/>
      <c r="B268" s="75"/>
      <c r="C268" s="73" t="s">
        <v>3708</v>
      </c>
      <c r="D268" s="78" t="s">
        <v>289</v>
      </c>
      <c r="E268" s="13">
        <v>44453</v>
      </c>
      <c r="F268" s="76" t="s">
        <v>1362</v>
      </c>
      <c r="G268" s="13">
        <v>44454</v>
      </c>
      <c r="H268" s="77" t="s">
        <v>2428</v>
      </c>
      <c r="I268" s="16">
        <v>76</v>
      </c>
      <c r="J268" s="16">
        <v>56</v>
      </c>
      <c r="K268" s="16">
        <v>32</v>
      </c>
      <c r="L268" s="16">
        <v>17</v>
      </c>
      <c r="M268" s="81">
        <v>34.048000000000002</v>
      </c>
      <c r="N268" s="72">
        <v>34</v>
      </c>
      <c r="O268" s="64">
        <v>2530</v>
      </c>
      <c r="P268" s="65">
        <f>Table22457891011234567891011121314151617181920212223[[#This Row],[PEMBULATAN]]*O268</f>
        <v>86020</v>
      </c>
    </row>
    <row r="269" spans="1:16" ht="26.25" customHeight="1" x14ac:dyDescent="0.2">
      <c r="A269" s="14"/>
      <c r="B269" s="75"/>
      <c r="C269" s="73" t="s">
        <v>3709</v>
      </c>
      <c r="D269" s="78" t="s">
        <v>289</v>
      </c>
      <c r="E269" s="13">
        <v>44453</v>
      </c>
      <c r="F269" s="76" t="s">
        <v>1362</v>
      </c>
      <c r="G269" s="13">
        <v>44454</v>
      </c>
      <c r="H269" s="77" t="s">
        <v>2428</v>
      </c>
      <c r="I269" s="16">
        <v>87</v>
      </c>
      <c r="J269" s="16">
        <v>54</v>
      </c>
      <c r="K269" s="16">
        <v>32</v>
      </c>
      <c r="L269" s="16">
        <v>15</v>
      </c>
      <c r="M269" s="81">
        <v>37.584000000000003</v>
      </c>
      <c r="N269" s="72">
        <v>38</v>
      </c>
      <c r="O269" s="64">
        <v>2530</v>
      </c>
      <c r="P269" s="65">
        <f>Table22457891011234567891011121314151617181920212223[[#This Row],[PEMBULATAN]]*O269</f>
        <v>96140</v>
      </c>
    </row>
    <row r="270" spans="1:16" ht="26.25" customHeight="1" x14ac:dyDescent="0.2">
      <c r="A270" s="14"/>
      <c r="B270" s="75"/>
      <c r="C270" s="73" t="s">
        <v>3710</v>
      </c>
      <c r="D270" s="78" t="s">
        <v>289</v>
      </c>
      <c r="E270" s="13">
        <v>44453</v>
      </c>
      <c r="F270" s="76" t="s">
        <v>1362</v>
      </c>
      <c r="G270" s="13">
        <v>44454</v>
      </c>
      <c r="H270" s="77" t="s">
        <v>2428</v>
      </c>
      <c r="I270" s="16">
        <v>80</v>
      </c>
      <c r="J270" s="16">
        <v>52</v>
      </c>
      <c r="K270" s="16">
        <v>32</v>
      </c>
      <c r="L270" s="16">
        <v>19</v>
      </c>
      <c r="M270" s="81">
        <v>33.28</v>
      </c>
      <c r="N270" s="72">
        <v>33</v>
      </c>
      <c r="O270" s="64">
        <v>2530</v>
      </c>
      <c r="P270" s="65">
        <f>Table22457891011234567891011121314151617181920212223[[#This Row],[PEMBULATAN]]*O270</f>
        <v>83490</v>
      </c>
    </row>
    <row r="271" spans="1:16" ht="26.25" customHeight="1" x14ac:dyDescent="0.2">
      <c r="A271" s="14"/>
      <c r="B271" s="75"/>
      <c r="C271" s="73" t="s">
        <v>3711</v>
      </c>
      <c r="D271" s="78" t="s">
        <v>289</v>
      </c>
      <c r="E271" s="13">
        <v>44453</v>
      </c>
      <c r="F271" s="76" t="s">
        <v>1362</v>
      </c>
      <c r="G271" s="13">
        <v>44454</v>
      </c>
      <c r="H271" s="77" t="s">
        <v>2428</v>
      </c>
      <c r="I271" s="16">
        <v>83</v>
      </c>
      <c r="J271" s="16">
        <v>50</v>
      </c>
      <c r="K271" s="16">
        <v>40</v>
      </c>
      <c r="L271" s="16">
        <v>14</v>
      </c>
      <c r="M271" s="81">
        <v>41.5</v>
      </c>
      <c r="N271" s="72">
        <v>42</v>
      </c>
      <c r="O271" s="64">
        <v>2530</v>
      </c>
      <c r="P271" s="65">
        <f>Table22457891011234567891011121314151617181920212223[[#This Row],[PEMBULATAN]]*O271</f>
        <v>106260</v>
      </c>
    </row>
    <row r="272" spans="1:16" ht="26.25" customHeight="1" x14ac:dyDescent="0.2">
      <c r="A272" s="14"/>
      <c r="B272" s="75"/>
      <c r="C272" s="73" t="s">
        <v>3712</v>
      </c>
      <c r="D272" s="78" t="s">
        <v>289</v>
      </c>
      <c r="E272" s="13">
        <v>44453</v>
      </c>
      <c r="F272" s="76" t="s">
        <v>1362</v>
      </c>
      <c r="G272" s="13">
        <v>44454</v>
      </c>
      <c r="H272" s="77" t="s">
        <v>2428</v>
      </c>
      <c r="I272" s="16">
        <v>85</v>
      </c>
      <c r="J272" s="16">
        <v>63</v>
      </c>
      <c r="K272" s="16">
        <v>28</v>
      </c>
      <c r="L272" s="16">
        <v>18</v>
      </c>
      <c r="M272" s="81">
        <v>37.484999999999999</v>
      </c>
      <c r="N272" s="72">
        <v>38</v>
      </c>
      <c r="O272" s="64">
        <v>2530</v>
      </c>
      <c r="P272" s="65">
        <f>Table22457891011234567891011121314151617181920212223[[#This Row],[PEMBULATAN]]*O272</f>
        <v>96140</v>
      </c>
    </row>
    <row r="273" spans="1:16" ht="26.25" customHeight="1" x14ac:dyDescent="0.2">
      <c r="A273" s="14"/>
      <c r="B273" s="75"/>
      <c r="C273" s="73" t="s">
        <v>3713</v>
      </c>
      <c r="D273" s="78" t="s">
        <v>289</v>
      </c>
      <c r="E273" s="13">
        <v>44453</v>
      </c>
      <c r="F273" s="76" t="s">
        <v>1362</v>
      </c>
      <c r="G273" s="13">
        <v>44454</v>
      </c>
      <c r="H273" s="77" t="s">
        <v>2428</v>
      </c>
      <c r="I273" s="16">
        <v>76</v>
      </c>
      <c r="J273" s="16">
        <v>56</v>
      </c>
      <c r="K273" s="16">
        <v>27</v>
      </c>
      <c r="L273" s="16">
        <v>13</v>
      </c>
      <c r="M273" s="81">
        <v>28.728000000000002</v>
      </c>
      <c r="N273" s="72">
        <v>29</v>
      </c>
      <c r="O273" s="64">
        <v>2530</v>
      </c>
      <c r="P273" s="65">
        <f>Table22457891011234567891011121314151617181920212223[[#This Row],[PEMBULATAN]]*O273</f>
        <v>73370</v>
      </c>
    </row>
    <row r="274" spans="1:16" ht="26.25" customHeight="1" x14ac:dyDescent="0.2">
      <c r="A274" s="14"/>
      <c r="B274" s="75"/>
      <c r="C274" s="73" t="s">
        <v>3714</v>
      </c>
      <c r="D274" s="78" t="s">
        <v>289</v>
      </c>
      <c r="E274" s="13">
        <v>44453</v>
      </c>
      <c r="F274" s="76" t="s">
        <v>1362</v>
      </c>
      <c r="G274" s="13">
        <v>44454</v>
      </c>
      <c r="H274" s="77" t="s">
        <v>2428</v>
      </c>
      <c r="I274" s="16">
        <v>72</v>
      </c>
      <c r="J274" s="16">
        <v>60</v>
      </c>
      <c r="K274" s="16">
        <v>25</v>
      </c>
      <c r="L274" s="16">
        <v>14</v>
      </c>
      <c r="M274" s="81">
        <v>27</v>
      </c>
      <c r="N274" s="72">
        <v>27</v>
      </c>
      <c r="O274" s="64">
        <v>2530</v>
      </c>
      <c r="P274" s="65">
        <f>Table22457891011234567891011121314151617181920212223[[#This Row],[PEMBULATAN]]*O274</f>
        <v>68310</v>
      </c>
    </row>
    <row r="275" spans="1:16" ht="26.25" customHeight="1" x14ac:dyDescent="0.2">
      <c r="A275" s="14"/>
      <c r="B275" s="75"/>
      <c r="C275" s="73" t="s">
        <v>3715</v>
      </c>
      <c r="D275" s="78" t="s">
        <v>289</v>
      </c>
      <c r="E275" s="13">
        <v>44453</v>
      </c>
      <c r="F275" s="76" t="s">
        <v>1362</v>
      </c>
      <c r="G275" s="13">
        <v>44454</v>
      </c>
      <c r="H275" s="77" t="s">
        <v>2428</v>
      </c>
      <c r="I275" s="16">
        <v>71</v>
      </c>
      <c r="J275" s="16">
        <v>55</v>
      </c>
      <c r="K275" s="16">
        <v>15</v>
      </c>
      <c r="L275" s="16">
        <v>12</v>
      </c>
      <c r="M275" s="81">
        <v>14.643750000000001</v>
      </c>
      <c r="N275" s="72">
        <v>15</v>
      </c>
      <c r="O275" s="64">
        <v>2530</v>
      </c>
      <c r="P275" s="65">
        <f>Table22457891011234567891011121314151617181920212223[[#This Row],[PEMBULATAN]]*O275</f>
        <v>37950</v>
      </c>
    </row>
    <row r="276" spans="1:16" ht="26.25" customHeight="1" x14ac:dyDescent="0.2">
      <c r="A276" s="14"/>
      <c r="B276" s="75"/>
      <c r="C276" s="73" t="s">
        <v>3716</v>
      </c>
      <c r="D276" s="78" t="s">
        <v>289</v>
      </c>
      <c r="E276" s="13">
        <v>44453</v>
      </c>
      <c r="F276" s="76" t="s">
        <v>1362</v>
      </c>
      <c r="G276" s="13">
        <v>44454</v>
      </c>
      <c r="H276" s="77" t="s">
        <v>2428</v>
      </c>
      <c r="I276" s="16">
        <v>85</v>
      </c>
      <c r="J276" s="16">
        <v>57</v>
      </c>
      <c r="K276" s="16">
        <v>30</v>
      </c>
      <c r="L276" s="16">
        <v>18</v>
      </c>
      <c r="M276" s="81">
        <v>36.337499999999999</v>
      </c>
      <c r="N276" s="72">
        <v>37</v>
      </c>
      <c r="O276" s="64">
        <v>2530</v>
      </c>
      <c r="P276" s="65">
        <f>Table22457891011234567891011121314151617181920212223[[#This Row],[PEMBULATAN]]*O276</f>
        <v>93610</v>
      </c>
    </row>
    <row r="277" spans="1:16" ht="26.25" customHeight="1" x14ac:dyDescent="0.2">
      <c r="A277" s="14"/>
      <c r="B277" s="75"/>
      <c r="C277" s="73" t="s">
        <v>3717</v>
      </c>
      <c r="D277" s="78" t="s">
        <v>289</v>
      </c>
      <c r="E277" s="13">
        <v>44453</v>
      </c>
      <c r="F277" s="76" t="s">
        <v>1362</v>
      </c>
      <c r="G277" s="13">
        <v>44454</v>
      </c>
      <c r="H277" s="77" t="s">
        <v>2428</v>
      </c>
      <c r="I277" s="16">
        <v>85</v>
      </c>
      <c r="J277" s="16">
        <v>90</v>
      </c>
      <c r="K277" s="16">
        <v>35</v>
      </c>
      <c r="L277" s="16">
        <v>21</v>
      </c>
      <c r="M277" s="81">
        <v>66.9375</v>
      </c>
      <c r="N277" s="72">
        <v>67</v>
      </c>
      <c r="O277" s="64">
        <v>2530</v>
      </c>
      <c r="P277" s="65">
        <f>Table22457891011234567891011121314151617181920212223[[#This Row],[PEMBULATAN]]*O277</f>
        <v>169510</v>
      </c>
    </row>
    <row r="278" spans="1:16" ht="26.25" customHeight="1" x14ac:dyDescent="0.2">
      <c r="A278" s="14"/>
      <c r="B278" s="75"/>
      <c r="C278" s="73" t="s">
        <v>3718</v>
      </c>
      <c r="D278" s="78" t="s">
        <v>289</v>
      </c>
      <c r="E278" s="13">
        <v>44453</v>
      </c>
      <c r="F278" s="76" t="s">
        <v>1362</v>
      </c>
      <c r="G278" s="13">
        <v>44454</v>
      </c>
      <c r="H278" s="77" t="s">
        <v>2428</v>
      </c>
      <c r="I278" s="16">
        <v>101</v>
      </c>
      <c r="J278" s="16">
        <v>60</v>
      </c>
      <c r="K278" s="16">
        <v>30</v>
      </c>
      <c r="L278" s="16">
        <v>21</v>
      </c>
      <c r="M278" s="81">
        <v>45.45</v>
      </c>
      <c r="N278" s="72">
        <v>46</v>
      </c>
      <c r="O278" s="64">
        <v>2530</v>
      </c>
      <c r="P278" s="65">
        <f>Table22457891011234567891011121314151617181920212223[[#This Row],[PEMBULATAN]]*O278</f>
        <v>116380</v>
      </c>
    </row>
    <row r="279" spans="1:16" ht="26.25" customHeight="1" x14ac:dyDescent="0.2">
      <c r="A279" s="14"/>
      <c r="B279" s="75"/>
      <c r="C279" s="73" t="s">
        <v>3719</v>
      </c>
      <c r="D279" s="78" t="s">
        <v>289</v>
      </c>
      <c r="E279" s="13">
        <v>44453</v>
      </c>
      <c r="F279" s="76" t="s">
        <v>1362</v>
      </c>
      <c r="G279" s="13">
        <v>44454</v>
      </c>
      <c r="H279" s="77" t="s">
        <v>2428</v>
      </c>
      <c r="I279" s="16">
        <v>75</v>
      </c>
      <c r="J279" s="16">
        <v>56</v>
      </c>
      <c r="K279" s="16">
        <v>25</v>
      </c>
      <c r="L279" s="16">
        <v>8</v>
      </c>
      <c r="M279" s="81">
        <v>26.25</v>
      </c>
      <c r="N279" s="72">
        <v>26</v>
      </c>
      <c r="O279" s="64">
        <v>2530</v>
      </c>
      <c r="P279" s="65">
        <f>Table22457891011234567891011121314151617181920212223[[#This Row],[PEMBULATAN]]*O279</f>
        <v>65780</v>
      </c>
    </row>
    <row r="280" spans="1:16" ht="26.25" customHeight="1" x14ac:dyDescent="0.2">
      <c r="A280" s="14"/>
      <c r="B280" s="75"/>
      <c r="C280" s="73" t="s">
        <v>3720</v>
      </c>
      <c r="D280" s="78" t="s">
        <v>289</v>
      </c>
      <c r="E280" s="13">
        <v>44453</v>
      </c>
      <c r="F280" s="76" t="s">
        <v>1362</v>
      </c>
      <c r="G280" s="13">
        <v>44454</v>
      </c>
      <c r="H280" s="77" t="s">
        <v>2428</v>
      </c>
      <c r="I280" s="16">
        <v>83</v>
      </c>
      <c r="J280" s="16">
        <v>60</v>
      </c>
      <c r="K280" s="16">
        <v>32</v>
      </c>
      <c r="L280" s="16">
        <v>13</v>
      </c>
      <c r="M280" s="81">
        <v>39.840000000000003</v>
      </c>
      <c r="N280" s="72">
        <v>40</v>
      </c>
      <c r="O280" s="64">
        <v>2530</v>
      </c>
      <c r="P280" s="65">
        <f>Table22457891011234567891011121314151617181920212223[[#This Row],[PEMBULATAN]]*O280</f>
        <v>101200</v>
      </c>
    </row>
    <row r="281" spans="1:16" ht="26.25" customHeight="1" x14ac:dyDescent="0.2">
      <c r="A281" s="14"/>
      <c r="B281" s="75"/>
      <c r="C281" s="73" t="s">
        <v>3721</v>
      </c>
      <c r="D281" s="78" t="s">
        <v>289</v>
      </c>
      <c r="E281" s="13">
        <v>44453</v>
      </c>
      <c r="F281" s="76" t="s">
        <v>1362</v>
      </c>
      <c r="G281" s="13">
        <v>44454</v>
      </c>
      <c r="H281" s="77" t="s">
        <v>2428</v>
      </c>
      <c r="I281" s="16">
        <v>80</v>
      </c>
      <c r="J281" s="16">
        <v>66</v>
      </c>
      <c r="K281" s="16">
        <v>25</v>
      </c>
      <c r="L281" s="16">
        <v>18</v>
      </c>
      <c r="M281" s="81">
        <v>33</v>
      </c>
      <c r="N281" s="72">
        <v>33</v>
      </c>
      <c r="O281" s="64">
        <v>2530</v>
      </c>
      <c r="P281" s="65">
        <f>Table22457891011234567891011121314151617181920212223[[#This Row],[PEMBULATAN]]*O281</f>
        <v>83490</v>
      </c>
    </row>
    <row r="282" spans="1:16" ht="26.25" customHeight="1" x14ac:dyDescent="0.2">
      <c r="A282" s="14"/>
      <c r="B282" s="75"/>
      <c r="C282" s="73" t="s">
        <v>3722</v>
      </c>
      <c r="D282" s="78" t="s">
        <v>289</v>
      </c>
      <c r="E282" s="13">
        <v>44453</v>
      </c>
      <c r="F282" s="76" t="s">
        <v>1362</v>
      </c>
      <c r="G282" s="13">
        <v>44454</v>
      </c>
      <c r="H282" s="77" t="s">
        <v>2428</v>
      </c>
      <c r="I282" s="16">
        <v>66</v>
      </c>
      <c r="J282" s="16">
        <v>47</v>
      </c>
      <c r="K282" s="16">
        <v>14</v>
      </c>
      <c r="L282" s="16">
        <v>6</v>
      </c>
      <c r="M282" s="81">
        <v>10.856999999999999</v>
      </c>
      <c r="N282" s="72">
        <v>11</v>
      </c>
      <c r="O282" s="64">
        <v>2530</v>
      </c>
      <c r="P282" s="65">
        <f>Table22457891011234567891011121314151617181920212223[[#This Row],[PEMBULATAN]]*O282</f>
        <v>27830</v>
      </c>
    </row>
    <row r="283" spans="1:16" ht="26.25" customHeight="1" x14ac:dyDescent="0.2">
      <c r="A283" s="14"/>
      <c r="B283" s="75"/>
      <c r="C283" s="73" t="s">
        <v>3723</v>
      </c>
      <c r="D283" s="78" t="s">
        <v>289</v>
      </c>
      <c r="E283" s="13">
        <v>44453</v>
      </c>
      <c r="F283" s="76" t="s">
        <v>1362</v>
      </c>
      <c r="G283" s="13">
        <v>44454</v>
      </c>
      <c r="H283" s="77" t="s">
        <v>2428</v>
      </c>
      <c r="I283" s="16">
        <v>66</v>
      </c>
      <c r="J283" s="16">
        <v>60</v>
      </c>
      <c r="K283" s="16">
        <v>15</v>
      </c>
      <c r="L283" s="16">
        <v>8</v>
      </c>
      <c r="M283" s="81">
        <v>14.85</v>
      </c>
      <c r="N283" s="72">
        <v>15</v>
      </c>
      <c r="O283" s="64">
        <v>2530</v>
      </c>
      <c r="P283" s="65">
        <f>Table22457891011234567891011121314151617181920212223[[#This Row],[PEMBULATAN]]*O283</f>
        <v>37950</v>
      </c>
    </row>
    <row r="284" spans="1:16" ht="26.25" customHeight="1" x14ac:dyDescent="0.2">
      <c r="A284" s="14"/>
      <c r="B284" s="75"/>
      <c r="C284" s="73" t="s">
        <v>3724</v>
      </c>
      <c r="D284" s="78" t="s">
        <v>289</v>
      </c>
      <c r="E284" s="13">
        <v>44453</v>
      </c>
      <c r="F284" s="76" t="s">
        <v>1362</v>
      </c>
      <c r="G284" s="13">
        <v>44454</v>
      </c>
      <c r="H284" s="77" t="s">
        <v>2428</v>
      </c>
      <c r="I284" s="16">
        <v>105</v>
      </c>
      <c r="J284" s="16">
        <v>65</v>
      </c>
      <c r="K284" s="16">
        <v>25</v>
      </c>
      <c r="L284" s="16">
        <v>19</v>
      </c>
      <c r="M284" s="81">
        <v>42.65625</v>
      </c>
      <c r="N284" s="72">
        <v>43</v>
      </c>
      <c r="O284" s="64">
        <v>2530</v>
      </c>
      <c r="P284" s="65">
        <f>Table22457891011234567891011121314151617181920212223[[#This Row],[PEMBULATAN]]*O284</f>
        <v>108790</v>
      </c>
    </row>
    <row r="285" spans="1:16" ht="26.25" customHeight="1" x14ac:dyDescent="0.2">
      <c r="A285" s="14"/>
      <c r="B285" s="75"/>
      <c r="C285" s="73" t="s">
        <v>3725</v>
      </c>
      <c r="D285" s="78" t="s">
        <v>289</v>
      </c>
      <c r="E285" s="13">
        <v>44453</v>
      </c>
      <c r="F285" s="76" t="s">
        <v>1362</v>
      </c>
      <c r="G285" s="13">
        <v>44454</v>
      </c>
      <c r="H285" s="77" t="s">
        <v>2428</v>
      </c>
      <c r="I285" s="16">
        <v>88</v>
      </c>
      <c r="J285" s="16">
        <v>65</v>
      </c>
      <c r="K285" s="16">
        <v>22</v>
      </c>
      <c r="L285" s="16">
        <v>20</v>
      </c>
      <c r="M285" s="81">
        <v>31.46</v>
      </c>
      <c r="N285" s="72">
        <v>32</v>
      </c>
      <c r="O285" s="64">
        <v>2530</v>
      </c>
      <c r="P285" s="65">
        <f>Table22457891011234567891011121314151617181920212223[[#This Row],[PEMBULATAN]]*O285</f>
        <v>80960</v>
      </c>
    </row>
    <row r="286" spans="1:16" ht="26.25" customHeight="1" x14ac:dyDescent="0.2">
      <c r="A286" s="14"/>
      <c r="B286" s="75"/>
      <c r="C286" s="73" t="s">
        <v>3726</v>
      </c>
      <c r="D286" s="78" t="s">
        <v>289</v>
      </c>
      <c r="E286" s="13">
        <v>44453</v>
      </c>
      <c r="F286" s="76" t="s">
        <v>1362</v>
      </c>
      <c r="G286" s="13">
        <v>44454</v>
      </c>
      <c r="H286" s="77" t="s">
        <v>2428</v>
      </c>
      <c r="I286" s="16">
        <v>93</v>
      </c>
      <c r="J286" s="16">
        <v>62</v>
      </c>
      <c r="K286" s="16">
        <v>34</v>
      </c>
      <c r="L286" s="16">
        <v>20</v>
      </c>
      <c r="M286" s="81">
        <v>49.011000000000003</v>
      </c>
      <c r="N286" s="72">
        <v>49</v>
      </c>
      <c r="O286" s="64">
        <v>2530</v>
      </c>
      <c r="P286" s="65">
        <f>Table22457891011234567891011121314151617181920212223[[#This Row],[PEMBULATAN]]*O286</f>
        <v>123970</v>
      </c>
    </row>
    <row r="287" spans="1:16" ht="26.25" customHeight="1" x14ac:dyDescent="0.2">
      <c r="A287" s="14"/>
      <c r="B287" s="75"/>
      <c r="C287" s="73" t="s">
        <v>3727</v>
      </c>
      <c r="D287" s="78" t="s">
        <v>289</v>
      </c>
      <c r="E287" s="13">
        <v>44453</v>
      </c>
      <c r="F287" s="76" t="s">
        <v>1362</v>
      </c>
      <c r="G287" s="13">
        <v>44454</v>
      </c>
      <c r="H287" s="77" t="s">
        <v>2428</v>
      </c>
      <c r="I287" s="16">
        <v>74</v>
      </c>
      <c r="J287" s="16">
        <v>67</v>
      </c>
      <c r="K287" s="16">
        <v>17</v>
      </c>
      <c r="L287" s="16">
        <v>9</v>
      </c>
      <c r="M287" s="81">
        <v>21.0715</v>
      </c>
      <c r="N287" s="72">
        <v>21</v>
      </c>
      <c r="O287" s="64">
        <v>2530</v>
      </c>
      <c r="P287" s="65">
        <f>Table22457891011234567891011121314151617181920212223[[#This Row],[PEMBULATAN]]*O287</f>
        <v>53130</v>
      </c>
    </row>
    <row r="288" spans="1:16" ht="26.25" customHeight="1" x14ac:dyDescent="0.2">
      <c r="A288" s="14"/>
      <c r="B288" s="75"/>
      <c r="C288" s="73" t="s">
        <v>3728</v>
      </c>
      <c r="D288" s="78" t="s">
        <v>289</v>
      </c>
      <c r="E288" s="13">
        <v>44453</v>
      </c>
      <c r="F288" s="76" t="s">
        <v>1362</v>
      </c>
      <c r="G288" s="13">
        <v>44454</v>
      </c>
      <c r="H288" s="77" t="s">
        <v>2428</v>
      </c>
      <c r="I288" s="16">
        <v>95</v>
      </c>
      <c r="J288" s="16">
        <v>60</v>
      </c>
      <c r="K288" s="16">
        <v>26</v>
      </c>
      <c r="L288" s="16">
        <v>17</v>
      </c>
      <c r="M288" s="81">
        <v>37.049999999999997</v>
      </c>
      <c r="N288" s="72">
        <v>37</v>
      </c>
      <c r="O288" s="64">
        <v>2530</v>
      </c>
      <c r="P288" s="65">
        <f>Table22457891011234567891011121314151617181920212223[[#This Row],[PEMBULATAN]]*O288</f>
        <v>93610</v>
      </c>
    </row>
    <row r="289" spans="1:16" ht="26.25" customHeight="1" x14ac:dyDescent="0.2">
      <c r="A289" s="14"/>
      <c r="B289" s="75"/>
      <c r="C289" s="73" t="s">
        <v>3729</v>
      </c>
      <c r="D289" s="78" t="s">
        <v>289</v>
      </c>
      <c r="E289" s="13">
        <v>44453</v>
      </c>
      <c r="F289" s="76" t="s">
        <v>1362</v>
      </c>
      <c r="G289" s="13">
        <v>44454</v>
      </c>
      <c r="H289" s="77" t="s">
        <v>2428</v>
      </c>
      <c r="I289" s="16">
        <v>97</v>
      </c>
      <c r="J289" s="16">
        <v>60</v>
      </c>
      <c r="K289" s="16">
        <v>15</v>
      </c>
      <c r="L289" s="16">
        <v>14</v>
      </c>
      <c r="M289" s="81">
        <v>21.824999999999999</v>
      </c>
      <c r="N289" s="72">
        <v>22</v>
      </c>
      <c r="O289" s="64">
        <v>2530</v>
      </c>
      <c r="P289" s="65">
        <f>Table22457891011234567891011121314151617181920212223[[#This Row],[PEMBULATAN]]*O289</f>
        <v>55660</v>
      </c>
    </row>
    <row r="290" spans="1:16" ht="26.25" customHeight="1" x14ac:dyDescent="0.2">
      <c r="A290" s="14"/>
      <c r="B290" s="75"/>
      <c r="C290" s="73" t="s">
        <v>3730</v>
      </c>
      <c r="D290" s="78" t="s">
        <v>289</v>
      </c>
      <c r="E290" s="13">
        <v>44453</v>
      </c>
      <c r="F290" s="76" t="s">
        <v>1362</v>
      </c>
      <c r="G290" s="13">
        <v>44454</v>
      </c>
      <c r="H290" s="77" t="s">
        <v>2428</v>
      </c>
      <c r="I290" s="16">
        <v>70</v>
      </c>
      <c r="J290" s="16">
        <v>49</v>
      </c>
      <c r="K290" s="16">
        <v>17</v>
      </c>
      <c r="L290" s="16">
        <v>5</v>
      </c>
      <c r="M290" s="81">
        <v>14.577500000000001</v>
      </c>
      <c r="N290" s="72">
        <v>15</v>
      </c>
      <c r="O290" s="64">
        <v>2530</v>
      </c>
      <c r="P290" s="65">
        <f>Table22457891011234567891011121314151617181920212223[[#This Row],[PEMBULATAN]]*O290</f>
        <v>37950</v>
      </c>
    </row>
    <row r="291" spans="1:16" ht="26.25" customHeight="1" x14ac:dyDescent="0.2">
      <c r="A291" s="14"/>
      <c r="B291" s="75"/>
      <c r="C291" s="73" t="s">
        <v>3731</v>
      </c>
      <c r="D291" s="78" t="s">
        <v>289</v>
      </c>
      <c r="E291" s="13">
        <v>44453</v>
      </c>
      <c r="F291" s="76" t="s">
        <v>1362</v>
      </c>
      <c r="G291" s="13">
        <v>44454</v>
      </c>
      <c r="H291" s="77" t="s">
        <v>2428</v>
      </c>
      <c r="I291" s="16">
        <v>95</v>
      </c>
      <c r="J291" s="16">
        <v>68</v>
      </c>
      <c r="K291" s="16">
        <v>17</v>
      </c>
      <c r="L291" s="16">
        <v>14</v>
      </c>
      <c r="M291" s="81">
        <v>27.454999999999998</v>
      </c>
      <c r="N291" s="72">
        <v>28</v>
      </c>
      <c r="O291" s="64">
        <v>2530</v>
      </c>
      <c r="P291" s="65">
        <f>Table22457891011234567891011121314151617181920212223[[#This Row],[PEMBULATAN]]*O291</f>
        <v>70840</v>
      </c>
    </row>
    <row r="292" spans="1:16" ht="26.25" customHeight="1" x14ac:dyDescent="0.2">
      <c r="A292" s="14"/>
      <c r="B292" s="75"/>
      <c r="C292" s="73" t="s">
        <v>3732</v>
      </c>
      <c r="D292" s="78" t="s">
        <v>289</v>
      </c>
      <c r="E292" s="13">
        <v>44453</v>
      </c>
      <c r="F292" s="76" t="s">
        <v>1362</v>
      </c>
      <c r="G292" s="13">
        <v>44454</v>
      </c>
      <c r="H292" s="77" t="s">
        <v>2428</v>
      </c>
      <c r="I292" s="16">
        <v>70</v>
      </c>
      <c r="J292" s="16">
        <v>46</v>
      </c>
      <c r="K292" s="16">
        <v>17</v>
      </c>
      <c r="L292" s="16">
        <v>5</v>
      </c>
      <c r="M292" s="81">
        <v>13.685</v>
      </c>
      <c r="N292" s="72">
        <v>14</v>
      </c>
      <c r="O292" s="64">
        <v>2530</v>
      </c>
      <c r="P292" s="65">
        <f>Table22457891011234567891011121314151617181920212223[[#This Row],[PEMBULATAN]]*O292</f>
        <v>35420</v>
      </c>
    </row>
    <row r="293" spans="1:16" ht="26.25" customHeight="1" x14ac:dyDescent="0.2">
      <c r="A293" s="14"/>
      <c r="B293" s="75"/>
      <c r="C293" s="73" t="s">
        <v>3733</v>
      </c>
      <c r="D293" s="78" t="s">
        <v>289</v>
      </c>
      <c r="E293" s="13">
        <v>44453</v>
      </c>
      <c r="F293" s="76" t="s">
        <v>1362</v>
      </c>
      <c r="G293" s="13">
        <v>44454</v>
      </c>
      <c r="H293" s="77" t="s">
        <v>2428</v>
      </c>
      <c r="I293" s="16">
        <v>90</v>
      </c>
      <c r="J293" s="16">
        <v>64</v>
      </c>
      <c r="K293" s="16">
        <v>23</v>
      </c>
      <c r="L293" s="16">
        <v>21</v>
      </c>
      <c r="M293" s="81">
        <v>33.119999999999997</v>
      </c>
      <c r="N293" s="72">
        <v>33</v>
      </c>
      <c r="O293" s="64">
        <v>2530</v>
      </c>
      <c r="P293" s="65">
        <f>Table22457891011234567891011121314151617181920212223[[#This Row],[PEMBULATAN]]*O293</f>
        <v>83490</v>
      </c>
    </row>
    <row r="294" spans="1:16" ht="26.25" customHeight="1" x14ac:dyDescent="0.2">
      <c r="A294" s="14"/>
      <c r="B294" s="75"/>
      <c r="C294" s="73" t="s">
        <v>3734</v>
      </c>
      <c r="D294" s="78" t="s">
        <v>289</v>
      </c>
      <c r="E294" s="13">
        <v>44453</v>
      </c>
      <c r="F294" s="76" t="s">
        <v>1362</v>
      </c>
      <c r="G294" s="13">
        <v>44454</v>
      </c>
      <c r="H294" s="77" t="s">
        <v>2428</v>
      </c>
      <c r="I294" s="16">
        <v>75</v>
      </c>
      <c r="J294" s="16">
        <v>56</v>
      </c>
      <c r="K294" s="16">
        <v>20</v>
      </c>
      <c r="L294" s="16">
        <v>12</v>
      </c>
      <c r="M294" s="81">
        <v>21</v>
      </c>
      <c r="N294" s="72">
        <v>21</v>
      </c>
      <c r="O294" s="64">
        <v>2530</v>
      </c>
      <c r="P294" s="65">
        <f>Table22457891011234567891011121314151617181920212223[[#This Row],[PEMBULATAN]]*O294</f>
        <v>53130</v>
      </c>
    </row>
    <row r="295" spans="1:16" ht="26.25" customHeight="1" x14ac:dyDescent="0.2">
      <c r="A295" s="14"/>
      <c r="B295" s="75"/>
      <c r="C295" s="73" t="s">
        <v>3735</v>
      </c>
      <c r="D295" s="78" t="s">
        <v>289</v>
      </c>
      <c r="E295" s="13">
        <v>44453</v>
      </c>
      <c r="F295" s="76" t="s">
        <v>1362</v>
      </c>
      <c r="G295" s="13">
        <v>44454</v>
      </c>
      <c r="H295" s="77" t="s">
        <v>2428</v>
      </c>
      <c r="I295" s="16">
        <v>57</v>
      </c>
      <c r="J295" s="16">
        <v>39</v>
      </c>
      <c r="K295" s="16">
        <v>15</v>
      </c>
      <c r="L295" s="16">
        <v>7</v>
      </c>
      <c r="M295" s="81">
        <v>8.3362499999999997</v>
      </c>
      <c r="N295" s="72">
        <v>9</v>
      </c>
      <c r="O295" s="64">
        <v>2530</v>
      </c>
      <c r="P295" s="65">
        <f>Table22457891011234567891011121314151617181920212223[[#This Row],[PEMBULATAN]]*O295</f>
        <v>22770</v>
      </c>
    </row>
    <row r="296" spans="1:16" ht="26.25" customHeight="1" x14ac:dyDescent="0.2">
      <c r="A296" s="14"/>
      <c r="B296" s="75"/>
      <c r="C296" s="73" t="s">
        <v>3736</v>
      </c>
      <c r="D296" s="78" t="s">
        <v>289</v>
      </c>
      <c r="E296" s="13">
        <v>44453</v>
      </c>
      <c r="F296" s="76" t="s">
        <v>1362</v>
      </c>
      <c r="G296" s="13">
        <v>44454</v>
      </c>
      <c r="H296" s="77" t="s">
        <v>2428</v>
      </c>
      <c r="I296" s="16">
        <v>31</v>
      </c>
      <c r="J296" s="16">
        <v>17</v>
      </c>
      <c r="K296" s="16">
        <v>10</v>
      </c>
      <c r="L296" s="16">
        <v>1</v>
      </c>
      <c r="M296" s="81">
        <v>1.3174999999999999</v>
      </c>
      <c r="N296" s="72">
        <v>2</v>
      </c>
      <c r="O296" s="64">
        <v>2530</v>
      </c>
      <c r="P296" s="65">
        <f>Table22457891011234567891011121314151617181920212223[[#This Row],[PEMBULATAN]]*O296</f>
        <v>5060</v>
      </c>
    </row>
    <row r="297" spans="1:16" ht="26.25" customHeight="1" x14ac:dyDescent="0.2">
      <c r="A297" s="14"/>
      <c r="B297" s="75"/>
      <c r="C297" s="73" t="s">
        <v>3737</v>
      </c>
      <c r="D297" s="78" t="s">
        <v>289</v>
      </c>
      <c r="E297" s="13">
        <v>44453</v>
      </c>
      <c r="F297" s="76" t="s">
        <v>1362</v>
      </c>
      <c r="G297" s="13">
        <v>44454</v>
      </c>
      <c r="H297" s="77" t="s">
        <v>2428</v>
      </c>
      <c r="I297" s="16">
        <v>54</v>
      </c>
      <c r="J297" s="16">
        <v>40</v>
      </c>
      <c r="K297" s="16">
        <v>16</v>
      </c>
      <c r="L297" s="16">
        <v>7</v>
      </c>
      <c r="M297" s="81">
        <v>8.64</v>
      </c>
      <c r="N297" s="72">
        <v>9</v>
      </c>
      <c r="O297" s="64">
        <v>2530</v>
      </c>
      <c r="P297" s="65">
        <f>Table22457891011234567891011121314151617181920212223[[#This Row],[PEMBULATAN]]*O297</f>
        <v>22770</v>
      </c>
    </row>
    <row r="298" spans="1:16" ht="26.25" customHeight="1" x14ac:dyDescent="0.2">
      <c r="A298" s="14"/>
      <c r="B298" s="75"/>
      <c r="C298" s="73" t="s">
        <v>3738</v>
      </c>
      <c r="D298" s="78" t="s">
        <v>289</v>
      </c>
      <c r="E298" s="13">
        <v>44453</v>
      </c>
      <c r="F298" s="76" t="s">
        <v>1362</v>
      </c>
      <c r="G298" s="13">
        <v>44454</v>
      </c>
      <c r="H298" s="77" t="s">
        <v>2428</v>
      </c>
      <c r="I298" s="16">
        <v>60</v>
      </c>
      <c r="J298" s="16">
        <v>40</v>
      </c>
      <c r="K298" s="16">
        <v>20</v>
      </c>
      <c r="L298" s="16">
        <v>7</v>
      </c>
      <c r="M298" s="81">
        <v>12</v>
      </c>
      <c r="N298" s="72">
        <v>12</v>
      </c>
      <c r="O298" s="64">
        <v>2530</v>
      </c>
      <c r="P298" s="65">
        <f>Table22457891011234567891011121314151617181920212223[[#This Row],[PEMBULATAN]]*O298</f>
        <v>30360</v>
      </c>
    </row>
    <row r="299" spans="1:16" ht="26.25" customHeight="1" x14ac:dyDescent="0.2">
      <c r="A299" s="14"/>
      <c r="B299" s="75"/>
      <c r="C299" s="73" t="s">
        <v>3739</v>
      </c>
      <c r="D299" s="78" t="s">
        <v>289</v>
      </c>
      <c r="E299" s="13">
        <v>44453</v>
      </c>
      <c r="F299" s="76" t="s">
        <v>1362</v>
      </c>
      <c r="G299" s="13">
        <v>44454</v>
      </c>
      <c r="H299" s="77" t="s">
        <v>2428</v>
      </c>
      <c r="I299" s="16">
        <v>54</v>
      </c>
      <c r="J299" s="16">
        <v>40</v>
      </c>
      <c r="K299" s="16">
        <v>26</v>
      </c>
      <c r="L299" s="16">
        <v>6</v>
      </c>
      <c r="M299" s="81">
        <v>14.04</v>
      </c>
      <c r="N299" s="72">
        <v>14</v>
      </c>
      <c r="O299" s="64">
        <v>2530</v>
      </c>
      <c r="P299" s="65">
        <f>Table22457891011234567891011121314151617181920212223[[#This Row],[PEMBULATAN]]*O299</f>
        <v>35420</v>
      </c>
    </row>
    <row r="300" spans="1:16" ht="26.25" customHeight="1" x14ac:dyDescent="0.2">
      <c r="A300" s="14"/>
      <c r="B300" s="75"/>
      <c r="C300" s="73" t="s">
        <v>3740</v>
      </c>
      <c r="D300" s="78" t="s">
        <v>289</v>
      </c>
      <c r="E300" s="13">
        <v>44453</v>
      </c>
      <c r="F300" s="76" t="s">
        <v>1362</v>
      </c>
      <c r="G300" s="13">
        <v>44454</v>
      </c>
      <c r="H300" s="77" t="s">
        <v>2428</v>
      </c>
      <c r="I300" s="16">
        <v>55</v>
      </c>
      <c r="J300" s="16">
        <v>55</v>
      </c>
      <c r="K300" s="16">
        <v>20</v>
      </c>
      <c r="L300" s="16">
        <v>5</v>
      </c>
      <c r="M300" s="81">
        <v>15.125</v>
      </c>
      <c r="N300" s="72">
        <v>15</v>
      </c>
      <c r="O300" s="64">
        <v>2530</v>
      </c>
      <c r="P300" s="65">
        <f>Table22457891011234567891011121314151617181920212223[[#This Row],[PEMBULATAN]]*O300</f>
        <v>37950</v>
      </c>
    </row>
    <row r="301" spans="1:16" ht="26.25" customHeight="1" x14ac:dyDescent="0.2">
      <c r="A301" s="14"/>
      <c r="B301" s="75"/>
      <c r="C301" s="73" t="s">
        <v>3741</v>
      </c>
      <c r="D301" s="78" t="s">
        <v>289</v>
      </c>
      <c r="E301" s="13">
        <v>44453</v>
      </c>
      <c r="F301" s="76" t="s">
        <v>1362</v>
      </c>
      <c r="G301" s="13">
        <v>44454</v>
      </c>
      <c r="H301" s="77" t="s">
        <v>2428</v>
      </c>
      <c r="I301" s="16">
        <v>70</v>
      </c>
      <c r="J301" s="16">
        <v>55</v>
      </c>
      <c r="K301" s="16">
        <v>15</v>
      </c>
      <c r="L301" s="16">
        <v>8</v>
      </c>
      <c r="M301" s="81">
        <v>14.4375</v>
      </c>
      <c r="N301" s="72">
        <v>15</v>
      </c>
      <c r="O301" s="64">
        <v>2530</v>
      </c>
      <c r="P301" s="65">
        <f>Table22457891011234567891011121314151617181920212223[[#This Row],[PEMBULATAN]]*O301</f>
        <v>37950</v>
      </c>
    </row>
    <row r="302" spans="1:16" ht="26.25" customHeight="1" x14ac:dyDescent="0.2">
      <c r="A302" s="14"/>
      <c r="B302" s="75"/>
      <c r="C302" s="73" t="s">
        <v>3742</v>
      </c>
      <c r="D302" s="78" t="s">
        <v>289</v>
      </c>
      <c r="E302" s="13">
        <v>44453</v>
      </c>
      <c r="F302" s="76" t="s">
        <v>1362</v>
      </c>
      <c r="G302" s="13">
        <v>44454</v>
      </c>
      <c r="H302" s="77" t="s">
        <v>2428</v>
      </c>
      <c r="I302" s="16">
        <v>64</v>
      </c>
      <c r="J302" s="16">
        <v>61</v>
      </c>
      <c r="K302" s="16">
        <v>17</v>
      </c>
      <c r="L302" s="16">
        <v>16</v>
      </c>
      <c r="M302" s="81">
        <v>16.591999999999999</v>
      </c>
      <c r="N302" s="72">
        <v>17</v>
      </c>
      <c r="O302" s="64">
        <v>2530</v>
      </c>
      <c r="P302" s="65">
        <f>Table22457891011234567891011121314151617181920212223[[#This Row],[PEMBULATAN]]*O302</f>
        <v>43010</v>
      </c>
    </row>
    <row r="303" spans="1:16" ht="26.25" customHeight="1" x14ac:dyDescent="0.2">
      <c r="A303" s="14"/>
      <c r="B303" s="75"/>
      <c r="C303" s="73" t="s">
        <v>3743</v>
      </c>
      <c r="D303" s="78" t="s">
        <v>289</v>
      </c>
      <c r="E303" s="13">
        <v>44453</v>
      </c>
      <c r="F303" s="76" t="s">
        <v>1362</v>
      </c>
      <c r="G303" s="13">
        <v>44454</v>
      </c>
      <c r="H303" s="77" t="s">
        <v>2428</v>
      </c>
      <c r="I303" s="16">
        <v>85</v>
      </c>
      <c r="J303" s="16">
        <v>64</v>
      </c>
      <c r="K303" s="16">
        <v>28</v>
      </c>
      <c r="L303" s="16">
        <v>20</v>
      </c>
      <c r="M303" s="81">
        <v>38.08</v>
      </c>
      <c r="N303" s="72">
        <v>38</v>
      </c>
      <c r="O303" s="64">
        <v>2530</v>
      </c>
      <c r="P303" s="65">
        <f>Table22457891011234567891011121314151617181920212223[[#This Row],[PEMBULATAN]]*O303</f>
        <v>96140</v>
      </c>
    </row>
    <row r="304" spans="1:16" ht="26.25" customHeight="1" x14ac:dyDescent="0.2">
      <c r="A304" s="14"/>
      <c r="B304" s="75"/>
      <c r="C304" s="73" t="s">
        <v>3744</v>
      </c>
      <c r="D304" s="78" t="s">
        <v>289</v>
      </c>
      <c r="E304" s="13">
        <v>44453</v>
      </c>
      <c r="F304" s="76" t="s">
        <v>1362</v>
      </c>
      <c r="G304" s="13">
        <v>44454</v>
      </c>
      <c r="H304" s="77" t="s">
        <v>2428</v>
      </c>
      <c r="I304" s="16">
        <v>56</v>
      </c>
      <c r="J304" s="16">
        <v>58</v>
      </c>
      <c r="K304" s="16">
        <v>13</v>
      </c>
      <c r="L304" s="16">
        <v>5</v>
      </c>
      <c r="M304" s="81">
        <v>10.555999999999999</v>
      </c>
      <c r="N304" s="72">
        <v>11</v>
      </c>
      <c r="O304" s="64">
        <v>2530</v>
      </c>
      <c r="P304" s="65">
        <f>Table22457891011234567891011121314151617181920212223[[#This Row],[PEMBULATAN]]*O304</f>
        <v>27830</v>
      </c>
    </row>
    <row r="305" spans="1:16" ht="26.25" customHeight="1" x14ac:dyDescent="0.2">
      <c r="A305" s="14"/>
      <c r="B305" s="75"/>
      <c r="C305" s="73" t="s">
        <v>3745</v>
      </c>
      <c r="D305" s="78" t="s">
        <v>289</v>
      </c>
      <c r="E305" s="13">
        <v>44453</v>
      </c>
      <c r="F305" s="76" t="s">
        <v>1362</v>
      </c>
      <c r="G305" s="13">
        <v>44454</v>
      </c>
      <c r="H305" s="77" t="s">
        <v>2428</v>
      </c>
      <c r="I305" s="16">
        <v>84</v>
      </c>
      <c r="J305" s="16">
        <v>60</v>
      </c>
      <c r="K305" s="16">
        <v>30</v>
      </c>
      <c r="L305" s="16">
        <v>24</v>
      </c>
      <c r="M305" s="81">
        <v>37.799999999999997</v>
      </c>
      <c r="N305" s="72">
        <v>38</v>
      </c>
      <c r="O305" s="64">
        <v>2530</v>
      </c>
      <c r="P305" s="65">
        <f>Table22457891011234567891011121314151617181920212223[[#This Row],[PEMBULATAN]]*O305</f>
        <v>96140</v>
      </c>
    </row>
    <row r="306" spans="1:16" ht="26.25" customHeight="1" x14ac:dyDescent="0.2">
      <c r="A306" s="14"/>
      <c r="B306" s="75"/>
      <c r="C306" s="73" t="s">
        <v>3746</v>
      </c>
      <c r="D306" s="78" t="s">
        <v>289</v>
      </c>
      <c r="E306" s="13">
        <v>44453</v>
      </c>
      <c r="F306" s="76" t="s">
        <v>1362</v>
      </c>
      <c r="G306" s="13">
        <v>44454</v>
      </c>
      <c r="H306" s="77" t="s">
        <v>2428</v>
      </c>
      <c r="I306" s="16">
        <v>77</v>
      </c>
      <c r="J306" s="16">
        <v>64</v>
      </c>
      <c r="K306" s="16">
        <v>20</v>
      </c>
      <c r="L306" s="16">
        <v>11</v>
      </c>
      <c r="M306" s="81">
        <v>24.64</v>
      </c>
      <c r="N306" s="72">
        <v>25</v>
      </c>
      <c r="O306" s="64">
        <v>2530</v>
      </c>
      <c r="P306" s="65">
        <f>Table22457891011234567891011121314151617181920212223[[#This Row],[PEMBULATAN]]*O306</f>
        <v>63250</v>
      </c>
    </row>
    <row r="307" spans="1:16" ht="26.25" customHeight="1" x14ac:dyDescent="0.2">
      <c r="A307" s="14"/>
      <c r="B307" s="75"/>
      <c r="C307" s="73" t="s">
        <v>3747</v>
      </c>
      <c r="D307" s="78" t="s">
        <v>289</v>
      </c>
      <c r="E307" s="13">
        <v>44453</v>
      </c>
      <c r="F307" s="76" t="s">
        <v>1362</v>
      </c>
      <c r="G307" s="13">
        <v>44454</v>
      </c>
      <c r="H307" s="77" t="s">
        <v>2428</v>
      </c>
      <c r="I307" s="16">
        <v>80</v>
      </c>
      <c r="J307" s="16">
        <v>62</v>
      </c>
      <c r="K307" s="16">
        <v>21</v>
      </c>
      <c r="L307" s="16">
        <v>11</v>
      </c>
      <c r="M307" s="81">
        <v>26.04</v>
      </c>
      <c r="N307" s="72">
        <v>26</v>
      </c>
      <c r="O307" s="64">
        <v>2530</v>
      </c>
      <c r="P307" s="65">
        <f>Table22457891011234567891011121314151617181920212223[[#This Row],[PEMBULATAN]]*O307</f>
        <v>65780</v>
      </c>
    </row>
    <row r="308" spans="1:16" ht="26.25" customHeight="1" x14ac:dyDescent="0.2">
      <c r="A308" s="14"/>
      <c r="B308" s="75"/>
      <c r="C308" s="73" t="s">
        <v>3748</v>
      </c>
      <c r="D308" s="78" t="s">
        <v>289</v>
      </c>
      <c r="E308" s="13">
        <v>44453</v>
      </c>
      <c r="F308" s="76" t="s">
        <v>1362</v>
      </c>
      <c r="G308" s="13">
        <v>44454</v>
      </c>
      <c r="H308" s="77" t="s">
        <v>2428</v>
      </c>
      <c r="I308" s="16">
        <v>42</v>
      </c>
      <c r="J308" s="16">
        <v>40</v>
      </c>
      <c r="K308" s="16">
        <v>17</v>
      </c>
      <c r="L308" s="16">
        <v>4</v>
      </c>
      <c r="M308" s="81">
        <v>7.14</v>
      </c>
      <c r="N308" s="72">
        <v>7</v>
      </c>
      <c r="O308" s="64">
        <v>2530</v>
      </c>
      <c r="P308" s="65">
        <f>Table22457891011234567891011121314151617181920212223[[#This Row],[PEMBULATAN]]*O308</f>
        <v>17710</v>
      </c>
    </row>
    <row r="309" spans="1:16" ht="26.25" customHeight="1" x14ac:dyDescent="0.2">
      <c r="A309" s="14"/>
      <c r="B309" s="75"/>
      <c r="C309" s="73" t="s">
        <v>3749</v>
      </c>
      <c r="D309" s="78" t="s">
        <v>289</v>
      </c>
      <c r="E309" s="13">
        <v>44453</v>
      </c>
      <c r="F309" s="76" t="s">
        <v>1362</v>
      </c>
      <c r="G309" s="13">
        <v>44454</v>
      </c>
      <c r="H309" s="77" t="s">
        <v>2428</v>
      </c>
      <c r="I309" s="16">
        <v>91</v>
      </c>
      <c r="J309" s="16">
        <v>58</v>
      </c>
      <c r="K309" s="16">
        <v>20</v>
      </c>
      <c r="L309" s="16">
        <v>14</v>
      </c>
      <c r="M309" s="81">
        <v>26.39</v>
      </c>
      <c r="N309" s="72">
        <v>27</v>
      </c>
      <c r="O309" s="64">
        <v>2530</v>
      </c>
      <c r="P309" s="65">
        <f>Table22457891011234567891011121314151617181920212223[[#This Row],[PEMBULATAN]]*O309</f>
        <v>68310</v>
      </c>
    </row>
    <row r="310" spans="1:16" ht="26.25" customHeight="1" x14ac:dyDescent="0.2">
      <c r="A310" s="14"/>
      <c r="B310" s="75"/>
      <c r="C310" s="73" t="s">
        <v>3750</v>
      </c>
      <c r="D310" s="78" t="s">
        <v>289</v>
      </c>
      <c r="E310" s="13">
        <v>44453</v>
      </c>
      <c r="F310" s="76" t="s">
        <v>1362</v>
      </c>
      <c r="G310" s="13">
        <v>44454</v>
      </c>
      <c r="H310" s="77" t="s">
        <v>2428</v>
      </c>
      <c r="I310" s="16">
        <v>97</v>
      </c>
      <c r="J310" s="16">
        <v>65</v>
      </c>
      <c r="K310" s="16">
        <v>30</v>
      </c>
      <c r="L310" s="16">
        <v>31</v>
      </c>
      <c r="M310" s="81">
        <v>47.287500000000001</v>
      </c>
      <c r="N310" s="72">
        <v>47</v>
      </c>
      <c r="O310" s="64">
        <v>2530</v>
      </c>
      <c r="P310" s="65">
        <f>Table22457891011234567891011121314151617181920212223[[#This Row],[PEMBULATAN]]*O310</f>
        <v>118910</v>
      </c>
    </row>
    <row r="311" spans="1:16" ht="26.25" customHeight="1" x14ac:dyDescent="0.2">
      <c r="A311" s="14"/>
      <c r="B311" s="75"/>
      <c r="C311" s="73" t="s">
        <v>3751</v>
      </c>
      <c r="D311" s="78" t="s">
        <v>289</v>
      </c>
      <c r="E311" s="13">
        <v>44453</v>
      </c>
      <c r="F311" s="76" t="s">
        <v>1362</v>
      </c>
      <c r="G311" s="13">
        <v>44454</v>
      </c>
      <c r="H311" s="77" t="s">
        <v>2428</v>
      </c>
      <c r="I311" s="16">
        <v>90</v>
      </c>
      <c r="J311" s="16">
        <v>56</v>
      </c>
      <c r="K311" s="16">
        <v>26</v>
      </c>
      <c r="L311" s="16">
        <v>25</v>
      </c>
      <c r="M311" s="81">
        <v>32.76</v>
      </c>
      <c r="N311" s="72">
        <v>33</v>
      </c>
      <c r="O311" s="64">
        <v>2530</v>
      </c>
      <c r="P311" s="65">
        <f>Table22457891011234567891011121314151617181920212223[[#This Row],[PEMBULATAN]]*O311</f>
        <v>83490</v>
      </c>
    </row>
    <row r="312" spans="1:16" ht="26.25" customHeight="1" x14ac:dyDescent="0.2">
      <c r="A312" s="14"/>
      <c r="B312" s="75"/>
      <c r="C312" s="73" t="s">
        <v>3752</v>
      </c>
      <c r="D312" s="78" t="s">
        <v>289</v>
      </c>
      <c r="E312" s="13">
        <v>44453</v>
      </c>
      <c r="F312" s="76" t="s">
        <v>1362</v>
      </c>
      <c r="G312" s="13">
        <v>44454</v>
      </c>
      <c r="H312" s="77" t="s">
        <v>2428</v>
      </c>
      <c r="I312" s="16">
        <v>82</v>
      </c>
      <c r="J312" s="16">
        <v>62</v>
      </c>
      <c r="K312" s="16">
        <v>28</v>
      </c>
      <c r="L312" s="16">
        <v>12</v>
      </c>
      <c r="M312" s="81">
        <v>35.588000000000001</v>
      </c>
      <c r="N312" s="72">
        <v>36</v>
      </c>
      <c r="O312" s="64">
        <v>2530</v>
      </c>
      <c r="P312" s="65">
        <f>Table22457891011234567891011121314151617181920212223[[#This Row],[PEMBULATAN]]*O312</f>
        <v>91080</v>
      </c>
    </row>
    <row r="313" spans="1:16" ht="26.25" customHeight="1" x14ac:dyDescent="0.2">
      <c r="A313" s="14"/>
      <c r="B313" s="75"/>
      <c r="C313" s="73" t="s">
        <v>3753</v>
      </c>
      <c r="D313" s="78" t="s">
        <v>289</v>
      </c>
      <c r="E313" s="13">
        <v>44453</v>
      </c>
      <c r="F313" s="76" t="s">
        <v>1362</v>
      </c>
      <c r="G313" s="13">
        <v>44454</v>
      </c>
      <c r="H313" s="77" t="s">
        <v>2428</v>
      </c>
      <c r="I313" s="16">
        <v>92</v>
      </c>
      <c r="J313" s="16">
        <v>60</v>
      </c>
      <c r="K313" s="16">
        <v>32</v>
      </c>
      <c r="L313" s="16">
        <v>27</v>
      </c>
      <c r="M313" s="81">
        <v>44.16</v>
      </c>
      <c r="N313" s="72">
        <v>44</v>
      </c>
      <c r="O313" s="64">
        <v>2530</v>
      </c>
      <c r="P313" s="65">
        <f>Table22457891011234567891011121314151617181920212223[[#This Row],[PEMBULATAN]]*O313</f>
        <v>111320</v>
      </c>
    </row>
    <row r="314" spans="1:16" ht="26.25" customHeight="1" x14ac:dyDescent="0.2">
      <c r="A314" s="14"/>
      <c r="B314" s="75"/>
      <c r="C314" s="73" t="s">
        <v>3754</v>
      </c>
      <c r="D314" s="78" t="s">
        <v>289</v>
      </c>
      <c r="E314" s="13">
        <v>44453</v>
      </c>
      <c r="F314" s="76" t="s">
        <v>1362</v>
      </c>
      <c r="G314" s="13">
        <v>44454</v>
      </c>
      <c r="H314" s="77" t="s">
        <v>2428</v>
      </c>
      <c r="I314" s="16">
        <v>56</v>
      </c>
      <c r="J314" s="16">
        <v>56</v>
      </c>
      <c r="K314" s="16">
        <v>32</v>
      </c>
      <c r="L314" s="16">
        <v>6</v>
      </c>
      <c r="M314" s="81">
        <v>25.088000000000001</v>
      </c>
      <c r="N314" s="72">
        <v>25</v>
      </c>
      <c r="O314" s="64">
        <v>2530</v>
      </c>
      <c r="P314" s="65">
        <f>Table22457891011234567891011121314151617181920212223[[#This Row],[PEMBULATAN]]*O314</f>
        <v>63250</v>
      </c>
    </row>
    <row r="315" spans="1:16" ht="26.25" customHeight="1" x14ac:dyDescent="0.2">
      <c r="A315" s="14"/>
      <c r="B315" s="75"/>
      <c r="C315" s="73" t="s">
        <v>3755</v>
      </c>
      <c r="D315" s="78" t="s">
        <v>289</v>
      </c>
      <c r="E315" s="13">
        <v>44453</v>
      </c>
      <c r="F315" s="76" t="s">
        <v>1362</v>
      </c>
      <c r="G315" s="13">
        <v>44454</v>
      </c>
      <c r="H315" s="77" t="s">
        <v>2428</v>
      </c>
      <c r="I315" s="16">
        <v>50</v>
      </c>
      <c r="J315" s="16">
        <v>38</v>
      </c>
      <c r="K315" s="16">
        <v>15</v>
      </c>
      <c r="L315" s="16">
        <v>3</v>
      </c>
      <c r="M315" s="81">
        <v>7.125</v>
      </c>
      <c r="N315" s="72">
        <v>7</v>
      </c>
      <c r="O315" s="64">
        <v>2530</v>
      </c>
      <c r="P315" s="65">
        <f>Table22457891011234567891011121314151617181920212223[[#This Row],[PEMBULATAN]]*O315</f>
        <v>17710</v>
      </c>
    </row>
    <row r="316" spans="1:16" ht="26.25" customHeight="1" x14ac:dyDescent="0.2">
      <c r="A316" s="14"/>
      <c r="B316" s="75"/>
      <c r="C316" s="73" t="s">
        <v>3756</v>
      </c>
      <c r="D316" s="78" t="s">
        <v>289</v>
      </c>
      <c r="E316" s="13">
        <v>44453</v>
      </c>
      <c r="F316" s="76" t="s">
        <v>1362</v>
      </c>
      <c r="G316" s="13">
        <v>44454</v>
      </c>
      <c r="H316" s="77" t="s">
        <v>2428</v>
      </c>
      <c r="I316" s="16">
        <v>78</v>
      </c>
      <c r="J316" s="16">
        <v>60</v>
      </c>
      <c r="K316" s="16">
        <v>17</v>
      </c>
      <c r="L316" s="16">
        <v>10</v>
      </c>
      <c r="M316" s="81">
        <v>19.89</v>
      </c>
      <c r="N316" s="72">
        <v>20</v>
      </c>
      <c r="O316" s="64">
        <v>2530</v>
      </c>
      <c r="P316" s="65">
        <f>Table22457891011234567891011121314151617181920212223[[#This Row],[PEMBULATAN]]*O316</f>
        <v>50600</v>
      </c>
    </row>
    <row r="317" spans="1:16" ht="26.25" customHeight="1" x14ac:dyDescent="0.2">
      <c r="A317" s="14"/>
      <c r="B317" s="75"/>
      <c r="C317" s="73" t="s">
        <v>3757</v>
      </c>
      <c r="D317" s="78" t="s">
        <v>289</v>
      </c>
      <c r="E317" s="13">
        <v>44453</v>
      </c>
      <c r="F317" s="76" t="s">
        <v>1362</v>
      </c>
      <c r="G317" s="13">
        <v>44454</v>
      </c>
      <c r="H317" s="77" t="s">
        <v>2428</v>
      </c>
      <c r="I317" s="16">
        <v>60</v>
      </c>
      <c r="J317" s="16">
        <v>40</v>
      </c>
      <c r="K317" s="16">
        <v>15</v>
      </c>
      <c r="L317" s="16">
        <v>4</v>
      </c>
      <c r="M317" s="81">
        <v>9</v>
      </c>
      <c r="N317" s="72">
        <v>9</v>
      </c>
      <c r="O317" s="64">
        <v>2530</v>
      </c>
      <c r="P317" s="65">
        <f>Table22457891011234567891011121314151617181920212223[[#This Row],[PEMBULATAN]]*O317</f>
        <v>22770</v>
      </c>
    </row>
    <row r="318" spans="1:16" ht="26.25" customHeight="1" x14ac:dyDescent="0.2">
      <c r="A318" s="14"/>
      <c r="B318" s="75"/>
      <c r="C318" s="73" t="s">
        <v>3758</v>
      </c>
      <c r="D318" s="78" t="s">
        <v>289</v>
      </c>
      <c r="E318" s="13">
        <v>44453</v>
      </c>
      <c r="F318" s="76" t="s">
        <v>1362</v>
      </c>
      <c r="G318" s="13">
        <v>44454</v>
      </c>
      <c r="H318" s="77" t="s">
        <v>2428</v>
      </c>
      <c r="I318" s="16">
        <v>51</v>
      </c>
      <c r="J318" s="16">
        <v>38</v>
      </c>
      <c r="K318" s="16">
        <v>12</v>
      </c>
      <c r="L318" s="16">
        <v>7</v>
      </c>
      <c r="M318" s="81">
        <v>5.8140000000000001</v>
      </c>
      <c r="N318" s="72">
        <v>7</v>
      </c>
      <c r="O318" s="64">
        <v>2530</v>
      </c>
      <c r="P318" s="65">
        <f>Table22457891011234567891011121314151617181920212223[[#This Row],[PEMBULATAN]]*O318</f>
        <v>17710</v>
      </c>
    </row>
    <row r="319" spans="1:16" ht="26.25" customHeight="1" x14ac:dyDescent="0.2">
      <c r="A319" s="14"/>
      <c r="B319" s="75"/>
      <c r="C319" s="73" t="s">
        <v>3759</v>
      </c>
      <c r="D319" s="78" t="s">
        <v>289</v>
      </c>
      <c r="E319" s="13">
        <v>44453</v>
      </c>
      <c r="F319" s="76" t="s">
        <v>1362</v>
      </c>
      <c r="G319" s="13">
        <v>44454</v>
      </c>
      <c r="H319" s="77" t="s">
        <v>2428</v>
      </c>
      <c r="I319" s="16">
        <v>57</v>
      </c>
      <c r="J319" s="16">
        <v>40</v>
      </c>
      <c r="K319" s="16">
        <v>8</v>
      </c>
      <c r="L319" s="16">
        <v>3</v>
      </c>
      <c r="M319" s="81">
        <v>4.5599999999999996</v>
      </c>
      <c r="N319" s="72">
        <v>5</v>
      </c>
      <c r="O319" s="64">
        <v>2530</v>
      </c>
      <c r="P319" s="65">
        <f>Table22457891011234567891011121314151617181920212223[[#This Row],[PEMBULATAN]]*O319</f>
        <v>12650</v>
      </c>
    </row>
    <row r="320" spans="1:16" ht="26.25" customHeight="1" x14ac:dyDescent="0.2">
      <c r="A320" s="14"/>
      <c r="B320" s="75"/>
      <c r="C320" s="73" t="s">
        <v>3760</v>
      </c>
      <c r="D320" s="78" t="s">
        <v>289</v>
      </c>
      <c r="E320" s="13">
        <v>44453</v>
      </c>
      <c r="F320" s="76" t="s">
        <v>1362</v>
      </c>
      <c r="G320" s="13">
        <v>44454</v>
      </c>
      <c r="H320" s="77" t="s">
        <v>2428</v>
      </c>
      <c r="I320" s="16">
        <v>42</v>
      </c>
      <c r="J320" s="16">
        <v>42</v>
      </c>
      <c r="K320" s="16">
        <v>10</v>
      </c>
      <c r="L320" s="16">
        <v>2</v>
      </c>
      <c r="M320" s="81">
        <v>4.41</v>
      </c>
      <c r="N320" s="72">
        <v>5</v>
      </c>
      <c r="O320" s="64">
        <v>2530</v>
      </c>
      <c r="P320" s="65">
        <f>Table22457891011234567891011121314151617181920212223[[#This Row],[PEMBULATAN]]*O320</f>
        <v>12650</v>
      </c>
    </row>
    <row r="321" spans="1:16" ht="26.25" customHeight="1" x14ac:dyDescent="0.2">
      <c r="A321" s="14"/>
      <c r="B321" s="75"/>
      <c r="C321" s="73" t="s">
        <v>3761</v>
      </c>
      <c r="D321" s="78" t="s">
        <v>289</v>
      </c>
      <c r="E321" s="13">
        <v>44453</v>
      </c>
      <c r="F321" s="76" t="s">
        <v>1362</v>
      </c>
      <c r="G321" s="13">
        <v>44454</v>
      </c>
      <c r="H321" s="77" t="s">
        <v>2428</v>
      </c>
      <c r="I321" s="16">
        <v>39</v>
      </c>
      <c r="J321" s="16">
        <v>30</v>
      </c>
      <c r="K321" s="16">
        <v>37</v>
      </c>
      <c r="L321" s="16">
        <v>4</v>
      </c>
      <c r="M321" s="81">
        <v>10.8225</v>
      </c>
      <c r="N321" s="72">
        <v>11</v>
      </c>
      <c r="O321" s="64">
        <v>2530</v>
      </c>
      <c r="P321" s="65">
        <f>Table22457891011234567891011121314151617181920212223[[#This Row],[PEMBULATAN]]*O321</f>
        <v>27830</v>
      </c>
    </row>
    <row r="322" spans="1:16" ht="26.25" customHeight="1" x14ac:dyDescent="0.2">
      <c r="A322" s="14"/>
      <c r="B322" s="75"/>
      <c r="C322" s="73" t="s">
        <v>3762</v>
      </c>
      <c r="D322" s="78" t="s">
        <v>289</v>
      </c>
      <c r="E322" s="13">
        <v>44453</v>
      </c>
      <c r="F322" s="76" t="s">
        <v>1362</v>
      </c>
      <c r="G322" s="13">
        <v>44454</v>
      </c>
      <c r="H322" s="77" t="s">
        <v>2428</v>
      </c>
      <c r="I322" s="16">
        <v>49</v>
      </c>
      <c r="J322" s="16">
        <v>49</v>
      </c>
      <c r="K322" s="16">
        <v>10</v>
      </c>
      <c r="L322" s="16">
        <v>7</v>
      </c>
      <c r="M322" s="81">
        <v>6.0025000000000004</v>
      </c>
      <c r="N322" s="72">
        <v>7</v>
      </c>
      <c r="O322" s="64">
        <v>2530</v>
      </c>
      <c r="P322" s="65">
        <f>Table22457891011234567891011121314151617181920212223[[#This Row],[PEMBULATAN]]*O322</f>
        <v>17710</v>
      </c>
    </row>
    <row r="323" spans="1:16" ht="26.25" customHeight="1" x14ac:dyDescent="0.2">
      <c r="A323" s="14"/>
      <c r="B323" s="75"/>
      <c r="C323" s="73" t="s">
        <v>3763</v>
      </c>
      <c r="D323" s="78" t="s">
        <v>289</v>
      </c>
      <c r="E323" s="13">
        <v>44453</v>
      </c>
      <c r="F323" s="76" t="s">
        <v>1362</v>
      </c>
      <c r="G323" s="13">
        <v>44454</v>
      </c>
      <c r="H323" s="77" t="s">
        <v>2428</v>
      </c>
      <c r="I323" s="16">
        <v>70</v>
      </c>
      <c r="J323" s="16">
        <v>38</v>
      </c>
      <c r="K323" s="16">
        <v>17</v>
      </c>
      <c r="L323" s="16">
        <v>10</v>
      </c>
      <c r="M323" s="81">
        <v>11.305</v>
      </c>
      <c r="N323" s="72">
        <v>12</v>
      </c>
      <c r="O323" s="64">
        <v>2530</v>
      </c>
      <c r="P323" s="65">
        <f>Table22457891011234567891011121314151617181920212223[[#This Row],[PEMBULATAN]]*O323</f>
        <v>30360</v>
      </c>
    </row>
    <row r="324" spans="1:16" ht="26.25" customHeight="1" x14ac:dyDescent="0.2">
      <c r="A324" s="14"/>
      <c r="B324" s="75"/>
      <c r="C324" s="73" t="s">
        <v>3764</v>
      </c>
      <c r="D324" s="78" t="s">
        <v>289</v>
      </c>
      <c r="E324" s="13">
        <v>44453</v>
      </c>
      <c r="F324" s="76" t="s">
        <v>1362</v>
      </c>
      <c r="G324" s="13">
        <v>44454</v>
      </c>
      <c r="H324" s="77" t="s">
        <v>2428</v>
      </c>
      <c r="I324" s="16">
        <v>126</v>
      </c>
      <c r="J324" s="16">
        <v>8</v>
      </c>
      <c r="K324" s="16">
        <v>5</v>
      </c>
      <c r="L324" s="16">
        <v>1</v>
      </c>
      <c r="M324" s="81">
        <v>1.26</v>
      </c>
      <c r="N324" s="72">
        <v>1</v>
      </c>
      <c r="O324" s="64">
        <v>2530</v>
      </c>
      <c r="P324" s="65">
        <f>Table22457891011234567891011121314151617181920212223[[#This Row],[PEMBULATAN]]*O324</f>
        <v>2530</v>
      </c>
    </row>
    <row r="325" spans="1:16" ht="26.25" customHeight="1" x14ac:dyDescent="0.2">
      <c r="A325" s="14"/>
      <c r="B325" s="75"/>
      <c r="C325" s="73" t="s">
        <v>3765</v>
      </c>
      <c r="D325" s="78" t="s">
        <v>289</v>
      </c>
      <c r="E325" s="13">
        <v>44453</v>
      </c>
      <c r="F325" s="76" t="s">
        <v>1362</v>
      </c>
      <c r="G325" s="13">
        <v>44454</v>
      </c>
      <c r="H325" s="77" t="s">
        <v>2428</v>
      </c>
      <c r="I325" s="16">
        <v>49</v>
      </c>
      <c r="J325" s="16">
        <v>38</v>
      </c>
      <c r="K325" s="16">
        <v>15</v>
      </c>
      <c r="L325" s="16">
        <v>13</v>
      </c>
      <c r="M325" s="81">
        <v>6.9824999999999999</v>
      </c>
      <c r="N325" s="72">
        <v>13</v>
      </c>
      <c r="O325" s="64">
        <v>2530</v>
      </c>
      <c r="P325" s="65">
        <f>Table22457891011234567891011121314151617181920212223[[#This Row],[PEMBULATAN]]*O325</f>
        <v>32890</v>
      </c>
    </row>
    <row r="326" spans="1:16" ht="26.25" customHeight="1" x14ac:dyDescent="0.2">
      <c r="A326" s="14"/>
      <c r="B326" s="75"/>
      <c r="C326" s="73" t="s">
        <v>3766</v>
      </c>
      <c r="D326" s="78" t="s">
        <v>289</v>
      </c>
      <c r="E326" s="13">
        <v>44453</v>
      </c>
      <c r="F326" s="76" t="s">
        <v>1362</v>
      </c>
      <c r="G326" s="13">
        <v>44454</v>
      </c>
      <c r="H326" s="77" t="s">
        <v>2428</v>
      </c>
      <c r="I326" s="16">
        <v>54</v>
      </c>
      <c r="J326" s="16">
        <v>50</v>
      </c>
      <c r="K326" s="16">
        <v>16</v>
      </c>
      <c r="L326" s="16">
        <v>2</v>
      </c>
      <c r="M326" s="81">
        <v>10.8</v>
      </c>
      <c r="N326" s="72">
        <v>11</v>
      </c>
      <c r="O326" s="64">
        <v>2530</v>
      </c>
      <c r="P326" s="65">
        <f>Table22457891011234567891011121314151617181920212223[[#This Row],[PEMBULATAN]]*O326</f>
        <v>27830</v>
      </c>
    </row>
    <row r="327" spans="1:16" ht="26.25" customHeight="1" x14ac:dyDescent="0.2">
      <c r="A327" s="14"/>
      <c r="B327" s="97"/>
      <c r="C327" s="73" t="s">
        <v>3767</v>
      </c>
      <c r="D327" s="78" t="s">
        <v>289</v>
      </c>
      <c r="E327" s="13">
        <v>44453</v>
      </c>
      <c r="F327" s="76" t="s">
        <v>1362</v>
      </c>
      <c r="G327" s="13">
        <v>44454</v>
      </c>
      <c r="H327" s="77" t="s">
        <v>2428</v>
      </c>
      <c r="I327" s="16">
        <v>39</v>
      </c>
      <c r="J327" s="16">
        <v>29</v>
      </c>
      <c r="K327" s="16">
        <v>45</v>
      </c>
      <c r="L327" s="16">
        <v>16</v>
      </c>
      <c r="M327" s="81">
        <v>12.723750000000001</v>
      </c>
      <c r="N327" s="72">
        <v>16</v>
      </c>
      <c r="O327" s="64">
        <v>2530</v>
      </c>
      <c r="P327" s="65">
        <f>Table22457891011234567891011121314151617181920212223[[#This Row],[PEMBULATAN]]*O327</f>
        <v>40480</v>
      </c>
    </row>
    <row r="328" spans="1:16" ht="26.25" customHeight="1" x14ac:dyDescent="0.2">
      <c r="A328" s="96"/>
      <c r="B328" s="97" t="s">
        <v>3768</v>
      </c>
      <c r="C328" s="73" t="s">
        <v>3769</v>
      </c>
      <c r="D328" s="78" t="s">
        <v>289</v>
      </c>
      <c r="E328" s="13">
        <v>44453</v>
      </c>
      <c r="F328" s="76" t="s">
        <v>1362</v>
      </c>
      <c r="G328" s="13">
        <v>44454</v>
      </c>
      <c r="H328" s="77" t="s">
        <v>2428</v>
      </c>
      <c r="I328" s="16">
        <v>91</v>
      </c>
      <c r="J328" s="16">
        <v>52</v>
      </c>
      <c r="K328" s="16">
        <v>37</v>
      </c>
      <c r="L328" s="16">
        <v>25</v>
      </c>
      <c r="M328" s="81">
        <v>43.771000000000001</v>
      </c>
      <c r="N328" s="72">
        <v>44</v>
      </c>
      <c r="O328" s="64">
        <v>2530</v>
      </c>
      <c r="P328" s="65">
        <f>N328*O328</f>
        <v>111320</v>
      </c>
    </row>
    <row r="329" spans="1:16" ht="26.25" customHeight="1" x14ac:dyDescent="0.2">
      <c r="A329" s="96"/>
      <c r="B329" s="97" t="s">
        <v>7118</v>
      </c>
      <c r="C329" s="73" t="s">
        <v>7117</v>
      </c>
      <c r="D329" s="78" t="s">
        <v>289</v>
      </c>
      <c r="E329" s="13">
        <v>44453</v>
      </c>
      <c r="F329" s="76" t="s">
        <v>1362</v>
      </c>
      <c r="G329" s="13">
        <v>44454</v>
      </c>
      <c r="H329" s="77" t="s">
        <v>2428</v>
      </c>
      <c r="I329" s="16">
        <v>1</v>
      </c>
      <c r="J329" s="16">
        <v>42</v>
      </c>
      <c r="K329" s="16">
        <v>26</v>
      </c>
      <c r="L329" s="16">
        <v>1</v>
      </c>
      <c r="M329" s="81">
        <f>I329*J329*K329/4000</f>
        <v>0.27300000000000002</v>
      </c>
      <c r="N329" s="72">
        <v>1</v>
      </c>
      <c r="O329" s="64">
        <v>2530</v>
      </c>
      <c r="P329" s="65">
        <f>N329*O329</f>
        <v>2530</v>
      </c>
    </row>
    <row r="330" spans="1:16" ht="22.5" customHeight="1" x14ac:dyDescent="0.2">
      <c r="A330" s="120" t="s">
        <v>30</v>
      </c>
      <c r="B330" s="121"/>
      <c r="C330" s="121"/>
      <c r="D330" s="121"/>
      <c r="E330" s="121"/>
      <c r="F330" s="121"/>
      <c r="G330" s="121"/>
      <c r="H330" s="121"/>
      <c r="I330" s="121"/>
      <c r="J330" s="121"/>
      <c r="K330" s="121"/>
      <c r="L330" s="122"/>
      <c r="M330" s="79">
        <f>SUBTOTAL(109,Table22457891011234567891011121314151617181920212223[KG VOLUME])</f>
        <v>6390.3022499999997</v>
      </c>
      <c r="N330" s="68">
        <f>SUM(N3:N329)</f>
        <v>6628</v>
      </c>
      <c r="O330" s="123">
        <f>SUM(P3:P328)</f>
        <v>16766310</v>
      </c>
      <c r="P330" s="124"/>
    </row>
    <row r="331" spans="1:16" ht="18" customHeight="1" x14ac:dyDescent="0.2">
      <c r="A331" s="86"/>
      <c r="B331" s="56" t="s">
        <v>42</v>
      </c>
      <c r="C331" s="55"/>
      <c r="D331" s="57" t="s">
        <v>43</v>
      </c>
      <c r="E331" s="86"/>
      <c r="F331" s="86"/>
      <c r="G331" s="86"/>
      <c r="H331" s="86"/>
      <c r="I331" s="86"/>
      <c r="J331" s="86"/>
      <c r="K331" s="86"/>
      <c r="L331" s="86"/>
      <c r="M331" s="87"/>
      <c r="N331" s="88" t="s">
        <v>51</v>
      </c>
      <c r="O331" s="89"/>
      <c r="P331" s="89">
        <f>O330*10%</f>
        <v>1676631</v>
      </c>
    </row>
    <row r="332" spans="1:16" ht="18" customHeight="1" thickBot="1" x14ac:dyDescent="0.25">
      <c r="A332" s="86"/>
      <c r="B332" s="56"/>
      <c r="C332" s="55"/>
      <c r="D332" s="57"/>
      <c r="E332" s="86"/>
      <c r="F332" s="86"/>
      <c r="G332" s="86"/>
      <c r="H332" s="86"/>
      <c r="I332" s="86"/>
      <c r="J332" s="86"/>
      <c r="K332" s="86"/>
      <c r="L332" s="86"/>
      <c r="M332" s="87"/>
      <c r="N332" s="90" t="s">
        <v>52</v>
      </c>
      <c r="O332" s="91"/>
      <c r="P332" s="91">
        <f>O330-P331</f>
        <v>15089679</v>
      </c>
    </row>
    <row r="333" spans="1:16" ht="18" customHeight="1" x14ac:dyDescent="0.2">
      <c r="A333" s="11"/>
      <c r="H333" s="63"/>
      <c r="N333" s="62" t="s">
        <v>31</v>
      </c>
      <c r="P333" s="69">
        <f>P332*1%</f>
        <v>150896.79</v>
      </c>
    </row>
    <row r="334" spans="1:16" ht="18" customHeight="1" thickBot="1" x14ac:dyDescent="0.25">
      <c r="A334" s="11"/>
      <c r="H334" s="63"/>
      <c r="N334" s="62" t="s">
        <v>53</v>
      </c>
      <c r="P334" s="71">
        <f>P332*2%</f>
        <v>301793.58</v>
      </c>
    </row>
    <row r="335" spans="1:16" ht="18" customHeight="1" x14ac:dyDescent="0.2">
      <c r="A335" s="11"/>
      <c r="H335" s="63"/>
      <c r="N335" s="66" t="s">
        <v>32</v>
      </c>
      <c r="O335" s="67"/>
      <c r="P335" s="70">
        <f>P332+P333-P334</f>
        <v>14938782.209999999</v>
      </c>
    </row>
    <row r="337" spans="1:16" x14ac:dyDescent="0.2">
      <c r="A337" s="11"/>
      <c r="H337" s="63"/>
      <c r="P337" s="71"/>
    </row>
    <row r="338" spans="1:16" x14ac:dyDescent="0.2">
      <c r="A338" s="11"/>
      <c r="H338" s="63"/>
      <c r="O338" s="58"/>
      <c r="P338" s="71"/>
    </row>
    <row r="339" spans="1:16" s="3" customFormat="1" x14ac:dyDescent="0.25">
      <c r="A339" s="11"/>
      <c r="B339" s="2"/>
      <c r="C339" s="2"/>
      <c r="E339" s="12"/>
      <c r="H339" s="63"/>
      <c r="N339" s="15"/>
      <c r="O339" s="15"/>
      <c r="P339" s="15"/>
    </row>
    <row r="340" spans="1:16" s="3" customFormat="1" x14ac:dyDescent="0.25">
      <c r="A340" s="11"/>
      <c r="B340" s="2"/>
      <c r="C340" s="2"/>
      <c r="E340" s="12"/>
      <c r="H340" s="63"/>
      <c r="N340" s="15"/>
      <c r="O340" s="15"/>
      <c r="P340" s="15"/>
    </row>
    <row r="341" spans="1:16" s="3" customFormat="1" x14ac:dyDescent="0.25">
      <c r="A341" s="11"/>
      <c r="B341" s="2"/>
      <c r="C341" s="2"/>
      <c r="E341" s="12"/>
      <c r="H341" s="63"/>
      <c r="N341" s="15"/>
      <c r="O341" s="15"/>
      <c r="P341" s="15"/>
    </row>
    <row r="342" spans="1:16" s="3" customFormat="1" x14ac:dyDescent="0.25">
      <c r="A342" s="11"/>
      <c r="B342" s="2"/>
      <c r="C342" s="2"/>
      <c r="E342" s="12"/>
      <c r="H342" s="63"/>
      <c r="N342" s="15"/>
      <c r="O342" s="15"/>
      <c r="P342" s="15"/>
    </row>
    <row r="343" spans="1:16" s="3" customFormat="1" x14ac:dyDescent="0.25">
      <c r="A343" s="11"/>
      <c r="B343" s="2"/>
      <c r="C343" s="2"/>
      <c r="E343" s="12"/>
      <c r="H343" s="63"/>
      <c r="N343" s="15"/>
      <c r="O343" s="15"/>
      <c r="P343" s="15"/>
    </row>
    <row r="344" spans="1:16" s="3" customFormat="1" x14ac:dyDescent="0.25">
      <c r="A344" s="11"/>
      <c r="B344" s="2"/>
      <c r="C344" s="2"/>
      <c r="E344" s="12"/>
      <c r="H344" s="63"/>
      <c r="N344" s="15"/>
      <c r="O344" s="15"/>
      <c r="P344" s="15"/>
    </row>
    <row r="345" spans="1:16" s="3" customFormat="1" x14ac:dyDescent="0.25">
      <c r="A345" s="11"/>
      <c r="B345" s="2"/>
      <c r="C345" s="2"/>
      <c r="E345" s="12"/>
      <c r="H345" s="63"/>
      <c r="N345" s="15"/>
      <c r="O345" s="15"/>
      <c r="P345" s="15"/>
    </row>
    <row r="346" spans="1:16" s="3" customFormat="1" x14ac:dyDescent="0.25">
      <c r="A346" s="11"/>
      <c r="B346" s="2"/>
      <c r="C346" s="2"/>
      <c r="E346" s="12"/>
      <c r="H346" s="63"/>
      <c r="N346" s="15"/>
      <c r="O346" s="15"/>
      <c r="P346" s="15"/>
    </row>
    <row r="347" spans="1:16" s="3" customFormat="1" x14ac:dyDescent="0.25">
      <c r="A347" s="11"/>
      <c r="B347" s="2"/>
      <c r="C347" s="2"/>
      <c r="E347" s="12"/>
      <c r="H347" s="63"/>
      <c r="N347" s="15"/>
      <c r="O347" s="15"/>
      <c r="P347" s="15"/>
    </row>
    <row r="348" spans="1:16" s="3" customFormat="1" x14ac:dyDescent="0.25">
      <c r="A348" s="11"/>
      <c r="B348" s="2"/>
      <c r="C348" s="2"/>
      <c r="E348" s="12"/>
      <c r="H348" s="63"/>
      <c r="N348" s="15"/>
      <c r="O348" s="15"/>
      <c r="P348" s="15"/>
    </row>
    <row r="349" spans="1:16" s="3" customFormat="1" x14ac:dyDescent="0.25">
      <c r="A349" s="11"/>
      <c r="B349" s="2"/>
      <c r="C349" s="2"/>
      <c r="E349" s="12"/>
      <c r="H349" s="63"/>
      <c r="N349" s="15"/>
      <c r="O349" s="15"/>
      <c r="P349" s="15"/>
    </row>
    <row r="350" spans="1:16" s="3" customFormat="1" x14ac:dyDescent="0.25">
      <c r="A350" s="11"/>
      <c r="B350" s="2"/>
      <c r="C350" s="2"/>
      <c r="E350" s="12"/>
      <c r="H350" s="63"/>
      <c r="N350" s="15"/>
      <c r="O350" s="15"/>
      <c r="P350" s="15"/>
    </row>
  </sheetData>
  <mergeCells count="2">
    <mergeCell ref="A330:L330"/>
    <mergeCell ref="O330:P330"/>
  </mergeCells>
  <conditionalFormatting sqref="B3">
    <cfRule type="duplicateValues" dxfId="336" priority="3"/>
  </conditionalFormatting>
  <conditionalFormatting sqref="B4:B328">
    <cfRule type="duplicateValues" dxfId="335" priority="56"/>
  </conditionalFormatting>
  <conditionalFormatting sqref="B329">
    <cfRule type="duplicateValues" dxfId="334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09"/>
  <sheetViews>
    <sheetView zoomScale="110" zoomScaleNormal="110" workbookViewId="0">
      <pane xSplit="3" ySplit="2" topLeftCell="D285" activePane="bottomRight" state="frozen"/>
      <selection pane="topRight" activeCell="B1" sqref="B1"/>
      <selection pane="bottomLeft" activeCell="A3" sqref="A3"/>
      <selection pane="bottomRight" activeCell="D288" sqref="D28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3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7141</v>
      </c>
      <c r="B3" s="74" t="s">
        <v>3770</v>
      </c>
      <c r="C3" s="9" t="s">
        <v>3771</v>
      </c>
      <c r="D3" s="76" t="s">
        <v>289</v>
      </c>
      <c r="E3" s="13">
        <v>44454</v>
      </c>
      <c r="F3" s="76" t="s">
        <v>4059</v>
      </c>
      <c r="G3" s="13">
        <v>44457.916666666664</v>
      </c>
      <c r="H3" s="10" t="s">
        <v>4060</v>
      </c>
      <c r="I3" s="1">
        <v>22</v>
      </c>
      <c r="J3" s="1">
        <v>15</v>
      </c>
      <c r="K3" s="1">
        <v>13</v>
      </c>
      <c r="L3" s="1">
        <v>1</v>
      </c>
      <c r="M3" s="80">
        <v>1.0725</v>
      </c>
      <c r="N3" s="8">
        <v>1</v>
      </c>
      <c r="O3" s="64">
        <v>2530</v>
      </c>
      <c r="P3" s="65">
        <f>Table2245789101123456789101112131415161718192021222324[[#This Row],[PEMBULATAN]]*O3</f>
        <v>2530</v>
      </c>
    </row>
    <row r="4" spans="1:16" ht="26.25" customHeight="1" x14ac:dyDescent="0.2">
      <c r="A4" s="14"/>
      <c r="B4" s="75"/>
      <c r="C4" s="9" t="s">
        <v>3772</v>
      </c>
      <c r="D4" s="76" t="s">
        <v>289</v>
      </c>
      <c r="E4" s="13">
        <v>44454</v>
      </c>
      <c r="F4" s="76" t="s">
        <v>4059</v>
      </c>
      <c r="G4" s="13">
        <v>44457.916666666664</v>
      </c>
      <c r="H4" s="10" t="s">
        <v>4060</v>
      </c>
      <c r="I4" s="1">
        <v>20</v>
      </c>
      <c r="J4" s="1">
        <v>18</v>
      </c>
      <c r="K4" s="1">
        <v>15</v>
      </c>
      <c r="L4" s="1">
        <v>1</v>
      </c>
      <c r="M4" s="80">
        <v>1.35</v>
      </c>
      <c r="N4" s="8">
        <v>2</v>
      </c>
      <c r="O4" s="64">
        <v>2530</v>
      </c>
      <c r="P4" s="65">
        <f>Table2245789101123456789101112131415161718192021222324[[#This Row],[PEMBULATAN]]*O4</f>
        <v>5060</v>
      </c>
    </row>
    <row r="5" spans="1:16" ht="26.25" customHeight="1" x14ac:dyDescent="0.2">
      <c r="A5" s="14"/>
      <c r="B5" s="75"/>
      <c r="C5" s="73" t="s">
        <v>3773</v>
      </c>
      <c r="D5" s="78" t="s">
        <v>289</v>
      </c>
      <c r="E5" s="13">
        <v>44454</v>
      </c>
      <c r="F5" s="76" t="s">
        <v>4059</v>
      </c>
      <c r="G5" s="13">
        <v>44457.916666666664</v>
      </c>
      <c r="H5" s="77" t="s">
        <v>4060</v>
      </c>
      <c r="I5" s="16">
        <v>125</v>
      </c>
      <c r="J5" s="16">
        <v>78</v>
      </c>
      <c r="K5" s="16">
        <v>15</v>
      </c>
      <c r="L5" s="16">
        <v>23</v>
      </c>
      <c r="M5" s="81">
        <v>36.5625</v>
      </c>
      <c r="N5" s="72">
        <v>37</v>
      </c>
      <c r="O5" s="64">
        <v>2530</v>
      </c>
      <c r="P5" s="65">
        <f>Table2245789101123456789101112131415161718192021222324[[#This Row],[PEMBULATAN]]*O5</f>
        <v>93610</v>
      </c>
    </row>
    <row r="6" spans="1:16" ht="26.25" customHeight="1" x14ac:dyDescent="0.2">
      <c r="A6" s="14"/>
      <c r="B6" s="75"/>
      <c r="C6" s="73" t="s">
        <v>3774</v>
      </c>
      <c r="D6" s="78" t="s">
        <v>289</v>
      </c>
      <c r="E6" s="13">
        <v>44454</v>
      </c>
      <c r="F6" s="76" t="s">
        <v>4059</v>
      </c>
      <c r="G6" s="13">
        <v>44457.916666666664</v>
      </c>
      <c r="H6" s="77" t="s">
        <v>4060</v>
      </c>
      <c r="I6" s="16">
        <v>91</v>
      </c>
      <c r="J6" s="16">
        <v>28</v>
      </c>
      <c r="K6" s="16">
        <v>25</v>
      </c>
      <c r="L6" s="16">
        <v>9</v>
      </c>
      <c r="M6" s="81">
        <v>15.925000000000001</v>
      </c>
      <c r="N6" s="72">
        <v>16</v>
      </c>
      <c r="O6" s="64">
        <v>2530</v>
      </c>
      <c r="P6" s="65">
        <f>Table2245789101123456789101112131415161718192021222324[[#This Row],[PEMBULATAN]]*O6</f>
        <v>40480</v>
      </c>
    </row>
    <row r="7" spans="1:16" ht="26.25" customHeight="1" x14ac:dyDescent="0.2">
      <c r="A7" s="14"/>
      <c r="B7" s="75"/>
      <c r="C7" s="73" t="s">
        <v>3775</v>
      </c>
      <c r="D7" s="78" t="s">
        <v>289</v>
      </c>
      <c r="E7" s="13">
        <v>44454</v>
      </c>
      <c r="F7" s="76" t="s">
        <v>4059</v>
      </c>
      <c r="G7" s="13">
        <v>44457.916666666664</v>
      </c>
      <c r="H7" s="77" t="s">
        <v>4060</v>
      </c>
      <c r="I7" s="16">
        <v>30</v>
      </c>
      <c r="J7" s="16">
        <v>25</v>
      </c>
      <c r="K7" s="16">
        <v>25</v>
      </c>
      <c r="L7" s="16">
        <v>13</v>
      </c>
      <c r="M7" s="81">
        <v>4.6875</v>
      </c>
      <c r="N7" s="72">
        <v>13</v>
      </c>
      <c r="O7" s="64">
        <v>2530</v>
      </c>
      <c r="P7" s="65">
        <f>Table2245789101123456789101112131415161718192021222324[[#This Row],[PEMBULATAN]]*O7</f>
        <v>32890</v>
      </c>
    </row>
    <row r="8" spans="1:16" ht="26.25" customHeight="1" x14ac:dyDescent="0.2">
      <c r="A8" s="14"/>
      <c r="B8" s="75"/>
      <c r="C8" s="73" t="s">
        <v>3776</v>
      </c>
      <c r="D8" s="78" t="s">
        <v>289</v>
      </c>
      <c r="E8" s="13">
        <v>44454</v>
      </c>
      <c r="F8" s="76" t="s">
        <v>4059</v>
      </c>
      <c r="G8" s="13">
        <v>44457.916666666664</v>
      </c>
      <c r="H8" s="77" t="s">
        <v>4060</v>
      </c>
      <c r="I8" s="16">
        <v>44</v>
      </c>
      <c r="J8" s="16">
        <v>35</v>
      </c>
      <c r="K8" s="16">
        <v>15</v>
      </c>
      <c r="L8" s="16">
        <v>4</v>
      </c>
      <c r="M8" s="81">
        <v>5.7750000000000004</v>
      </c>
      <c r="N8" s="72">
        <v>6</v>
      </c>
      <c r="O8" s="64">
        <v>2530</v>
      </c>
      <c r="P8" s="65">
        <f>Table2245789101123456789101112131415161718192021222324[[#This Row],[PEMBULATAN]]*O8</f>
        <v>15180</v>
      </c>
    </row>
    <row r="9" spans="1:16" ht="26.25" customHeight="1" x14ac:dyDescent="0.2">
      <c r="A9" s="14"/>
      <c r="B9" s="75"/>
      <c r="C9" s="73" t="s">
        <v>3777</v>
      </c>
      <c r="D9" s="78" t="s">
        <v>289</v>
      </c>
      <c r="E9" s="13">
        <v>44454</v>
      </c>
      <c r="F9" s="76" t="s">
        <v>4059</v>
      </c>
      <c r="G9" s="13">
        <v>44457.916666666664</v>
      </c>
      <c r="H9" s="77" t="s">
        <v>4060</v>
      </c>
      <c r="I9" s="16">
        <v>55</v>
      </c>
      <c r="J9" s="16">
        <v>35</v>
      </c>
      <c r="K9" s="16">
        <v>16</v>
      </c>
      <c r="L9" s="16">
        <v>7</v>
      </c>
      <c r="M9" s="81">
        <v>7.7</v>
      </c>
      <c r="N9" s="72">
        <v>8</v>
      </c>
      <c r="O9" s="64">
        <v>2530</v>
      </c>
      <c r="P9" s="65">
        <f>Table2245789101123456789101112131415161718192021222324[[#This Row],[PEMBULATAN]]*O9</f>
        <v>20240</v>
      </c>
    </row>
    <row r="10" spans="1:16" ht="26.25" customHeight="1" x14ac:dyDescent="0.2">
      <c r="A10" s="14"/>
      <c r="B10" s="75"/>
      <c r="C10" s="73" t="s">
        <v>3778</v>
      </c>
      <c r="D10" s="78" t="s">
        <v>289</v>
      </c>
      <c r="E10" s="13">
        <v>44454</v>
      </c>
      <c r="F10" s="76" t="s">
        <v>4059</v>
      </c>
      <c r="G10" s="13">
        <v>44457.916666666664</v>
      </c>
      <c r="H10" s="77" t="s">
        <v>4060</v>
      </c>
      <c r="I10" s="16">
        <v>95</v>
      </c>
      <c r="J10" s="16">
        <v>55</v>
      </c>
      <c r="K10" s="16">
        <v>25</v>
      </c>
      <c r="L10" s="16">
        <v>25</v>
      </c>
      <c r="M10" s="81">
        <v>32.65625</v>
      </c>
      <c r="N10" s="72">
        <v>33</v>
      </c>
      <c r="O10" s="64">
        <v>2530</v>
      </c>
      <c r="P10" s="65">
        <f>Table2245789101123456789101112131415161718192021222324[[#This Row],[PEMBULATAN]]*O10</f>
        <v>83490</v>
      </c>
    </row>
    <row r="11" spans="1:16" ht="26.25" customHeight="1" x14ac:dyDescent="0.2">
      <c r="A11" s="14"/>
      <c r="B11" s="97"/>
      <c r="C11" s="73" t="s">
        <v>3779</v>
      </c>
      <c r="D11" s="78" t="s">
        <v>289</v>
      </c>
      <c r="E11" s="13">
        <v>44454</v>
      </c>
      <c r="F11" s="76" t="s">
        <v>4059</v>
      </c>
      <c r="G11" s="13">
        <v>44457.916666666664</v>
      </c>
      <c r="H11" s="77" t="s">
        <v>4060</v>
      </c>
      <c r="I11" s="16">
        <v>60</v>
      </c>
      <c r="J11" s="16">
        <v>36</v>
      </c>
      <c r="K11" s="16">
        <v>15</v>
      </c>
      <c r="L11" s="16">
        <v>11</v>
      </c>
      <c r="M11" s="81">
        <v>8.1</v>
      </c>
      <c r="N11" s="72">
        <v>11</v>
      </c>
      <c r="O11" s="64">
        <v>2530</v>
      </c>
      <c r="P11" s="65">
        <f>Table2245789101123456789101112131415161718192021222324[[#This Row],[PEMBULATAN]]*O11</f>
        <v>27830</v>
      </c>
    </row>
    <row r="12" spans="1:16" ht="26.25" customHeight="1" x14ac:dyDescent="0.2">
      <c r="A12" s="14"/>
      <c r="B12" s="75" t="s">
        <v>3780</v>
      </c>
      <c r="C12" s="73" t="s">
        <v>3781</v>
      </c>
      <c r="D12" s="78" t="s">
        <v>289</v>
      </c>
      <c r="E12" s="13">
        <v>44454</v>
      </c>
      <c r="F12" s="76" t="s">
        <v>4059</v>
      </c>
      <c r="G12" s="13">
        <v>44457.916666666664</v>
      </c>
      <c r="H12" s="77" t="s">
        <v>4060</v>
      </c>
      <c r="I12" s="16">
        <v>53</v>
      </c>
      <c r="J12" s="16">
        <v>35</v>
      </c>
      <c r="K12" s="16">
        <v>44</v>
      </c>
      <c r="L12" s="16">
        <v>5</v>
      </c>
      <c r="M12" s="81">
        <v>20.405000000000001</v>
      </c>
      <c r="N12" s="72">
        <v>21</v>
      </c>
      <c r="O12" s="64">
        <v>2530</v>
      </c>
      <c r="P12" s="65">
        <f>Table2245789101123456789101112131415161718192021222324[[#This Row],[PEMBULATAN]]*O12</f>
        <v>53130</v>
      </c>
    </row>
    <row r="13" spans="1:16" ht="26.25" customHeight="1" x14ac:dyDescent="0.2">
      <c r="A13" s="14"/>
      <c r="B13" s="75"/>
      <c r="C13" s="73" t="s">
        <v>3782</v>
      </c>
      <c r="D13" s="78" t="s">
        <v>289</v>
      </c>
      <c r="E13" s="13">
        <v>44454</v>
      </c>
      <c r="F13" s="76" t="s">
        <v>4059</v>
      </c>
      <c r="G13" s="13">
        <v>44457.916666666664</v>
      </c>
      <c r="H13" s="77" t="s">
        <v>4060</v>
      </c>
      <c r="I13" s="16">
        <v>42</v>
      </c>
      <c r="J13" s="16">
        <v>27</v>
      </c>
      <c r="K13" s="16">
        <v>26</v>
      </c>
      <c r="L13" s="16">
        <v>2</v>
      </c>
      <c r="M13" s="81">
        <v>7.3710000000000004</v>
      </c>
      <c r="N13" s="72">
        <v>8</v>
      </c>
      <c r="O13" s="64">
        <v>2530</v>
      </c>
      <c r="P13" s="65">
        <f>Table2245789101123456789101112131415161718192021222324[[#This Row],[PEMBULATAN]]*O13</f>
        <v>20240</v>
      </c>
    </row>
    <row r="14" spans="1:16" ht="26.25" customHeight="1" x14ac:dyDescent="0.2">
      <c r="A14" s="14"/>
      <c r="B14" s="75"/>
      <c r="C14" s="73" t="s">
        <v>3783</v>
      </c>
      <c r="D14" s="78" t="s">
        <v>289</v>
      </c>
      <c r="E14" s="13">
        <v>44454</v>
      </c>
      <c r="F14" s="76" t="s">
        <v>4059</v>
      </c>
      <c r="G14" s="13">
        <v>44457.916666666664</v>
      </c>
      <c r="H14" s="77" t="s">
        <v>4060</v>
      </c>
      <c r="I14" s="16">
        <v>60</v>
      </c>
      <c r="J14" s="16">
        <v>42</v>
      </c>
      <c r="K14" s="16">
        <v>18</v>
      </c>
      <c r="L14" s="16">
        <v>1</v>
      </c>
      <c r="M14" s="81">
        <v>11.34</v>
      </c>
      <c r="N14" s="72">
        <v>12</v>
      </c>
      <c r="O14" s="64">
        <v>2530</v>
      </c>
      <c r="P14" s="65">
        <f>Table2245789101123456789101112131415161718192021222324[[#This Row],[PEMBULATAN]]*O14</f>
        <v>30360</v>
      </c>
    </row>
    <row r="15" spans="1:16" ht="26.25" customHeight="1" x14ac:dyDescent="0.2">
      <c r="A15" s="14"/>
      <c r="B15" s="75"/>
      <c r="C15" s="73" t="s">
        <v>3784</v>
      </c>
      <c r="D15" s="78" t="s">
        <v>289</v>
      </c>
      <c r="E15" s="13">
        <v>44454</v>
      </c>
      <c r="F15" s="76" t="s">
        <v>4059</v>
      </c>
      <c r="G15" s="13">
        <v>44457.916666666664</v>
      </c>
      <c r="H15" s="77" t="s">
        <v>4060</v>
      </c>
      <c r="I15" s="16">
        <v>63</v>
      </c>
      <c r="J15" s="16">
        <v>33</v>
      </c>
      <c r="K15" s="16">
        <v>34</v>
      </c>
      <c r="L15" s="16">
        <v>9</v>
      </c>
      <c r="M15" s="81">
        <v>17.671500000000002</v>
      </c>
      <c r="N15" s="72">
        <v>18</v>
      </c>
      <c r="O15" s="64">
        <v>2530</v>
      </c>
      <c r="P15" s="65">
        <f>Table2245789101123456789101112131415161718192021222324[[#This Row],[PEMBULATAN]]*O15</f>
        <v>45540</v>
      </c>
    </row>
    <row r="16" spans="1:16" ht="26.25" customHeight="1" x14ac:dyDescent="0.2">
      <c r="A16" s="14"/>
      <c r="B16" s="75"/>
      <c r="C16" s="73" t="s">
        <v>3785</v>
      </c>
      <c r="D16" s="78" t="s">
        <v>289</v>
      </c>
      <c r="E16" s="13">
        <v>44454</v>
      </c>
      <c r="F16" s="76" t="s">
        <v>4059</v>
      </c>
      <c r="G16" s="13">
        <v>44457.916666666664</v>
      </c>
      <c r="H16" s="77" t="s">
        <v>4060</v>
      </c>
      <c r="I16" s="16">
        <v>44</v>
      </c>
      <c r="J16" s="16">
        <v>32</v>
      </c>
      <c r="K16" s="16">
        <v>32</v>
      </c>
      <c r="L16" s="16">
        <v>1</v>
      </c>
      <c r="M16" s="81">
        <v>11.263999999999999</v>
      </c>
      <c r="N16" s="72">
        <v>11</v>
      </c>
      <c r="O16" s="64">
        <v>2530</v>
      </c>
      <c r="P16" s="65">
        <f>Table2245789101123456789101112131415161718192021222324[[#This Row],[PEMBULATAN]]*O16</f>
        <v>27830</v>
      </c>
    </row>
    <row r="17" spans="1:16" ht="26.25" customHeight="1" x14ac:dyDescent="0.2">
      <c r="A17" s="14"/>
      <c r="B17" s="75"/>
      <c r="C17" s="73" t="s">
        <v>3786</v>
      </c>
      <c r="D17" s="78" t="s">
        <v>289</v>
      </c>
      <c r="E17" s="13">
        <v>44454</v>
      </c>
      <c r="F17" s="76" t="s">
        <v>4059</v>
      </c>
      <c r="G17" s="13">
        <v>44457.916666666664</v>
      </c>
      <c r="H17" s="77" t="s">
        <v>4060</v>
      </c>
      <c r="I17" s="16">
        <v>73</v>
      </c>
      <c r="J17" s="16">
        <v>45</v>
      </c>
      <c r="K17" s="16">
        <v>10</v>
      </c>
      <c r="L17" s="16">
        <v>3</v>
      </c>
      <c r="M17" s="81">
        <v>8.2125000000000004</v>
      </c>
      <c r="N17" s="72">
        <v>8</v>
      </c>
      <c r="O17" s="64">
        <v>2530</v>
      </c>
      <c r="P17" s="65">
        <f>Table2245789101123456789101112131415161718192021222324[[#This Row],[PEMBULATAN]]*O17</f>
        <v>20240</v>
      </c>
    </row>
    <row r="18" spans="1:16" ht="26.25" customHeight="1" x14ac:dyDescent="0.2">
      <c r="A18" s="14"/>
      <c r="B18" s="75"/>
      <c r="C18" s="73" t="s">
        <v>3787</v>
      </c>
      <c r="D18" s="78" t="s">
        <v>289</v>
      </c>
      <c r="E18" s="13">
        <v>44454</v>
      </c>
      <c r="F18" s="76" t="s">
        <v>4059</v>
      </c>
      <c r="G18" s="13">
        <v>44457.916666666664</v>
      </c>
      <c r="H18" s="77" t="s">
        <v>4060</v>
      </c>
      <c r="I18" s="16">
        <v>44</v>
      </c>
      <c r="J18" s="16">
        <v>32</v>
      </c>
      <c r="K18" s="16">
        <v>32</v>
      </c>
      <c r="L18" s="16">
        <v>1</v>
      </c>
      <c r="M18" s="81">
        <v>11.263999999999999</v>
      </c>
      <c r="N18" s="72">
        <v>11</v>
      </c>
      <c r="O18" s="64">
        <v>2530</v>
      </c>
      <c r="P18" s="65">
        <f>Table2245789101123456789101112131415161718192021222324[[#This Row],[PEMBULATAN]]*O18</f>
        <v>27830</v>
      </c>
    </row>
    <row r="19" spans="1:16" ht="26.25" customHeight="1" x14ac:dyDescent="0.2">
      <c r="A19" s="14"/>
      <c r="B19" s="75"/>
      <c r="C19" s="73" t="s">
        <v>3788</v>
      </c>
      <c r="D19" s="78" t="s">
        <v>289</v>
      </c>
      <c r="E19" s="13">
        <v>44454</v>
      </c>
      <c r="F19" s="76" t="s">
        <v>4059</v>
      </c>
      <c r="G19" s="13">
        <v>44457.916666666664</v>
      </c>
      <c r="H19" s="77" t="s">
        <v>4060</v>
      </c>
      <c r="I19" s="16">
        <v>50</v>
      </c>
      <c r="J19" s="16">
        <v>30</v>
      </c>
      <c r="K19" s="16">
        <v>4</v>
      </c>
      <c r="L19" s="16">
        <v>1</v>
      </c>
      <c r="M19" s="81">
        <v>1.5</v>
      </c>
      <c r="N19" s="72">
        <v>2</v>
      </c>
      <c r="O19" s="64">
        <v>2530</v>
      </c>
      <c r="P19" s="65">
        <f>Table2245789101123456789101112131415161718192021222324[[#This Row],[PEMBULATAN]]*O19</f>
        <v>5060</v>
      </c>
    </row>
    <row r="20" spans="1:16" ht="26.25" customHeight="1" x14ac:dyDescent="0.2">
      <c r="A20" s="14"/>
      <c r="B20" s="75"/>
      <c r="C20" s="73" t="s">
        <v>3789</v>
      </c>
      <c r="D20" s="78" t="s">
        <v>289</v>
      </c>
      <c r="E20" s="13">
        <v>44454</v>
      </c>
      <c r="F20" s="76" t="s">
        <v>4059</v>
      </c>
      <c r="G20" s="13">
        <v>44457.916666666664</v>
      </c>
      <c r="H20" s="77" t="s">
        <v>4060</v>
      </c>
      <c r="I20" s="16">
        <v>55</v>
      </c>
      <c r="J20" s="16">
        <v>52</v>
      </c>
      <c r="K20" s="16">
        <v>32</v>
      </c>
      <c r="L20" s="16">
        <v>8</v>
      </c>
      <c r="M20" s="81">
        <v>22.88</v>
      </c>
      <c r="N20" s="72">
        <v>23</v>
      </c>
      <c r="O20" s="64">
        <v>2530</v>
      </c>
      <c r="P20" s="65">
        <f>Table2245789101123456789101112131415161718192021222324[[#This Row],[PEMBULATAN]]*O20</f>
        <v>58190</v>
      </c>
    </row>
    <row r="21" spans="1:16" ht="26.25" customHeight="1" x14ac:dyDescent="0.2">
      <c r="A21" s="14"/>
      <c r="B21" s="75"/>
      <c r="C21" s="73" t="s">
        <v>3790</v>
      </c>
      <c r="D21" s="78" t="s">
        <v>289</v>
      </c>
      <c r="E21" s="13">
        <v>44454</v>
      </c>
      <c r="F21" s="76" t="s">
        <v>4059</v>
      </c>
      <c r="G21" s="13">
        <v>44457.916666666664</v>
      </c>
      <c r="H21" s="77" t="s">
        <v>4060</v>
      </c>
      <c r="I21" s="16">
        <v>72</v>
      </c>
      <c r="J21" s="16">
        <v>34</v>
      </c>
      <c r="K21" s="16">
        <v>60</v>
      </c>
      <c r="L21" s="16">
        <v>25</v>
      </c>
      <c r="M21" s="81">
        <v>36.72</v>
      </c>
      <c r="N21" s="72">
        <v>37</v>
      </c>
      <c r="O21" s="64">
        <v>2530</v>
      </c>
      <c r="P21" s="65">
        <f>Table2245789101123456789101112131415161718192021222324[[#This Row],[PEMBULATAN]]*O21</f>
        <v>93610</v>
      </c>
    </row>
    <row r="22" spans="1:16" ht="26.25" customHeight="1" x14ac:dyDescent="0.2">
      <c r="A22" s="14"/>
      <c r="B22" s="75"/>
      <c r="C22" s="73" t="s">
        <v>3791</v>
      </c>
      <c r="D22" s="78" t="s">
        <v>289</v>
      </c>
      <c r="E22" s="13">
        <v>44454</v>
      </c>
      <c r="F22" s="76" t="s">
        <v>4059</v>
      </c>
      <c r="G22" s="13">
        <v>44457.916666666664</v>
      </c>
      <c r="H22" s="77" t="s">
        <v>4060</v>
      </c>
      <c r="I22" s="16">
        <v>30</v>
      </c>
      <c r="J22" s="16">
        <v>30</v>
      </c>
      <c r="K22" s="16">
        <v>30</v>
      </c>
      <c r="L22" s="16">
        <v>4</v>
      </c>
      <c r="M22" s="81">
        <v>6.75</v>
      </c>
      <c r="N22" s="72">
        <v>7</v>
      </c>
      <c r="O22" s="64">
        <v>2530</v>
      </c>
      <c r="P22" s="65">
        <f>Table2245789101123456789101112131415161718192021222324[[#This Row],[PEMBULATAN]]*O22</f>
        <v>17710</v>
      </c>
    </row>
    <row r="23" spans="1:16" ht="26.25" customHeight="1" x14ac:dyDescent="0.2">
      <c r="A23" s="14"/>
      <c r="B23" s="75"/>
      <c r="C23" s="73" t="s">
        <v>3792</v>
      </c>
      <c r="D23" s="78" t="s">
        <v>289</v>
      </c>
      <c r="E23" s="13">
        <v>44454</v>
      </c>
      <c r="F23" s="76" t="s">
        <v>4059</v>
      </c>
      <c r="G23" s="13">
        <v>44457.916666666664</v>
      </c>
      <c r="H23" s="77" t="s">
        <v>4060</v>
      </c>
      <c r="I23" s="16">
        <v>48</v>
      </c>
      <c r="J23" s="16">
        <v>48</v>
      </c>
      <c r="K23" s="16">
        <v>32</v>
      </c>
      <c r="L23" s="16">
        <v>8</v>
      </c>
      <c r="M23" s="81">
        <v>18.431999999999999</v>
      </c>
      <c r="N23" s="72">
        <v>19</v>
      </c>
      <c r="O23" s="64">
        <v>2530</v>
      </c>
      <c r="P23" s="65">
        <f>Table2245789101123456789101112131415161718192021222324[[#This Row],[PEMBULATAN]]*O23</f>
        <v>48070</v>
      </c>
    </row>
    <row r="24" spans="1:16" ht="26.25" customHeight="1" x14ac:dyDescent="0.2">
      <c r="A24" s="14"/>
      <c r="B24" s="75"/>
      <c r="C24" s="73" t="s">
        <v>3793</v>
      </c>
      <c r="D24" s="78" t="s">
        <v>289</v>
      </c>
      <c r="E24" s="13">
        <v>44454</v>
      </c>
      <c r="F24" s="76" t="s">
        <v>4059</v>
      </c>
      <c r="G24" s="13">
        <v>44457.916666666664</v>
      </c>
      <c r="H24" s="77" t="s">
        <v>4060</v>
      </c>
      <c r="I24" s="16">
        <v>64</v>
      </c>
      <c r="J24" s="16">
        <v>50</v>
      </c>
      <c r="K24" s="16">
        <v>7</v>
      </c>
      <c r="L24" s="16">
        <v>3</v>
      </c>
      <c r="M24" s="81">
        <v>5.6</v>
      </c>
      <c r="N24" s="72">
        <v>6</v>
      </c>
      <c r="O24" s="64">
        <v>2530</v>
      </c>
      <c r="P24" s="65">
        <f>Table2245789101123456789101112131415161718192021222324[[#This Row],[PEMBULATAN]]*O24</f>
        <v>15180</v>
      </c>
    </row>
    <row r="25" spans="1:16" ht="26.25" customHeight="1" x14ac:dyDescent="0.2">
      <c r="A25" s="14"/>
      <c r="B25" s="75"/>
      <c r="C25" s="73" t="s">
        <v>3794</v>
      </c>
      <c r="D25" s="78" t="s">
        <v>289</v>
      </c>
      <c r="E25" s="13">
        <v>44454</v>
      </c>
      <c r="F25" s="76" t="s">
        <v>4059</v>
      </c>
      <c r="G25" s="13">
        <v>44457.916666666664</v>
      </c>
      <c r="H25" s="77" t="s">
        <v>4060</v>
      </c>
      <c r="I25" s="16">
        <v>64</v>
      </c>
      <c r="J25" s="16">
        <v>48</v>
      </c>
      <c r="K25" s="16">
        <v>36</v>
      </c>
      <c r="L25" s="16">
        <v>25</v>
      </c>
      <c r="M25" s="81">
        <v>27.648</v>
      </c>
      <c r="N25" s="72">
        <v>28</v>
      </c>
      <c r="O25" s="64">
        <v>2530</v>
      </c>
      <c r="P25" s="65">
        <f>Table2245789101123456789101112131415161718192021222324[[#This Row],[PEMBULATAN]]*O25</f>
        <v>70840</v>
      </c>
    </row>
    <row r="26" spans="1:16" ht="26.25" customHeight="1" x14ac:dyDescent="0.2">
      <c r="A26" s="14"/>
      <c r="B26" s="75"/>
      <c r="C26" s="73" t="s">
        <v>3795</v>
      </c>
      <c r="D26" s="78" t="s">
        <v>289</v>
      </c>
      <c r="E26" s="13">
        <v>44454</v>
      </c>
      <c r="F26" s="76" t="s">
        <v>4059</v>
      </c>
      <c r="G26" s="13">
        <v>44457.916666666664</v>
      </c>
      <c r="H26" s="77" t="s">
        <v>4060</v>
      </c>
      <c r="I26" s="16">
        <v>42</v>
      </c>
      <c r="J26" s="16">
        <v>42</v>
      </c>
      <c r="K26" s="16">
        <v>28</v>
      </c>
      <c r="L26" s="16">
        <v>2</v>
      </c>
      <c r="M26" s="81">
        <v>12.348000000000001</v>
      </c>
      <c r="N26" s="72">
        <v>13</v>
      </c>
      <c r="O26" s="64">
        <v>2530</v>
      </c>
      <c r="P26" s="65">
        <f>Table2245789101123456789101112131415161718192021222324[[#This Row],[PEMBULATAN]]*O26</f>
        <v>32890</v>
      </c>
    </row>
    <row r="27" spans="1:16" ht="26.25" customHeight="1" x14ac:dyDescent="0.2">
      <c r="A27" s="14"/>
      <c r="B27" s="75"/>
      <c r="C27" s="73" t="s">
        <v>3796</v>
      </c>
      <c r="D27" s="78" t="s">
        <v>289</v>
      </c>
      <c r="E27" s="13">
        <v>44454</v>
      </c>
      <c r="F27" s="76" t="s">
        <v>4059</v>
      </c>
      <c r="G27" s="13">
        <v>44457.916666666664</v>
      </c>
      <c r="H27" s="77" t="s">
        <v>4060</v>
      </c>
      <c r="I27" s="16">
        <v>55</v>
      </c>
      <c r="J27" s="16">
        <v>34</v>
      </c>
      <c r="K27" s="16">
        <v>23</v>
      </c>
      <c r="L27" s="16">
        <v>9</v>
      </c>
      <c r="M27" s="81">
        <v>10.7525</v>
      </c>
      <c r="N27" s="72">
        <v>11</v>
      </c>
      <c r="O27" s="64">
        <v>2530</v>
      </c>
      <c r="P27" s="65">
        <f>Table2245789101123456789101112131415161718192021222324[[#This Row],[PEMBULATAN]]*O27</f>
        <v>27830</v>
      </c>
    </row>
    <row r="28" spans="1:16" ht="26.25" customHeight="1" x14ac:dyDescent="0.2">
      <c r="A28" s="14"/>
      <c r="B28" s="75"/>
      <c r="C28" s="73" t="s">
        <v>3797</v>
      </c>
      <c r="D28" s="78" t="s">
        <v>289</v>
      </c>
      <c r="E28" s="13">
        <v>44454</v>
      </c>
      <c r="F28" s="76" t="s">
        <v>4059</v>
      </c>
      <c r="G28" s="13">
        <v>44457.916666666664</v>
      </c>
      <c r="H28" s="77" t="s">
        <v>4060</v>
      </c>
      <c r="I28" s="16">
        <v>160</v>
      </c>
      <c r="J28" s="16">
        <v>23</v>
      </c>
      <c r="K28" s="16">
        <v>10</v>
      </c>
      <c r="L28" s="16">
        <v>4</v>
      </c>
      <c r="M28" s="81">
        <v>9.1999999999999993</v>
      </c>
      <c r="N28" s="72">
        <v>9</v>
      </c>
      <c r="O28" s="64">
        <v>2530</v>
      </c>
      <c r="P28" s="65">
        <f>Table2245789101123456789101112131415161718192021222324[[#This Row],[PEMBULATAN]]*O28</f>
        <v>22770</v>
      </c>
    </row>
    <row r="29" spans="1:16" ht="26.25" customHeight="1" x14ac:dyDescent="0.2">
      <c r="A29" s="14"/>
      <c r="B29" s="75"/>
      <c r="C29" s="73" t="s">
        <v>3798</v>
      </c>
      <c r="D29" s="78" t="s">
        <v>289</v>
      </c>
      <c r="E29" s="13">
        <v>44454</v>
      </c>
      <c r="F29" s="76" t="s">
        <v>4059</v>
      </c>
      <c r="G29" s="13">
        <v>44457.916666666664</v>
      </c>
      <c r="H29" s="77" t="s">
        <v>4060</v>
      </c>
      <c r="I29" s="16">
        <v>92</v>
      </c>
      <c r="J29" s="16">
        <v>84</v>
      </c>
      <c r="K29" s="16">
        <v>12</v>
      </c>
      <c r="L29" s="16">
        <v>3</v>
      </c>
      <c r="M29" s="81">
        <v>23.184000000000001</v>
      </c>
      <c r="N29" s="72">
        <v>23</v>
      </c>
      <c r="O29" s="64">
        <v>2530</v>
      </c>
      <c r="P29" s="65">
        <f>Table2245789101123456789101112131415161718192021222324[[#This Row],[PEMBULATAN]]*O29</f>
        <v>58190</v>
      </c>
    </row>
    <row r="30" spans="1:16" ht="26.25" customHeight="1" x14ac:dyDescent="0.2">
      <c r="A30" s="14"/>
      <c r="B30" s="75"/>
      <c r="C30" s="73" t="s">
        <v>3799</v>
      </c>
      <c r="D30" s="78" t="s">
        <v>289</v>
      </c>
      <c r="E30" s="13">
        <v>44454</v>
      </c>
      <c r="F30" s="76" t="s">
        <v>4059</v>
      </c>
      <c r="G30" s="13">
        <v>44457.916666666664</v>
      </c>
      <c r="H30" s="77" t="s">
        <v>4060</v>
      </c>
      <c r="I30" s="16">
        <v>204</v>
      </c>
      <c r="J30" s="16">
        <v>14</v>
      </c>
      <c r="K30" s="16">
        <v>8</v>
      </c>
      <c r="L30" s="16">
        <v>1</v>
      </c>
      <c r="M30" s="81">
        <v>5.7119999999999997</v>
      </c>
      <c r="N30" s="72">
        <v>6</v>
      </c>
      <c r="O30" s="64">
        <v>2530</v>
      </c>
      <c r="P30" s="65">
        <f>Table2245789101123456789101112131415161718192021222324[[#This Row],[PEMBULATAN]]*O30</f>
        <v>15180</v>
      </c>
    </row>
    <row r="31" spans="1:16" ht="26.25" customHeight="1" x14ac:dyDescent="0.2">
      <c r="A31" s="14"/>
      <c r="B31" s="75"/>
      <c r="C31" s="73" t="s">
        <v>3800</v>
      </c>
      <c r="D31" s="78" t="s">
        <v>289</v>
      </c>
      <c r="E31" s="13">
        <v>44454</v>
      </c>
      <c r="F31" s="76" t="s">
        <v>4059</v>
      </c>
      <c r="G31" s="13">
        <v>44457.916666666664</v>
      </c>
      <c r="H31" s="77" t="s">
        <v>4060</v>
      </c>
      <c r="I31" s="16">
        <v>204</v>
      </c>
      <c r="J31" s="16">
        <v>14</v>
      </c>
      <c r="K31" s="16">
        <v>8</v>
      </c>
      <c r="L31" s="16">
        <v>1</v>
      </c>
      <c r="M31" s="81">
        <v>5.7119999999999997</v>
      </c>
      <c r="N31" s="72">
        <v>6</v>
      </c>
      <c r="O31" s="64">
        <v>2530</v>
      </c>
      <c r="P31" s="65">
        <f>Table2245789101123456789101112131415161718192021222324[[#This Row],[PEMBULATAN]]*O31</f>
        <v>15180</v>
      </c>
    </row>
    <row r="32" spans="1:16" ht="26.25" customHeight="1" x14ac:dyDescent="0.2">
      <c r="A32" s="14"/>
      <c r="B32" s="75"/>
      <c r="C32" s="73" t="s">
        <v>3801</v>
      </c>
      <c r="D32" s="78" t="s">
        <v>289</v>
      </c>
      <c r="E32" s="13">
        <v>44454</v>
      </c>
      <c r="F32" s="76" t="s">
        <v>4059</v>
      </c>
      <c r="G32" s="13">
        <v>44457.916666666664</v>
      </c>
      <c r="H32" s="77" t="s">
        <v>4060</v>
      </c>
      <c r="I32" s="16">
        <v>204</v>
      </c>
      <c r="J32" s="16">
        <v>14</v>
      </c>
      <c r="K32" s="16">
        <v>8</v>
      </c>
      <c r="L32" s="16">
        <v>1</v>
      </c>
      <c r="M32" s="81">
        <v>5.7119999999999997</v>
      </c>
      <c r="N32" s="72">
        <v>6</v>
      </c>
      <c r="O32" s="64">
        <v>2530</v>
      </c>
      <c r="P32" s="65">
        <f>Table2245789101123456789101112131415161718192021222324[[#This Row],[PEMBULATAN]]*O32</f>
        <v>15180</v>
      </c>
    </row>
    <row r="33" spans="1:16" ht="26.25" customHeight="1" x14ac:dyDescent="0.2">
      <c r="A33" s="14"/>
      <c r="B33" s="75"/>
      <c r="C33" s="73" t="s">
        <v>3802</v>
      </c>
      <c r="D33" s="78" t="s">
        <v>289</v>
      </c>
      <c r="E33" s="13">
        <v>44454</v>
      </c>
      <c r="F33" s="76" t="s">
        <v>4059</v>
      </c>
      <c r="G33" s="13">
        <v>44457.916666666664</v>
      </c>
      <c r="H33" s="77" t="s">
        <v>4060</v>
      </c>
      <c r="I33" s="16">
        <v>50</v>
      </c>
      <c r="J33" s="16">
        <v>36</v>
      </c>
      <c r="K33" s="16">
        <v>31</v>
      </c>
      <c r="L33" s="16">
        <v>7</v>
      </c>
      <c r="M33" s="81">
        <v>13.95</v>
      </c>
      <c r="N33" s="72">
        <v>14</v>
      </c>
      <c r="O33" s="64">
        <v>2530</v>
      </c>
      <c r="P33" s="65">
        <f>Table2245789101123456789101112131415161718192021222324[[#This Row],[PEMBULATAN]]*O33</f>
        <v>35420</v>
      </c>
    </row>
    <row r="34" spans="1:16" ht="26.25" customHeight="1" x14ac:dyDescent="0.2">
      <c r="A34" s="14"/>
      <c r="B34" s="75"/>
      <c r="C34" s="73" t="s">
        <v>3803</v>
      </c>
      <c r="D34" s="78" t="s">
        <v>289</v>
      </c>
      <c r="E34" s="13">
        <v>44454</v>
      </c>
      <c r="F34" s="76" t="s">
        <v>4059</v>
      </c>
      <c r="G34" s="13">
        <v>44457.916666666664</v>
      </c>
      <c r="H34" s="77" t="s">
        <v>4060</v>
      </c>
      <c r="I34" s="16">
        <v>40</v>
      </c>
      <c r="J34" s="16">
        <v>38</v>
      </c>
      <c r="K34" s="16">
        <v>18</v>
      </c>
      <c r="L34" s="16">
        <v>4</v>
      </c>
      <c r="M34" s="81">
        <v>6.84</v>
      </c>
      <c r="N34" s="72">
        <v>7</v>
      </c>
      <c r="O34" s="64">
        <v>2530</v>
      </c>
      <c r="P34" s="65">
        <f>Table2245789101123456789101112131415161718192021222324[[#This Row],[PEMBULATAN]]*O34</f>
        <v>17710</v>
      </c>
    </row>
    <row r="35" spans="1:16" ht="26.25" customHeight="1" x14ac:dyDescent="0.2">
      <c r="A35" s="14"/>
      <c r="B35" s="75"/>
      <c r="C35" s="73" t="s">
        <v>3804</v>
      </c>
      <c r="D35" s="78" t="s">
        <v>289</v>
      </c>
      <c r="E35" s="13">
        <v>44454</v>
      </c>
      <c r="F35" s="76" t="s">
        <v>4059</v>
      </c>
      <c r="G35" s="13">
        <v>44457.916666666664</v>
      </c>
      <c r="H35" s="77" t="s">
        <v>4060</v>
      </c>
      <c r="I35" s="16">
        <v>60</v>
      </c>
      <c r="J35" s="16">
        <v>54</v>
      </c>
      <c r="K35" s="16">
        <v>28</v>
      </c>
      <c r="L35" s="16">
        <v>10</v>
      </c>
      <c r="M35" s="81">
        <v>22.68</v>
      </c>
      <c r="N35" s="72">
        <v>23</v>
      </c>
      <c r="O35" s="64">
        <v>2530</v>
      </c>
      <c r="P35" s="65">
        <f>Table2245789101123456789101112131415161718192021222324[[#This Row],[PEMBULATAN]]*O35</f>
        <v>58190</v>
      </c>
    </row>
    <row r="36" spans="1:16" ht="26.25" customHeight="1" x14ac:dyDescent="0.2">
      <c r="A36" s="14"/>
      <c r="B36" s="75"/>
      <c r="C36" s="73" t="s">
        <v>3805</v>
      </c>
      <c r="D36" s="78" t="s">
        <v>289</v>
      </c>
      <c r="E36" s="13">
        <v>44454</v>
      </c>
      <c r="F36" s="76" t="s">
        <v>4059</v>
      </c>
      <c r="G36" s="13">
        <v>44457.916666666664</v>
      </c>
      <c r="H36" s="77" t="s">
        <v>4060</v>
      </c>
      <c r="I36" s="16">
        <v>50</v>
      </c>
      <c r="J36" s="16">
        <v>25</v>
      </c>
      <c r="K36" s="16">
        <v>24</v>
      </c>
      <c r="L36" s="16">
        <v>3</v>
      </c>
      <c r="M36" s="81">
        <v>7.5</v>
      </c>
      <c r="N36" s="72">
        <v>8</v>
      </c>
      <c r="O36" s="64">
        <v>2530</v>
      </c>
      <c r="P36" s="65">
        <f>Table2245789101123456789101112131415161718192021222324[[#This Row],[PEMBULATAN]]*O36</f>
        <v>20240</v>
      </c>
    </row>
    <row r="37" spans="1:16" ht="26.25" customHeight="1" x14ac:dyDescent="0.2">
      <c r="A37" s="14"/>
      <c r="B37" s="75"/>
      <c r="C37" s="73" t="s">
        <v>3806</v>
      </c>
      <c r="D37" s="78" t="s">
        <v>289</v>
      </c>
      <c r="E37" s="13">
        <v>44454</v>
      </c>
      <c r="F37" s="76" t="s">
        <v>4059</v>
      </c>
      <c r="G37" s="13">
        <v>44457.916666666664</v>
      </c>
      <c r="H37" s="77" t="s">
        <v>4060</v>
      </c>
      <c r="I37" s="16">
        <v>35</v>
      </c>
      <c r="J37" s="16">
        <v>23</v>
      </c>
      <c r="K37" s="16">
        <v>8</v>
      </c>
      <c r="L37" s="16">
        <v>3</v>
      </c>
      <c r="M37" s="81">
        <v>1.61</v>
      </c>
      <c r="N37" s="72">
        <v>3</v>
      </c>
      <c r="O37" s="64">
        <v>2530</v>
      </c>
      <c r="P37" s="65">
        <f>Table2245789101123456789101112131415161718192021222324[[#This Row],[PEMBULATAN]]*O37</f>
        <v>7590</v>
      </c>
    </row>
    <row r="38" spans="1:16" ht="26.25" customHeight="1" x14ac:dyDescent="0.2">
      <c r="A38" s="14"/>
      <c r="B38" s="75"/>
      <c r="C38" s="73" t="s">
        <v>3807</v>
      </c>
      <c r="D38" s="78" t="s">
        <v>289</v>
      </c>
      <c r="E38" s="13">
        <v>44454</v>
      </c>
      <c r="F38" s="76" t="s">
        <v>4059</v>
      </c>
      <c r="G38" s="13">
        <v>44457.916666666664</v>
      </c>
      <c r="H38" s="77" t="s">
        <v>4060</v>
      </c>
      <c r="I38" s="16">
        <v>54</v>
      </c>
      <c r="J38" s="16">
        <v>30</v>
      </c>
      <c r="K38" s="16">
        <v>22</v>
      </c>
      <c r="L38" s="16">
        <v>2</v>
      </c>
      <c r="M38" s="81">
        <v>8.91</v>
      </c>
      <c r="N38" s="72">
        <v>9</v>
      </c>
      <c r="O38" s="64">
        <v>2530</v>
      </c>
      <c r="P38" s="65">
        <f>Table2245789101123456789101112131415161718192021222324[[#This Row],[PEMBULATAN]]*O38</f>
        <v>22770</v>
      </c>
    </row>
    <row r="39" spans="1:16" ht="26.25" customHeight="1" x14ac:dyDescent="0.2">
      <c r="A39" s="14"/>
      <c r="B39" s="75"/>
      <c r="C39" s="73" t="s">
        <v>3808</v>
      </c>
      <c r="D39" s="78" t="s">
        <v>289</v>
      </c>
      <c r="E39" s="13">
        <v>44454</v>
      </c>
      <c r="F39" s="76" t="s">
        <v>4059</v>
      </c>
      <c r="G39" s="13">
        <v>44457.916666666664</v>
      </c>
      <c r="H39" s="77" t="s">
        <v>4060</v>
      </c>
      <c r="I39" s="16">
        <v>84</v>
      </c>
      <c r="J39" s="16">
        <v>22</v>
      </c>
      <c r="K39" s="16">
        <v>24</v>
      </c>
      <c r="L39" s="16">
        <v>8</v>
      </c>
      <c r="M39" s="81">
        <v>11.087999999999999</v>
      </c>
      <c r="N39" s="72">
        <v>11</v>
      </c>
      <c r="O39" s="64">
        <v>2530</v>
      </c>
      <c r="P39" s="65">
        <f>Table2245789101123456789101112131415161718192021222324[[#This Row],[PEMBULATAN]]*O39</f>
        <v>27830</v>
      </c>
    </row>
    <row r="40" spans="1:16" ht="26.25" customHeight="1" x14ac:dyDescent="0.2">
      <c r="A40" s="14"/>
      <c r="B40" s="75"/>
      <c r="C40" s="73" t="s">
        <v>3809</v>
      </c>
      <c r="D40" s="78" t="s">
        <v>289</v>
      </c>
      <c r="E40" s="13">
        <v>44454</v>
      </c>
      <c r="F40" s="76" t="s">
        <v>4059</v>
      </c>
      <c r="G40" s="13">
        <v>44457.916666666664</v>
      </c>
      <c r="H40" s="77" t="s">
        <v>4060</v>
      </c>
      <c r="I40" s="16">
        <v>75</v>
      </c>
      <c r="J40" s="16">
        <v>42</v>
      </c>
      <c r="K40" s="16">
        <v>20</v>
      </c>
      <c r="L40" s="16">
        <v>2</v>
      </c>
      <c r="M40" s="81">
        <v>15.75</v>
      </c>
      <c r="N40" s="72">
        <v>16</v>
      </c>
      <c r="O40" s="64">
        <v>2530</v>
      </c>
      <c r="P40" s="65">
        <f>Table2245789101123456789101112131415161718192021222324[[#This Row],[PEMBULATAN]]*O40</f>
        <v>40480</v>
      </c>
    </row>
    <row r="41" spans="1:16" ht="26.25" customHeight="1" x14ac:dyDescent="0.2">
      <c r="A41" s="14"/>
      <c r="B41" s="75"/>
      <c r="C41" s="73" t="s">
        <v>3810</v>
      </c>
      <c r="D41" s="78" t="s">
        <v>289</v>
      </c>
      <c r="E41" s="13">
        <v>44454</v>
      </c>
      <c r="F41" s="76" t="s">
        <v>4059</v>
      </c>
      <c r="G41" s="13">
        <v>44457.916666666664</v>
      </c>
      <c r="H41" s="77" t="s">
        <v>4060</v>
      </c>
      <c r="I41" s="16">
        <v>44</v>
      </c>
      <c r="J41" s="16">
        <v>34</v>
      </c>
      <c r="K41" s="16">
        <v>20</v>
      </c>
      <c r="L41" s="16">
        <v>4</v>
      </c>
      <c r="M41" s="81">
        <v>7.48</v>
      </c>
      <c r="N41" s="72">
        <v>8</v>
      </c>
      <c r="O41" s="64">
        <v>2530</v>
      </c>
      <c r="P41" s="65">
        <f>Table2245789101123456789101112131415161718192021222324[[#This Row],[PEMBULATAN]]*O41</f>
        <v>20240</v>
      </c>
    </row>
    <row r="42" spans="1:16" ht="26.25" customHeight="1" x14ac:dyDescent="0.2">
      <c r="A42" s="14"/>
      <c r="B42" s="75"/>
      <c r="C42" s="73" t="s">
        <v>3811</v>
      </c>
      <c r="D42" s="78" t="s">
        <v>289</v>
      </c>
      <c r="E42" s="13">
        <v>44454</v>
      </c>
      <c r="F42" s="76" t="s">
        <v>4059</v>
      </c>
      <c r="G42" s="13">
        <v>44457.916666666664</v>
      </c>
      <c r="H42" s="77" t="s">
        <v>4060</v>
      </c>
      <c r="I42" s="16">
        <v>44</v>
      </c>
      <c r="J42" s="16">
        <v>44</v>
      </c>
      <c r="K42" s="16">
        <v>22</v>
      </c>
      <c r="L42" s="16">
        <v>7</v>
      </c>
      <c r="M42" s="81">
        <v>10.648</v>
      </c>
      <c r="N42" s="72">
        <v>11</v>
      </c>
      <c r="O42" s="64">
        <v>2530</v>
      </c>
      <c r="P42" s="65">
        <f>Table2245789101123456789101112131415161718192021222324[[#This Row],[PEMBULATAN]]*O42</f>
        <v>27830</v>
      </c>
    </row>
    <row r="43" spans="1:16" ht="26.25" customHeight="1" x14ac:dyDescent="0.2">
      <c r="A43" s="14"/>
      <c r="B43" s="75"/>
      <c r="C43" s="73" t="s">
        <v>3812</v>
      </c>
      <c r="D43" s="78" t="s">
        <v>289</v>
      </c>
      <c r="E43" s="13">
        <v>44454</v>
      </c>
      <c r="F43" s="76" t="s">
        <v>4059</v>
      </c>
      <c r="G43" s="13">
        <v>44457.916666666664</v>
      </c>
      <c r="H43" s="77" t="s">
        <v>4060</v>
      </c>
      <c r="I43" s="16">
        <v>36</v>
      </c>
      <c r="J43" s="16">
        <v>26</v>
      </c>
      <c r="K43" s="16">
        <v>18</v>
      </c>
      <c r="L43" s="16">
        <v>4</v>
      </c>
      <c r="M43" s="81">
        <v>4.2119999999999997</v>
      </c>
      <c r="N43" s="72">
        <v>4</v>
      </c>
      <c r="O43" s="64">
        <v>2530</v>
      </c>
      <c r="P43" s="65">
        <f>Table2245789101123456789101112131415161718192021222324[[#This Row],[PEMBULATAN]]*O43</f>
        <v>10120</v>
      </c>
    </row>
    <row r="44" spans="1:16" ht="26.25" customHeight="1" x14ac:dyDescent="0.2">
      <c r="A44" s="14"/>
      <c r="B44" s="75"/>
      <c r="C44" s="73" t="s">
        <v>3813</v>
      </c>
      <c r="D44" s="78" t="s">
        <v>289</v>
      </c>
      <c r="E44" s="13">
        <v>44454</v>
      </c>
      <c r="F44" s="76" t="s">
        <v>4059</v>
      </c>
      <c r="G44" s="13">
        <v>44457.916666666664</v>
      </c>
      <c r="H44" s="77" t="s">
        <v>4060</v>
      </c>
      <c r="I44" s="16">
        <v>46</v>
      </c>
      <c r="J44" s="16">
        <v>20</v>
      </c>
      <c r="K44" s="16">
        <v>4</v>
      </c>
      <c r="L44" s="16">
        <v>6</v>
      </c>
      <c r="M44" s="81">
        <v>0.92</v>
      </c>
      <c r="N44" s="72">
        <v>6</v>
      </c>
      <c r="O44" s="64">
        <v>2530</v>
      </c>
      <c r="P44" s="65">
        <f>Table2245789101123456789101112131415161718192021222324[[#This Row],[PEMBULATAN]]*O44</f>
        <v>15180</v>
      </c>
    </row>
    <row r="45" spans="1:16" ht="26.25" customHeight="1" x14ac:dyDescent="0.2">
      <c r="A45" s="14"/>
      <c r="B45" s="75"/>
      <c r="C45" s="73" t="s">
        <v>3814</v>
      </c>
      <c r="D45" s="78" t="s">
        <v>289</v>
      </c>
      <c r="E45" s="13">
        <v>44454</v>
      </c>
      <c r="F45" s="76" t="s">
        <v>4059</v>
      </c>
      <c r="G45" s="13">
        <v>44457.916666666664</v>
      </c>
      <c r="H45" s="77" t="s">
        <v>4060</v>
      </c>
      <c r="I45" s="16">
        <v>40</v>
      </c>
      <c r="J45" s="16">
        <v>35</v>
      </c>
      <c r="K45" s="16">
        <v>26</v>
      </c>
      <c r="L45" s="16">
        <v>1</v>
      </c>
      <c r="M45" s="81">
        <v>9.1</v>
      </c>
      <c r="N45" s="72">
        <v>9</v>
      </c>
      <c r="O45" s="64">
        <v>2530</v>
      </c>
      <c r="P45" s="65">
        <f>Table2245789101123456789101112131415161718192021222324[[#This Row],[PEMBULATAN]]*O45</f>
        <v>22770</v>
      </c>
    </row>
    <row r="46" spans="1:16" ht="26.25" customHeight="1" x14ac:dyDescent="0.2">
      <c r="A46" s="14"/>
      <c r="B46" s="75"/>
      <c r="C46" s="73" t="s">
        <v>3815</v>
      </c>
      <c r="D46" s="78" t="s">
        <v>289</v>
      </c>
      <c r="E46" s="13">
        <v>44454</v>
      </c>
      <c r="F46" s="76" t="s">
        <v>4059</v>
      </c>
      <c r="G46" s="13">
        <v>44457.916666666664</v>
      </c>
      <c r="H46" s="77" t="s">
        <v>4060</v>
      </c>
      <c r="I46" s="16">
        <v>124</v>
      </c>
      <c r="J46" s="16">
        <v>24</v>
      </c>
      <c r="K46" s="16">
        <v>12</v>
      </c>
      <c r="L46" s="16">
        <v>10</v>
      </c>
      <c r="M46" s="81">
        <v>8.9280000000000008</v>
      </c>
      <c r="N46" s="72">
        <v>10</v>
      </c>
      <c r="O46" s="64">
        <v>2530</v>
      </c>
      <c r="P46" s="65">
        <f>Table2245789101123456789101112131415161718192021222324[[#This Row],[PEMBULATAN]]*O46</f>
        <v>25300</v>
      </c>
    </row>
    <row r="47" spans="1:16" ht="26.25" customHeight="1" x14ac:dyDescent="0.2">
      <c r="A47" s="14"/>
      <c r="B47" s="75"/>
      <c r="C47" s="73" t="s">
        <v>3816</v>
      </c>
      <c r="D47" s="78" t="s">
        <v>289</v>
      </c>
      <c r="E47" s="13">
        <v>44454</v>
      </c>
      <c r="F47" s="76" t="s">
        <v>4059</v>
      </c>
      <c r="G47" s="13">
        <v>44457.916666666664</v>
      </c>
      <c r="H47" s="77" t="s">
        <v>4060</v>
      </c>
      <c r="I47" s="16">
        <v>55</v>
      </c>
      <c r="J47" s="16">
        <v>40</v>
      </c>
      <c r="K47" s="16">
        <v>14</v>
      </c>
      <c r="L47" s="16">
        <v>4</v>
      </c>
      <c r="M47" s="81">
        <v>7.7</v>
      </c>
      <c r="N47" s="72">
        <v>8</v>
      </c>
      <c r="O47" s="64">
        <v>2530</v>
      </c>
      <c r="P47" s="65">
        <f>Table2245789101123456789101112131415161718192021222324[[#This Row],[PEMBULATAN]]*O47</f>
        <v>20240</v>
      </c>
    </row>
    <row r="48" spans="1:16" ht="26.25" customHeight="1" x14ac:dyDescent="0.2">
      <c r="A48" s="14"/>
      <c r="B48" s="75"/>
      <c r="C48" s="73" t="s">
        <v>3817</v>
      </c>
      <c r="D48" s="78" t="s">
        <v>289</v>
      </c>
      <c r="E48" s="13">
        <v>44454</v>
      </c>
      <c r="F48" s="76" t="s">
        <v>4059</v>
      </c>
      <c r="G48" s="13">
        <v>44457.916666666664</v>
      </c>
      <c r="H48" s="77" t="s">
        <v>4060</v>
      </c>
      <c r="I48" s="16">
        <v>44</v>
      </c>
      <c r="J48" s="16">
        <v>30</v>
      </c>
      <c r="K48" s="16">
        <v>22</v>
      </c>
      <c r="L48" s="16">
        <v>8</v>
      </c>
      <c r="M48" s="81">
        <v>7.26</v>
      </c>
      <c r="N48" s="72">
        <v>8</v>
      </c>
      <c r="O48" s="64">
        <v>2530</v>
      </c>
      <c r="P48" s="65">
        <f>Table2245789101123456789101112131415161718192021222324[[#This Row],[PEMBULATAN]]*O48</f>
        <v>20240</v>
      </c>
    </row>
    <row r="49" spans="1:16" ht="26.25" customHeight="1" x14ac:dyDescent="0.2">
      <c r="A49" s="14"/>
      <c r="B49" s="75"/>
      <c r="C49" s="73" t="s">
        <v>3818</v>
      </c>
      <c r="D49" s="78" t="s">
        <v>289</v>
      </c>
      <c r="E49" s="13">
        <v>44454</v>
      </c>
      <c r="F49" s="76" t="s">
        <v>4059</v>
      </c>
      <c r="G49" s="13">
        <v>44457.916666666664</v>
      </c>
      <c r="H49" s="77" t="s">
        <v>4060</v>
      </c>
      <c r="I49" s="16">
        <v>26</v>
      </c>
      <c r="J49" s="16">
        <v>26</v>
      </c>
      <c r="K49" s="16">
        <v>30</v>
      </c>
      <c r="L49" s="16">
        <v>11</v>
      </c>
      <c r="M49" s="81">
        <v>5.07</v>
      </c>
      <c r="N49" s="72">
        <v>11</v>
      </c>
      <c r="O49" s="64">
        <v>2530</v>
      </c>
      <c r="P49" s="65">
        <f>Table2245789101123456789101112131415161718192021222324[[#This Row],[PEMBULATAN]]*O49</f>
        <v>27830</v>
      </c>
    </row>
    <row r="50" spans="1:16" ht="26.25" customHeight="1" x14ac:dyDescent="0.2">
      <c r="A50" s="14"/>
      <c r="B50" s="75"/>
      <c r="C50" s="73" t="s">
        <v>3819</v>
      </c>
      <c r="D50" s="78" t="s">
        <v>289</v>
      </c>
      <c r="E50" s="13">
        <v>44454</v>
      </c>
      <c r="F50" s="76" t="s">
        <v>4059</v>
      </c>
      <c r="G50" s="13">
        <v>44457.916666666664</v>
      </c>
      <c r="H50" s="77" t="s">
        <v>4060</v>
      </c>
      <c r="I50" s="16">
        <v>70</v>
      </c>
      <c r="J50" s="16">
        <v>40</v>
      </c>
      <c r="K50" s="16">
        <v>26</v>
      </c>
      <c r="L50" s="16">
        <v>2</v>
      </c>
      <c r="M50" s="81">
        <v>18.2</v>
      </c>
      <c r="N50" s="72">
        <v>18</v>
      </c>
      <c r="O50" s="64">
        <v>2530</v>
      </c>
      <c r="P50" s="65">
        <f>Table2245789101123456789101112131415161718192021222324[[#This Row],[PEMBULATAN]]*O50</f>
        <v>45540</v>
      </c>
    </row>
    <row r="51" spans="1:16" ht="26.25" customHeight="1" x14ac:dyDescent="0.2">
      <c r="A51" s="14"/>
      <c r="B51" s="75"/>
      <c r="C51" s="73" t="s">
        <v>3820</v>
      </c>
      <c r="D51" s="78" t="s">
        <v>289</v>
      </c>
      <c r="E51" s="13">
        <v>44454</v>
      </c>
      <c r="F51" s="76" t="s">
        <v>4059</v>
      </c>
      <c r="G51" s="13">
        <v>44457.916666666664</v>
      </c>
      <c r="H51" s="77" t="s">
        <v>4060</v>
      </c>
      <c r="I51" s="16">
        <v>48</v>
      </c>
      <c r="J51" s="16">
        <v>30</v>
      </c>
      <c r="K51" s="16">
        <v>25</v>
      </c>
      <c r="L51" s="16">
        <v>11</v>
      </c>
      <c r="M51" s="81">
        <v>9</v>
      </c>
      <c r="N51" s="72">
        <v>11</v>
      </c>
      <c r="O51" s="64">
        <v>2530</v>
      </c>
      <c r="P51" s="65">
        <f>Table2245789101123456789101112131415161718192021222324[[#This Row],[PEMBULATAN]]*O51</f>
        <v>27830</v>
      </c>
    </row>
    <row r="52" spans="1:16" ht="26.25" customHeight="1" x14ac:dyDescent="0.2">
      <c r="A52" s="14"/>
      <c r="B52" s="75"/>
      <c r="C52" s="73" t="s">
        <v>3821</v>
      </c>
      <c r="D52" s="78" t="s">
        <v>289</v>
      </c>
      <c r="E52" s="13">
        <v>44454</v>
      </c>
      <c r="F52" s="76" t="s">
        <v>4059</v>
      </c>
      <c r="G52" s="13">
        <v>44457.916666666664</v>
      </c>
      <c r="H52" s="77" t="s">
        <v>4060</v>
      </c>
      <c r="I52" s="16">
        <v>118</v>
      </c>
      <c r="J52" s="16">
        <v>65</v>
      </c>
      <c r="K52" s="16">
        <v>45</v>
      </c>
      <c r="L52" s="16">
        <v>15</v>
      </c>
      <c r="M52" s="81">
        <v>86.287499999999994</v>
      </c>
      <c r="N52" s="72">
        <v>87</v>
      </c>
      <c r="O52" s="64">
        <v>2530</v>
      </c>
      <c r="P52" s="65">
        <f>Table2245789101123456789101112131415161718192021222324[[#This Row],[PEMBULATAN]]*O52</f>
        <v>220110</v>
      </c>
    </row>
    <row r="53" spans="1:16" ht="26.25" customHeight="1" x14ac:dyDescent="0.2">
      <c r="A53" s="14"/>
      <c r="B53" s="75"/>
      <c r="C53" s="73" t="s">
        <v>3822</v>
      </c>
      <c r="D53" s="78" t="s">
        <v>289</v>
      </c>
      <c r="E53" s="13">
        <v>44454</v>
      </c>
      <c r="F53" s="76" t="s">
        <v>4059</v>
      </c>
      <c r="G53" s="13">
        <v>44457.916666666664</v>
      </c>
      <c r="H53" s="77" t="s">
        <v>4060</v>
      </c>
      <c r="I53" s="16">
        <v>45</v>
      </c>
      <c r="J53" s="16">
        <v>35</v>
      </c>
      <c r="K53" s="16">
        <v>16</v>
      </c>
      <c r="L53" s="16">
        <v>2</v>
      </c>
      <c r="M53" s="81">
        <v>6.3</v>
      </c>
      <c r="N53" s="72">
        <v>7</v>
      </c>
      <c r="O53" s="64">
        <v>2530</v>
      </c>
      <c r="P53" s="65">
        <f>Table2245789101123456789101112131415161718192021222324[[#This Row],[PEMBULATAN]]*O53</f>
        <v>17710</v>
      </c>
    </row>
    <row r="54" spans="1:16" ht="26.25" customHeight="1" x14ac:dyDescent="0.2">
      <c r="A54" s="14"/>
      <c r="B54" s="75"/>
      <c r="C54" s="73" t="s">
        <v>3823</v>
      </c>
      <c r="D54" s="78" t="s">
        <v>289</v>
      </c>
      <c r="E54" s="13">
        <v>44454</v>
      </c>
      <c r="F54" s="76" t="s">
        <v>4059</v>
      </c>
      <c r="G54" s="13">
        <v>44457.916666666664</v>
      </c>
      <c r="H54" s="77" t="s">
        <v>4060</v>
      </c>
      <c r="I54" s="16">
        <v>40</v>
      </c>
      <c r="J54" s="16">
        <v>36</v>
      </c>
      <c r="K54" s="16">
        <v>12</v>
      </c>
      <c r="L54" s="16">
        <v>2</v>
      </c>
      <c r="M54" s="81">
        <v>4.32</v>
      </c>
      <c r="N54" s="72">
        <v>5</v>
      </c>
      <c r="O54" s="64">
        <v>2530</v>
      </c>
      <c r="P54" s="65">
        <f>Table2245789101123456789101112131415161718192021222324[[#This Row],[PEMBULATAN]]*O54</f>
        <v>12650</v>
      </c>
    </row>
    <row r="55" spans="1:16" ht="26.25" customHeight="1" x14ac:dyDescent="0.2">
      <c r="A55" s="14"/>
      <c r="B55" s="75"/>
      <c r="C55" s="73" t="s">
        <v>3824</v>
      </c>
      <c r="D55" s="78" t="s">
        <v>289</v>
      </c>
      <c r="E55" s="13">
        <v>44454</v>
      </c>
      <c r="F55" s="76" t="s">
        <v>4059</v>
      </c>
      <c r="G55" s="13">
        <v>44457.916666666664</v>
      </c>
      <c r="H55" s="77" t="s">
        <v>4060</v>
      </c>
      <c r="I55" s="16">
        <v>70</v>
      </c>
      <c r="J55" s="16">
        <v>66</v>
      </c>
      <c r="K55" s="16">
        <v>18</v>
      </c>
      <c r="L55" s="16">
        <v>8</v>
      </c>
      <c r="M55" s="81">
        <v>20.79</v>
      </c>
      <c r="N55" s="72">
        <v>21</v>
      </c>
      <c r="O55" s="64">
        <v>2530</v>
      </c>
      <c r="P55" s="65">
        <f>Table2245789101123456789101112131415161718192021222324[[#This Row],[PEMBULATAN]]*O55</f>
        <v>53130</v>
      </c>
    </row>
    <row r="56" spans="1:16" ht="26.25" customHeight="1" x14ac:dyDescent="0.2">
      <c r="A56" s="14"/>
      <c r="B56" s="75"/>
      <c r="C56" s="73" t="s">
        <v>3825</v>
      </c>
      <c r="D56" s="78" t="s">
        <v>289</v>
      </c>
      <c r="E56" s="13">
        <v>44454</v>
      </c>
      <c r="F56" s="76" t="s">
        <v>4059</v>
      </c>
      <c r="G56" s="13">
        <v>44457.916666666664</v>
      </c>
      <c r="H56" s="77" t="s">
        <v>4060</v>
      </c>
      <c r="I56" s="16">
        <v>34</v>
      </c>
      <c r="J56" s="16">
        <v>22</v>
      </c>
      <c r="K56" s="16">
        <v>15</v>
      </c>
      <c r="L56" s="16">
        <v>3</v>
      </c>
      <c r="M56" s="81">
        <v>2.8050000000000002</v>
      </c>
      <c r="N56" s="72">
        <v>3</v>
      </c>
      <c r="O56" s="64">
        <v>2530</v>
      </c>
      <c r="P56" s="65">
        <f>Table2245789101123456789101112131415161718192021222324[[#This Row],[PEMBULATAN]]*O56</f>
        <v>7590</v>
      </c>
    </row>
    <row r="57" spans="1:16" ht="26.25" customHeight="1" x14ac:dyDescent="0.2">
      <c r="A57" s="14"/>
      <c r="B57" s="75"/>
      <c r="C57" s="73" t="s">
        <v>3826</v>
      </c>
      <c r="D57" s="78" t="s">
        <v>289</v>
      </c>
      <c r="E57" s="13">
        <v>44454</v>
      </c>
      <c r="F57" s="76" t="s">
        <v>4059</v>
      </c>
      <c r="G57" s="13">
        <v>44457.916666666664</v>
      </c>
      <c r="H57" s="77" t="s">
        <v>4060</v>
      </c>
      <c r="I57" s="16">
        <v>28</v>
      </c>
      <c r="J57" s="16">
        <v>24</v>
      </c>
      <c r="K57" s="16">
        <v>16</v>
      </c>
      <c r="L57" s="16">
        <v>1</v>
      </c>
      <c r="M57" s="81">
        <v>2.6880000000000002</v>
      </c>
      <c r="N57" s="72">
        <v>3</v>
      </c>
      <c r="O57" s="64">
        <v>2530</v>
      </c>
      <c r="P57" s="65">
        <f>Table2245789101123456789101112131415161718192021222324[[#This Row],[PEMBULATAN]]*O57</f>
        <v>7590</v>
      </c>
    </row>
    <row r="58" spans="1:16" ht="26.25" customHeight="1" x14ac:dyDescent="0.2">
      <c r="A58" s="14"/>
      <c r="B58" s="75"/>
      <c r="C58" s="73" t="s">
        <v>3827</v>
      </c>
      <c r="D58" s="78" t="s">
        <v>289</v>
      </c>
      <c r="E58" s="13">
        <v>44454</v>
      </c>
      <c r="F58" s="76" t="s">
        <v>4059</v>
      </c>
      <c r="G58" s="13">
        <v>44457.916666666664</v>
      </c>
      <c r="H58" s="77" t="s">
        <v>4060</v>
      </c>
      <c r="I58" s="16">
        <v>46</v>
      </c>
      <c r="J58" s="16">
        <v>28</v>
      </c>
      <c r="K58" s="16">
        <v>18</v>
      </c>
      <c r="L58" s="16">
        <v>4</v>
      </c>
      <c r="M58" s="81">
        <v>5.7960000000000003</v>
      </c>
      <c r="N58" s="72">
        <v>6</v>
      </c>
      <c r="O58" s="64">
        <v>2530</v>
      </c>
      <c r="P58" s="65">
        <f>Table2245789101123456789101112131415161718192021222324[[#This Row],[PEMBULATAN]]*O58</f>
        <v>15180</v>
      </c>
    </row>
    <row r="59" spans="1:16" ht="26.25" customHeight="1" x14ac:dyDescent="0.2">
      <c r="A59" s="14"/>
      <c r="B59" s="75"/>
      <c r="C59" s="73" t="s">
        <v>3828</v>
      </c>
      <c r="D59" s="78" t="s">
        <v>289</v>
      </c>
      <c r="E59" s="13">
        <v>44454</v>
      </c>
      <c r="F59" s="76" t="s">
        <v>4059</v>
      </c>
      <c r="G59" s="13">
        <v>44457.916666666664</v>
      </c>
      <c r="H59" s="77" t="s">
        <v>4060</v>
      </c>
      <c r="I59" s="16">
        <v>62</v>
      </c>
      <c r="J59" s="16">
        <v>32</v>
      </c>
      <c r="K59" s="16">
        <v>12</v>
      </c>
      <c r="L59" s="16">
        <v>3</v>
      </c>
      <c r="M59" s="81">
        <v>5.952</v>
      </c>
      <c r="N59" s="72">
        <v>6</v>
      </c>
      <c r="O59" s="64">
        <v>2530</v>
      </c>
      <c r="P59" s="65">
        <f>Table2245789101123456789101112131415161718192021222324[[#This Row],[PEMBULATAN]]*O59</f>
        <v>15180</v>
      </c>
    </row>
    <row r="60" spans="1:16" ht="26.25" customHeight="1" x14ac:dyDescent="0.2">
      <c r="A60" s="14"/>
      <c r="B60" s="75"/>
      <c r="C60" s="73" t="s">
        <v>3829</v>
      </c>
      <c r="D60" s="78" t="s">
        <v>289</v>
      </c>
      <c r="E60" s="13">
        <v>44454</v>
      </c>
      <c r="F60" s="76" t="s">
        <v>4059</v>
      </c>
      <c r="G60" s="13">
        <v>44457.916666666664</v>
      </c>
      <c r="H60" s="77" t="s">
        <v>4060</v>
      </c>
      <c r="I60" s="16">
        <v>58</v>
      </c>
      <c r="J60" s="16">
        <v>32</v>
      </c>
      <c r="K60" s="16">
        <v>24</v>
      </c>
      <c r="L60" s="16">
        <v>8</v>
      </c>
      <c r="M60" s="81">
        <v>11.135999999999999</v>
      </c>
      <c r="N60" s="72">
        <v>11</v>
      </c>
      <c r="O60" s="64">
        <v>2530</v>
      </c>
      <c r="P60" s="65">
        <f>Table2245789101123456789101112131415161718192021222324[[#This Row],[PEMBULATAN]]*O60</f>
        <v>27830</v>
      </c>
    </row>
    <row r="61" spans="1:16" ht="26.25" customHeight="1" x14ac:dyDescent="0.2">
      <c r="A61" s="14"/>
      <c r="B61" s="75"/>
      <c r="C61" s="73" t="s">
        <v>3830</v>
      </c>
      <c r="D61" s="78" t="s">
        <v>289</v>
      </c>
      <c r="E61" s="13">
        <v>44454</v>
      </c>
      <c r="F61" s="76" t="s">
        <v>4059</v>
      </c>
      <c r="G61" s="13">
        <v>44457.916666666664</v>
      </c>
      <c r="H61" s="77" t="s">
        <v>4060</v>
      </c>
      <c r="I61" s="16">
        <v>100</v>
      </c>
      <c r="J61" s="16">
        <v>50</v>
      </c>
      <c r="K61" s="16">
        <v>28</v>
      </c>
      <c r="L61" s="16">
        <v>17</v>
      </c>
      <c r="M61" s="81">
        <v>35</v>
      </c>
      <c r="N61" s="72">
        <v>35</v>
      </c>
      <c r="O61" s="64">
        <v>2530</v>
      </c>
      <c r="P61" s="65">
        <f>Table2245789101123456789101112131415161718192021222324[[#This Row],[PEMBULATAN]]*O61</f>
        <v>88550</v>
      </c>
    </row>
    <row r="62" spans="1:16" ht="26.25" customHeight="1" x14ac:dyDescent="0.2">
      <c r="A62" s="14"/>
      <c r="B62" s="75"/>
      <c r="C62" s="73" t="s">
        <v>3831</v>
      </c>
      <c r="D62" s="78" t="s">
        <v>289</v>
      </c>
      <c r="E62" s="13">
        <v>44454</v>
      </c>
      <c r="F62" s="76" t="s">
        <v>4059</v>
      </c>
      <c r="G62" s="13">
        <v>44457.916666666664</v>
      </c>
      <c r="H62" s="77" t="s">
        <v>4060</v>
      </c>
      <c r="I62" s="16">
        <v>40</v>
      </c>
      <c r="J62" s="16">
        <v>35</v>
      </c>
      <c r="K62" s="16">
        <v>10</v>
      </c>
      <c r="L62" s="16">
        <v>3</v>
      </c>
      <c r="M62" s="81">
        <v>3.5</v>
      </c>
      <c r="N62" s="72">
        <v>4</v>
      </c>
      <c r="O62" s="64">
        <v>2530</v>
      </c>
      <c r="P62" s="65">
        <f>Table2245789101123456789101112131415161718192021222324[[#This Row],[PEMBULATAN]]*O62</f>
        <v>10120</v>
      </c>
    </row>
    <row r="63" spans="1:16" ht="26.25" customHeight="1" x14ac:dyDescent="0.2">
      <c r="A63" s="14"/>
      <c r="B63" s="75"/>
      <c r="C63" s="73" t="s">
        <v>3832</v>
      </c>
      <c r="D63" s="78" t="s">
        <v>289</v>
      </c>
      <c r="E63" s="13">
        <v>44454</v>
      </c>
      <c r="F63" s="76" t="s">
        <v>4059</v>
      </c>
      <c r="G63" s="13">
        <v>44457.916666666664</v>
      </c>
      <c r="H63" s="77" t="s">
        <v>4060</v>
      </c>
      <c r="I63" s="16">
        <v>98</v>
      </c>
      <c r="J63" s="16">
        <v>50</v>
      </c>
      <c r="K63" s="16">
        <v>10</v>
      </c>
      <c r="L63" s="16">
        <v>19</v>
      </c>
      <c r="M63" s="81">
        <v>12.25</v>
      </c>
      <c r="N63" s="72">
        <v>19</v>
      </c>
      <c r="O63" s="64">
        <v>2530</v>
      </c>
      <c r="P63" s="65">
        <f>Table2245789101123456789101112131415161718192021222324[[#This Row],[PEMBULATAN]]*O63</f>
        <v>48070</v>
      </c>
    </row>
    <row r="64" spans="1:16" ht="26.25" customHeight="1" x14ac:dyDescent="0.2">
      <c r="A64" s="14"/>
      <c r="B64" s="75"/>
      <c r="C64" s="73" t="s">
        <v>3833</v>
      </c>
      <c r="D64" s="78" t="s">
        <v>289</v>
      </c>
      <c r="E64" s="13">
        <v>44454</v>
      </c>
      <c r="F64" s="76" t="s">
        <v>4059</v>
      </c>
      <c r="G64" s="13">
        <v>44457.916666666664</v>
      </c>
      <c r="H64" s="77" t="s">
        <v>4060</v>
      </c>
      <c r="I64" s="16">
        <v>110</v>
      </c>
      <c r="J64" s="16">
        <v>12</v>
      </c>
      <c r="K64" s="16">
        <v>10</v>
      </c>
      <c r="L64" s="16">
        <v>4</v>
      </c>
      <c r="M64" s="81">
        <v>3.3</v>
      </c>
      <c r="N64" s="72">
        <v>4</v>
      </c>
      <c r="O64" s="64">
        <v>2530</v>
      </c>
      <c r="P64" s="65">
        <f>Table2245789101123456789101112131415161718192021222324[[#This Row],[PEMBULATAN]]*O64</f>
        <v>10120</v>
      </c>
    </row>
    <row r="65" spans="1:16" ht="26.25" customHeight="1" x14ac:dyDescent="0.2">
      <c r="A65" s="14"/>
      <c r="B65" s="75"/>
      <c r="C65" s="73" t="s">
        <v>3834</v>
      </c>
      <c r="D65" s="78" t="s">
        <v>289</v>
      </c>
      <c r="E65" s="13">
        <v>44454</v>
      </c>
      <c r="F65" s="76" t="s">
        <v>4059</v>
      </c>
      <c r="G65" s="13">
        <v>44457.916666666664</v>
      </c>
      <c r="H65" s="77" t="s">
        <v>4060</v>
      </c>
      <c r="I65" s="16">
        <v>80</v>
      </c>
      <c r="J65" s="16">
        <v>60</v>
      </c>
      <c r="K65" s="16">
        <v>30</v>
      </c>
      <c r="L65" s="16">
        <v>15</v>
      </c>
      <c r="M65" s="81">
        <v>36</v>
      </c>
      <c r="N65" s="72">
        <v>36</v>
      </c>
      <c r="O65" s="64">
        <v>2530</v>
      </c>
      <c r="P65" s="65">
        <f>Table2245789101123456789101112131415161718192021222324[[#This Row],[PEMBULATAN]]*O65</f>
        <v>91080</v>
      </c>
    </row>
    <row r="66" spans="1:16" ht="26.25" customHeight="1" x14ac:dyDescent="0.2">
      <c r="A66" s="14"/>
      <c r="B66" s="75"/>
      <c r="C66" s="73" t="s">
        <v>3835</v>
      </c>
      <c r="D66" s="78" t="s">
        <v>289</v>
      </c>
      <c r="E66" s="13">
        <v>44454</v>
      </c>
      <c r="F66" s="76" t="s">
        <v>4059</v>
      </c>
      <c r="G66" s="13">
        <v>44457.916666666664</v>
      </c>
      <c r="H66" s="77" t="s">
        <v>4060</v>
      </c>
      <c r="I66" s="16">
        <v>94</v>
      </c>
      <c r="J66" s="16">
        <v>50</v>
      </c>
      <c r="K66" s="16">
        <v>32</v>
      </c>
      <c r="L66" s="16">
        <v>25</v>
      </c>
      <c r="M66" s="81">
        <v>37.6</v>
      </c>
      <c r="N66" s="72">
        <v>38</v>
      </c>
      <c r="O66" s="64">
        <v>2530</v>
      </c>
      <c r="P66" s="65">
        <f>Table2245789101123456789101112131415161718192021222324[[#This Row],[PEMBULATAN]]*O66</f>
        <v>96140</v>
      </c>
    </row>
    <row r="67" spans="1:16" ht="26.25" customHeight="1" x14ac:dyDescent="0.2">
      <c r="A67" s="14"/>
      <c r="B67" s="75"/>
      <c r="C67" s="73" t="s">
        <v>3836</v>
      </c>
      <c r="D67" s="78" t="s">
        <v>289</v>
      </c>
      <c r="E67" s="13">
        <v>44454</v>
      </c>
      <c r="F67" s="76" t="s">
        <v>4059</v>
      </c>
      <c r="G67" s="13">
        <v>44457.916666666664</v>
      </c>
      <c r="H67" s="77" t="s">
        <v>4060</v>
      </c>
      <c r="I67" s="16">
        <v>48</v>
      </c>
      <c r="J67" s="16">
        <v>28</v>
      </c>
      <c r="K67" s="16">
        <v>21</v>
      </c>
      <c r="L67" s="16">
        <v>6</v>
      </c>
      <c r="M67" s="81">
        <v>7.056</v>
      </c>
      <c r="N67" s="72">
        <v>7</v>
      </c>
      <c r="O67" s="64">
        <v>2530</v>
      </c>
      <c r="P67" s="65">
        <f>Table2245789101123456789101112131415161718192021222324[[#This Row],[PEMBULATAN]]*O67</f>
        <v>17710</v>
      </c>
    </row>
    <row r="68" spans="1:16" ht="26.25" customHeight="1" x14ac:dyDescent="0.2">
      <c r="A68" s="14"/>
      <c r="B68" s="75"/>
      <c r="C68" s="73" t="s">
        <v>3837</v>
      </c>
      <c r="D68" s="78" t="s">
        <v>289</v>
      </c>
      <c r="E68" s="13">
        <v>44454</v>
      </c>
      <c r="F68" s="76" t="s">
        <v>4059</v>
      </c>
      <c r="G68" s="13">
        <v>44457.916666666664</v>
      </c>
      <c r="H68" s="77" t="s">
        <v>4060</v>
      </c>
      <c r="I68" s="16">
        <v>62</v>
      </c>
      <c r="J68" s="16">
        <v>40</v>
      </c>
      <c r="K68" s="16">
        <v>20</v>
      </c>
      <c r="L68" s="16">
        <v>7</v>
      </c>
      <c r="M68" s="81">
        <v>12.4</v>
      </c>
      <c r="N68" s="72">
        <v>13</v>
      </c>
      <c r="O68" s="64">
        <v>2530</v>
      </c>
      <c r="P68" s="65">
        <f>Table2245789101123456789101112131415161718192021222324[[#This Row],[PEMBULATAN]]*O68</f>
        <v>32890</v>
      </c>
    </row>
    <row r="69" spans="1:16" ht="26.25" customHeight="1" x14ac:dyDescent="0.2">
      <c r="A69" s="14"/>
      <c r="B69" s="75"/>
      <c r="C69" s="73" t="s">
        <v>3838</v>
      </c>
      <c r="D69" s="78" t="s">
        <v>289</v>
      </c>
      <c r="E69" s="13">
        <v>44454</v>
      </c>
      <c r="F69" s="76" t="s">
        <v>4059</v>
      </c>
      <c r="G69" s="13">
        <v>44457.916666666664</v>
      </c>
      <c r="H69" s="77" t="s">
        <v>4060</v>
      </c>
      <c r="I69" s="16">
        <v>164</v>
      </c>
      <c r="J69" s="16">
        <v>12</v>
      </c>
      <c r="K69" s="16">
        <v>12</v>
      </c>
      <c r="L69" s="16">
        <v>5</v>
      </c>
      <c r="M69" s="81">
        <v>5.9039999999999999</v>
      </c>
      <c r="N69" s="72">
        <v>6</v>
      </c>
      <c r="O69" s="64">
        <v>2530</v>
      </c>
      <c r="P69" s="65">
        <f>Table2245789101123456789101112131415161718192021222324[[#This Row],[PEMBULATAN]]*O69</f>
        <v>15180</v>
      </c>
    </row>
    <row r="70" spans="1:16" ht="26.25" customHeight="1" x14ac:dyDescent="0.2">
      <c r="A70" s="14"/>
      <c r="B70" s="75"/>
      <c r="C70" s="73" t="s">
        <v>3839</v>
      </c>
      <c r="D70" s="78" t="s">
        <v>289</v>
      </c>
      <c r="E70" s="13">
        <v>44454</v>
      </c>
      <c r="F70" s="76" t="s">
        <v>4059</v>
      </c>
      <c r="G70" s="13">
        <v>44457.916666666664</v>
      </c>
      <c r="H70" s="77" t="s">
        <v>4060</v>
      </c>
      <c r="I70" s="16">
        <v>76</v>
      </c>
      <c r="J70" s="16">
        <v>48</v>
      </c>
      <c r="K70" s="16">
        <v>20</v>
      </c>
      <c r="L70" s="16">
        <v>1</v>
      </c>
      <c r="M70" s="81">
        <v>18.239999999999998</v>
      </c>
      <c r="N70" s="72">
        <v>18</v>
      </c>
      <c r="O70" s="64">
        <v>2530</v>
      </c>
      <c r="P70" s="65">
        <f>Table2245789101123456789101112131415161718192021222324[[#This Row],[PEMBULATAN]]*O70</f>
        <v>45540</v>
      </c>
    </row>
    <row r="71" spans="1:16" ht="26.25" customHeight="1" x14ac:dyDescent="0.2">
      <c r="A71" s="14"/>
      <c r="B71" s="75"/>
      <c r="C71" s="73" t="s">
        <v>3840</v>
      </c>
      <c r="D71" s="78" t="s">
        <v>289</v>
      </c>
      <c r="E71" s="13">
        <v>44454</v>
      </c>
      <c r="F71" s="76" t="s">
        <v>4059</v>
      </c>
      <c r="G71" s="13">
        <v>44457.916666666664</v>
      </c>
      <c r="H71" s="77" t="s">
        <v>4060</v>
      </c>
      <c r="I71" s="16">
        <v>72</v>
      </c>
      <c r="J71" s="16">
        <v>42</v>
      </c>
      <c r="K71" s="16">
        <v>10</v>
      </c>
      <c r="L71" s="16">
        <v>3</v>
      </c>
      <c r="M71" s="81">
        <v>7.56</v>
      </c>
      <c r="N71" s="72">
        <v>8</v>
      </c>
      <c r="O71" s="64">
        <v>2530</v>
      </c>
      <c r="P71" s="65">
        <f>Table2245789101123456789101112131415161718192021222324[[#This Row],[PEMBULATAN]]*O71</f>
        <v>20240</v>
      </c>
    </row>
    <row r="72" spans="1:16" ht="26.25" customHeight="1" x14ac:dyDescent="0.2">
      <c r="A72" s="14"/>
      <c r="B72" s="75"/>
      <c r="C72" s="73" t="s">
        <v>3841</v>
      </c>
      <c r="D72" s="78" t="s">
        <v>289</v>
      </c>
      <c r="E72" s="13">
        <v>44454</v>
      </c>
      <c r="F72" s="76" t="s">
        <v>4059</v>
      </c>
      <c r="G72" s="13">
        <v>44457.916666666664</v>
      </c>
      <c r="H72" s="77" t="s">
        <v>4060</v>
      </c>
      <c r="I72" s="16">
        <v>74</v>
      </c>
      <c r="J72" s="16">
        <v>42</v>
      </c>
      <c r="K72" s="16">
        <v>28</v>
      </c>
      <c r="L72" s="16">
        <v>18</v>
      </c>
      <c r="M72" s="81">
        <v>21.756</v>
      </c>
      <c r="N72" s="72">
        <v>22</v>
      </c>
      <c r="O72" s="64">
        <v>2530</v>
      </c>
      <c r="P72" s="65">
        <f>Table2245789101123456789101112131415161718192021222324[[#This Row],[PEMBULATAN]]*O72</f>
        <v>55660</v>
      </c>
    </row>
    <row r="73" spans="1:16" ht="26.25" customHeight="1" x14ac:dyDescent="0.2">
      <c r="A73" s="14"/>
      <c r="B73" s="75"/>
      <c r="C73" s="73" t="s">
        <v>3842</v>
      </c>
      <c r="D73" s="78" t="s">
        <v>289</v>
      </c>
      <c r="E73" s="13">
        <v>44454</v>
      </c>
      <c r="F73" s="76" t="s">
        <v>4059</v>
      </c>
      <c r="G73" s="13">
        <v>44457.916666666664</v>
      </c>
      <c r="H73" s="77" t="s">
        <v>4060</v>
      </c>
      <c r="I73" s="16">
        <v>40</v>
      </c>
      <c r="J73" s="16">
        <v>30</v>
      </c>
      <c r="K73" s="16">
        <v>31</v>
      </c>
      <c r="L73" s="16">
        <v>8</v>
      </c>
      <c r="M73" s="81">
        <v>9.3000000000000007</v>
      </c>
      <c r="N73" s="72">
        <v>10</v>
      </c>
      <c r="O73" s="64">
        <v>2530</v>
      </c>
      <c r="P73" s="65">
        <f>Table2245789101123456789101112131415161718192021222324[[#This Row],[PEMBULATAN]]*O73</f>
        <v>25300</v>
      </c>
    </row>
    <row r="74" spans="1:16" ht="26.25" customHeight="1" x14ac:dyDescent="0.2">
      <c r="A74" s="14"/>
      <c r="B74" s="75"/>
      <c r="C74" s="73" t="s">
        <v>3843</v>
      </c>
      <c r="D74" s="78" t="s">
        <v>289</v>
      </c>
      <c r="E74" s="13">
        <v>44454</v>
      </c>
      <c r="F74" s="76" t="s">
        <v>4059</v>
      </c>
      <c r="G74" s="13">
        <v>44457.916666666664</v>
      </c>
      <c r="H74" s="77" t="s">
        <v>4060</v>
      </c>
      <c r="I74" s="16">
        <v>84</v>
      </c>
      <c r="J74" s="16">
        <v>48</v>
      </c>
      <c r="K74" s="16">
        <v>34</v>
      </c>
      <c r="L74" s="16">
        <v>16</v>
      </c>
      <c r="M74" s="81">
        <v>34.271999999999998</v>
      </c>
      <c r="N74" s="72">
        <v>34</v>
      </c>
      <c r="O74" s="64">
        <v>2530</v>
      </c>
      <c r="P74" s="65">
        <f>Table2245789101123456789101112131415161718192021222324[[#This Row],[PEMBULATAN]]*O74</f>
        <v>86020</v>
      </c>
    </row>
    <row r="75" spans="1:16" ht="26.25" customHeight="1" x14ac:dyDescent="0.2">
      <c r="A75" s="14"/>
      <c r="B75" s="75"/>
      <c r="C75" s="73" t="s">
        <v>3844</v>
      </c>
      <c r="D75" s="78" t="s">
        <v>289</v>
      </c>
      <c r="E75" s="13">
        <v>44454</v>
      </c>
      <c r="F75" s="76" t="s">
        <v>4059</v>
      </c>
      <c r="G75" s="13">
        <v>44457.916666666664</v>
      </c>
      <c r="H75" s="77" t="s">
        <v>4060</v>
      </c>
      <c r="I75" s="16">
        <v>95</v>
      </c>
      <c r="J75" s="16">
        <v>58</v>
      </c>
      <c r="K75" s="16">
        <v>37</v>
      </c>
      <c r="L75" s="16">
        <v>12</v>
      </c>
      <c r="M75" s="81">
        <v>50.967500000000001</v>
      </c>
      <c r="N75" s="72">
        <v>51</v>
      </c>
      <c r="O75" s="64">
        <v>2530</v>
      </c>
      <c r="P75" s="65">
        <f>Table2245789101123456789101112131415161718192021222324[[#This Row],[PEMBULATAN]]*O75</f>
        <v>129030</v>
      </c>
    </row>
    <row r="76" spans="1:16" ht="26.25" customHeight="1" x14ac:dyDescent="0.2">
      <c r="A76" s="14"/>
      <c r="B76" s="75"/>
      <c r="C76" s="73" t="s">
        <v>3845</v>
      </c>
      <c r="D76" s="78" t="s">
        <v>289</v>
      </c>
      <c r="E76" s="13">
        <v>44454</v>
      </c>
      <c r="F76" s="76" t="s">
        <v>4059</v>
      </c>
      <c r="G76" s="13">
        <v>44457.916666666664</v>
      </c>
      <c r="H76" s="77" t="s">
        <v>4060</v>
      </c>
      <c r="I76" s="16">
        <v>40</v>
      </c>
      <c r="J76" s="16">
        <v>34</v>
      </c>
      <c r="K76" s="16">
        <v>10</v>
      </c>
      <c r="L76" s="16">
        <v>3</v>
      </c>
      <c r="M76" s="81">
        <v>3.4</v>
      </c>
      <c r="N76" s="72">
        <v>4</v>
      </c>
      <c r="O76" s="64">
        <v>2530</v>
      </c>
      <c r="P76" s="65">
        <f>Table2245789101123456789101112131415161718192021222324[[#This Row],[PEMBULATAN]]*O76</f>
        <v>10120</v>
      </c>
    </row>
    <row r="77" spans="1:16" ht="26.25" customHeight="1" x14ac:dyDescent="0.2">
      <c r="A77" s="14"/>
      <c r="B77" s="75"/>
      <c r="C77" s="73" t="s">
        <v>3846</v>
      </c>
      <c r="D77" s="78" t="s">
        <v>289</v>
      </c>
      <c r="E77" s="13">
        <v>44454</v>
      </c>
      <c r="F77" s="76" t="s">
        <v>4059</v>
      </c>
      <c r="G77" s="13">
        <v>44457.916666666664</v>
      </c>
      <c r="H77" s="77" t="s">
        <v>4060</v>
      </c>
      <c r="I77" s="16">
        <v>42</v>
      </c>
      <c r="J77" s="16">
        <v>30</v>
      </c>
      <c r="K77" s="16">
        <v>15</v>
      </c>
      <c r="L77" s="16">
        <v>3</v>
      </c>
      <c r="M77" s="81">
        <v>4.7249999999999996</v>
      </c>
      <c r="N77" s="72">
        <v>5</v>
      </c>
      <c r="O77" s="64">
        <v>2530</v>
      </c>
      <c r="P77" s="65">
        <f>Table2245789101123456789101112131415161718192021222324[[#This Row],[PEMBULATAN]]*O77</f>
        <v>12650</v>
      </c>
    </row>
    <row r="78" spans="1:16" ht="26.25" customHeight="1" x14ac:dyDescent="0.2">
      <c r="A78" s="14"/>
      <c r="B78" s="75"/>
      <c r="C78" s="73" t="s">
        <v>3847</v>
      </c>
      <c r="D78" s="78" t="s">
        <v>289</v>
      </c>
      <c r="E78" s="13">
        <v>44454</v>
      </c>
      <c r="F78" s="76" t="s">
        <v>4059</v>
      </c>
      <c r="G78" s="13">
        <v>44457.916666666664</v>
      </c>
      <c r="H78" s="77" t="s">
        <v>4060</v>
      </c>
      <c r="I78" s="16">
        <v>68</v>
      </c>
      <c r="J78" s="16">
        <v>54</v>
      </c>
      <c r="K78" s="16">
        <v>30</v>
      </c>
      <c r="L78" s="16">
        <v>8</v>
      </c>
      <c r="M78" s="81">
        <v>27.54</v>
      </c>
      <c r="N78" s="72">
        <v>28</v>
      </c>
      <c r="O78" s="64">
        <v>2530</v>
      </c>
      <c r="P78" s="65">
        <f>Table2245789101123456789101112131415161718192021222324[[#This Row],[PEMBULATAN]]*O78</f>
        <v>70840</v>
      </c>
    </row>
    <row r="79" spans="1:16" ht="26.25" customHeight="1" x14ac:dyDescent="0.2">
      <c r="A79" s="14"/>
      <c r="B79" s="75"/>
      <c r="C79" s="73" t="s">
        <v>3848</v>
      </c>
      <c r="D79" s="78" t="s">
        <v>289</v>
      </c>
      <c r="E79" s="13">
        <v>44454</v>
      </c>
      <c r="F79" s="76" t="s">
        <v>4059</v>
      </c>
      <c r="G79" s="13">
        <v>44457.916666666664</v>
      </c>
      <c r="H79" s="77" t="s">
        <v>4060</v>
      </c>
      <c r="I79" s="16">
        <v>106</v>
      </c>
      <c r="J79" s="16">
        <v>6</v>
      </c>
      <c r="K79" s="16">
        <v>6</v>
      </c>
      <c r="L79" s="16">
        <v>8</v>
      </c>
      <c r="M79" s="81">
        <v>0.95399999999999996</v>
      </c>
      <c r="N79" s="72">
        <v>8</v>
      </c>
      <c r="O79" s="64">
        <v>2530</v>
      </c>
      <c r="P79" s="65">
        <f>Table2245789101123456789101112131415161718192021222324[[#This Row],[PEMBULATAN]]*O79</f>
        <v>20240</v>
      </c>
    </row>
    <row r="80" spans="1:16" ht="26.25" customHeight="1" x14ac:dyDescent="0.2">
      <c r="A80" s="14"/>
      <c r="B80" s="75"/>
      <c r="C80" s="73" t="s">
        <v>3849</v>
      </c>
      <c r="D80" s="78" t="s">
        <v>289</v>
      </c>
      <c r="E80" s="13">
        <v>44454</v>
      </c>
      <c r="F80" s="76" t="s">
        <v>4059</v>
      </c>
      <c r="G80" s="13">
        <v>44457.916666666664</v>
      </c>
      <c r="H80" s="77" t="s">
        <v>4060</v>
      </c>
      <c r="I80" s="16">
        <v>58</v>
      </c>
      <c r="J80" s="16">
        <v>38</v>
      </c>
      <c r="K80" s="16">
        <v>18</v>
      </c>
      <c r="L80" s="16">
        <v>8</v>
      </c>
      <c r="M80" s="81">
        <v>9.9179999999999993</v>
      </c>
      <c r="N80" s="72">
        <v>10</v>
      </c>
      <c r="O80" s="64">
        <v>2530</v>
      </c>
      <c r="P80" s="65">
        <f>Table2245789101123456789101112131415161718192021222324[[#This Row],[PEMBULATAN]]*O80</f>
        <v>25300</v>
      </c>
    </row>
    <row r="81" spans="1:16" ht="26.25" customHeight="1" x14ac:dyDescent="0.2">
      <c r="A81" s="14"/>
      <c r="B81" s="75"/>
      <c r="C81" s="73" t="s">
        <v>3850</v>
      </c>
      <c r="D81" s="78" t="s">
        <v>289</v>
      </c>
      <c r="E81" s="13">
        <v>44454</v>
      </c>
      <c r="F81" s="76" t="s">
        <v>4059</v>
      </c>
      <c r="G81" s="13">
        <v>44457.916666666664</v>
      </c>
      <c r="H81" s="77" t="s">
        <v>4060</v>
      </c>
      <c r="I81" s="16">
        <v>106</v>
      </c>
      <c r="J81" s="16">
        <v>12</v>
      </c>
      <c r="K81" s="16">
        <v>12</v>
      </c>
      <c r="L81" s="16">
        <v>4</v>
      </c>
      <c r="M81" s="81">
        <v>3.8159999999999998</v>
      </c>
      <c r="N81" s="72">
        <v>4</v>
      </c>
      <c r="O81" s="64">
        <v>2530</v>
      </c>
      <c r="P81" s="65">
        <f>Table2245789101123456789101112131415161718192021222324[[#This Row],[PEMBULATAN]]*O81</f>
        <v>10120</v>
      </c>
    </row>
    <row r="82" spans="1:16" ht="26.25" customHeight="1" x14ac:dyDescent="0.2">
      <c r="A82" s="14"/>
      <c r="B82" s="75"/>
      <c r="C82" s="73" t="s">
        <v>3851</v>
      </c>
      <c r="D82" s="78" t="s">
        <v>289</v>
      </c>
      <c r="E82" s="13">
        <v>44454</v>
      </c>
      <c r="F82" s="76" t="s">
        <v>4059</v>
      </c>
      <c r="G82" s="13">
        <v>44457.916666666664</v>
      </c>
      <c r="H82" s="77" t="s">
        <v>4060</v>
      </c>
      <c r="I82" s="16">
        <v>96</v>
      </c>
      <c r="J82" s="16">
        <v>22</v>
      </c>
      <c r="K82" s="16">
        <v>15</v>
      </c>
      <c r="L82" s="16">
        <v>5</v>
      </c>
      <c r="M82" s="81">
        <v>7.92</v>
      </c>
      <c r="N82" s="72">
        <v>8</v>
      </c>
      <c r="O82" s="64">
        <v>2530</v>
      </c>
      <c r="P82" s="65">
        <f>Table2245789101123456789101112131415161718192021222324[[#This Row],[PEMBULATAN]]*O82</f>
        <v>20240</v>
      </c>
    </row>
    <row r="83" spans="1:16" ht="26.25" customHeight="1" x14ac:dyDescent="0.2">
      <c r="A83" s="14"/>
      <c r="B83" s="75"/>
      <c r="C83" s="73" t="s">
        <v>3852</v>
      </c>
      <c r="D83" s="78" t="s">
        <v>289</v>
      </c>
      <c r="E83" s="13">
        <v>44454</v>
      </c>
      <c r="F83" s="76" t="s">
        <v>4059</v>
      </c>
      <c r="G83" s="13">
        <v>44457.916666666664</v>
      </c>
      <c r="H83" s="77" t="s">
        <v>4060</v>
      </c>
      <c r="I83" s="16">
        <v>102</v>
      </c>
      <c r="J83" s="16">
        <v>7</v>
      </c>
      <c r="K83" s="16">
        <v>7</v>
      </c>
      <c r="L83" s="16">
        <v>3</v>
      </c>
      <c r="M83" s="81">
        <v>1.2495000000000001</v>
      </c>
      <c r="N83" s="72">
        <v>3</v>
      </c>
      <c r="O83" s="64">
        <v>2530</v>
      </c>
      <c r="P83" s="65">
        <f>Table2245789101123456789101112131415161718192021222324[[#This Row],[PEMBULATAN]]*O83</f>
        <v>7590</v>
      </c>
    </row>
    <row r="84" spans="1:16" ht="26.25" customHeight="1" x14ac:dyDescent="0.2">
      <c r="A84" s="14"/>
      <c r="B84" s="75"/>
      <c r="C84" s="73" t="s">
        <v>3853</v>
      </c>
      <c r="D84" s="78" t="s">
        <v>289</v>
      </c>
      <c r="E84" s="13">
        <v>44454</v>
      </c>
      <c r="F84" s="76" t="s">
        <v>4059</v>
      </c>
      <c r="G84" s="13">
        <v>44457.916666666664</v>
      </c>
      <c r="H84" s="77" t="s">
        <v>4060</v>
      </c>
      <c r="I84" s="16">
        <v>101</v>
      </c>
      <c r="J84" s="16">
        <v>4</v>
      </c>
      <c r="K84" s="16">
        <v>4</v>
      </c>
      <c r="L84" s="16">
        <v>1</v>
      </c>
      <c r="M84" s="81">
        <v>0.40400000000000003</v>
      </c>
      <c r="N84" s="72">
        <v>1</v>
      </c>
      <c r="O84" s="64">
        <v>2530</v>
      </c>
      <c r="P84" s="65">
        <f>Table2245789101123456789101112131415161718192021222324[[#This Row],[PEMBULATAN]]*O84</f>
        <v>2530</v>
      </c>
    </row>
    <row r="85" spans="1:16" ht="26.25" customHeight="1" x14ac:dyDescent="0.2">
      <c r="A85" s="14"/>
      <c r="B85" s="75"/>
      <c r="C85" s="73" t="s">
        <v>3854</v>
      </c>
      <c r="D85" s="78" t="s">
        <v>289</v>
      </c>
      <c r="E85" s="13">
        <v>44454</v>
      </c>
      <c r="F85" s="76" t="s">
        <v>4059</v>
      </c>
      <c r="G85" s="13">
        <v>44457.916666666664</v>
      </c>
      <c r="H85" s="77" t="s">
        <v>4060</v>
      </c>
      <c r="I85" s="16">
        <v>115</v>
      </c>
      <c r="J85" s="16">
        <v>22</v>
      </c>
      <c r="K85" s="16">
        <v>10</v>
      </c>
      <c r="L85" s="16">
        <v>3</v>
      </c>
      <c r="M85" s="81">
        <v>6.3250000000000002</v>
      </c>
      <c r="N85" s="72">
        <v>7</v>
      </c>
      <c r="O85" s="64">
        <v>2530</v>
      </c>
      <c r="P85" s="65">
        <f>Table2245789101123456789101112131415161718192021222324[[#This Row],[PEMBULATAN]]*O85</f>
        <v>17710</v>
      </c>
    </row>
    <row r="86" spans="1:16" ht="26.25" customHeight="1" x14ac:dyDescent="0.2">
      <c r="A86" s="14"/>
      <c r="B86" s="75"/>
      <c r="C86" s="73" t="s">
        <v>3855</v>
      </c>
      <c r="D86" s="78" t="s">
        <v>289</v>
      </c>
      <c r="E86" s="13">
        <v>44454</v>
      </c>
      <c r="F86" s="76" t="s">
        <v>4059</v>
      </c>
      <c r="G86" s="13">
        <v>44457.916666666664</v>
      </c>
      <c r="H86" s="77" t="s">
        <v>4060</v>
      </c>
      <c r="I86" s="16">
        <v>46</v>
      </c>
      <c r="J86" s="16">
        <v>34</v>
      </c>
      <c r="K86" s="16">
        <v>12</v>
      </c>
      <c r="L86" s="16">
        <v>3</v>
      </c>
      <c r="M86" s="81">
        <v>4.6920000000000002</v>
      </c>
      <c r="N86" s="72">
        <v>5</v>
      </c>
      <c r="O86" s="64">
        <v>2530</v>
      </c>
      <c r="P86" s="65">
        <f>Table2245789101123456789101112131415161718192021222324[[#This Row],[PEMBULATAN]]*O86</f>
        <v>12650</v>
      </c>
    </row>
    <row r="87" spans="1:16" ht="26.25" customHeight="1" x14ac:dyDescent="0.2">
      <c r="A87" s="14"/>
      <c r="B87" s="75"/>
      <c r="C87" s="73" t="s">
        <v>3856</v>
      </c>
      <c r="D87" s="78" t="s">
        <v>289</v>
      </c>
      <c r="E87" s="13">
        <v>44454</v>
      </c>
      <c r="F87" s="76" t="s">
        <v>4059</v>
      </c>
      <c r="G87" s="13">
        <v>44457.916666666664</v>
      </c>
      <c r="H87" s="77" t="s">
        <v>4060</v>
      </c>
      <c r="I87" s="16">
        <v>40</v>
      </c>
      <c r="J87" s="16">
        <v>32</v>
      </c>
      <c r="K87" s="16">
        <v>22</v>
      </c>
      <c r="L87" s="16">
        <v>5</v>
      </c>
      <c r="M87" s="81">
        <v>7.04</v>
      </c>
      <c r="N87" s="72">
        <v>7</v>
      </c>
      <c r="O87" s="64">
        <v>2530</v>
      </c>
      <c r="P87" s="65">
        <f>Table2245789101123456789101112131415161718192021222324[[#This Row],[PEMBULATAN]]*O87</f>
        <v>17710</v>
      </c>
    </row>
    <row r="88" spans="1:16" ht="26.25" customHeight="1" x14ac:dyDescent="0.2">
      <c r="A88" s="14"/>
      <c r="B88" s="75"/>
      <c r="C88" s="73" t="s">
        <v>3857</v>
      </c>
      <c r="D88" s="78" t="s">
        <v>289</v>
      </c>
      <c r="E88" s="13">
        <v>44454</v>
      </c>
      <c r="F88" s="76" t="s">
        <v>4059</v>
      </c>
      <c r="G88" s="13">
        <v>44457.916666666664</v>
      </c>
      <c r="H88" s="77" t="s">
        <v>4060</v>
      </c>
      <c r="I88" s="16">
        <v>85</v>
      </c>
      <c r="J88" s="16">
        <v>30</v>
      </c>
      <c r="K88" s="16">
        <v>23</v>
      </c>
      <c r="L88" s="16">
        <v>2</v>
      </c>
      <c r="M88" s="81">
        <v>14.6625</v>
      </c>
      <c r="N88" s="72">
        <v>15</v>
      </c>
      <c r="O88" s="64">
        <v>2530</v>
      </c>
      <c r="P88" s="65">
        <f>Table2245789101123456789101112131415161718192021222324[[#This Row],[PEMBULATAN]]*O88</f>
        <v>37950</v>
      </c>
    </row>
    <row r="89" spans="1:16" ht="26.25" customHeight="1" x14ac:dyDescent="0.2">
      <c r="A89" s="14"/>
      <c r="B89" s="75"/>
      <c r="C89" s="73" t="s">
        <v>3858</v>
      </c>
      <c r="D89" s="78" t="s">
        <v>289</v>
      </c>
      <c r="E89" s="13">
        <v>44454</v>
      </c>
      <c r="F89" s="76" t="s">
        <v>4059</v>
      </c>
      <c r="G89" s="13">
        <v>44457.916666666664</v>
      </c>
      <c r="H89" s="77" t="s">
        <v>4060</v>
      </c>
      <c r="I89" s="16">
        <v>101</v>
      </c>
      <c r="J89" s="16">
        <v>45</v>
      </c>
      <c r="K89" s="16">
        <v>11</v>
      </c>
      <c r="L89" s="16">
        <v>3</v>
      </c>
      <c r="M89" s="81">
        <v>12.498749999999999</v>
      </c>
      <c r="N89" s="72">
        <v>13</v>
      </c>
      <c r="O89" s="64">
        <v>2530</v>
      </c>
      <c r="P89" s="65">
        <f>Table2245789101123456789101112131415161718192021222324[[#This Row],[PEMBULATAN]]*O89</f>
        <v>32890</v>
      </c>
    </row>
    <row r="90" spans="1:16" ht="26.25" customHeight="1" x14ac:dyDescent="0.2">
      <c r="A90" s="14"/>
      <c r="B90" s="75"/>
      <c r="C90" s="73" t="s">
        <v>3859</v>
      </c>
      <c r="D90" s="78" t="s">
        <v>289</v>
      </c>
      <c r="E90" s="13">
        <v>44454</v>
      </c>
      <c r="F90" s="76" t="s">
        <v>4059</v>
      </c>
      <c r="G90" s="13">
        <v>44457.916666666664</v>
      </c>
      <c r="H90" s="77" t="s">
        <v>4060</v>
      </c>
      <c r="I90" s="16">
        <v>62</v>
      </c>
      <c r="J90" s="16">
        <v>27</v>
      </c>
      <c r="K90" s="16">
        <v>25</v>
      </c>
      <c r="L90" s="16">
        <v>5</v>
      </c>
      <c r="M90" s="81">
        <v>10.4625</v>
      </c>
      <c r="N90" s="72">
        <v>11</v>
      </c>
      <c r="O90" s="64">
        <v>2530</v>
      </c>
      <c r="P90" s="65">
        <f>Table2245789101123456789101112131415161718192021222324[[#This Row],[PEMBULATAN]]*O90</f>
        <v>27830</v>
      </c>
    </row>
    <row r="91" spans="1:16" ht="26.25" customHeight="1" x14ac:dyDescent="0.2">
      <c r="A91" s="14"/>
      <c r="B91" s="75"/>
      <c r="C91" s="73" t="s">
        <v>3860</v>
      </c>
      <c r="D91" s="78" t="s">
        <v>289</v>
      </c>
      <c r="E91" s="13">
        <v>44454</v>
      </c>
      <c r="F91" s="76" t="s">
        <v>4059</v>
      </c>
      <c r="G91" s="13">
        <v>44457.916666666664</v>
      </c>
      <c r="H91" s="77" t="s">
        <v>4060</v>
      </c>
      <c r="I91" s="16">
        <v>52</v>
      </c>
      <c r="J91" s="16">
        <v>35</v>
      </c>
      <c r="K91" s="16">
        <v>20</v>
      </c>
      <c r="L91" s="16">
        <v>6</v>
      </c>
      <c r="M91" s="81">
        <v>9.1</v>
      </c>
      <c r="N91" s="72">
        <v>9</v>
      </c>
      <c r="O91" s="64">
        <v>2530</v>
      </c>
      <c r="P91" s="65">
        <f>Table2245789101123456789101112131415161718192021222324[[#This Row],[PEMBULATAN]]*O91</f>
        <v>22770</v>
      </c>
    </row>
    <row r="92" spans="1:16" ht="26.25" customHeight="1" x14ac:dyDescent="0.2">
      <c r="A92" s="14"/>
      <c r="B92" s="75"/>
      <c r="C92" s="73" t="s">
        <v>3861</v>
      </c>
      <c r="D92" s="78" t="s">
        <v>289</v>
      </c>
      <c r="E92" s="13">
        <v>44454</v>
      </c>
      <c r="F92" s="76" t="s">
        <v>4059</v>
      </c>
      <c r="G92" s="13">
        <v>44457.916666666664</v>
      </c>
      <c r="H92" s="77" t="s">
        <v>4060</v>
      </c>
      <c r="I92" s="16">
        <v>65</v>
      </c>
      <c r="J92" s="16">
        <v>14</v>
      </c>
      <c r="K92" s="16">
        <v>20</v>
      </c>
      <c r="L92" s="16">
        <v>3</v>
      </c>
      <c r="M92" s="81">
        <v>4.55</v>
      </c>
      <c r="N92" s="72">
        <v>5</v>
      </c>
      <c r="O92" s="64">
        <v>2530</v>
      </c>
      <c r="P92" s="65">
        <f>Table2245789101123456789101112131415161718192021222324[[#This Row],[PEMBULATAN]]*O92</f>
        <v>12650</v>
      </c>
    </row>
    <row r="93" spans="1:16" ht="26.25" customHeight="1" x14ac:dyDescent="0.2">
      <c r="A93" s="14"/>
      <c r="B93" s="75"/>
      <c r="C93" s="73" t="s">
        <v>3862</v>
      </c>
      <c r="D93" s="78" t="s">
        <v>289</v>
      </c>
      <c r="E93" s="13">
        <v>44454</v>
      </c>
      <c r="F93" s="76" t="s">
        <v>4059</v>
      </c>
      <c r="G93" s="13">
        <v>44457.916666666664</v>
      </c>
      <c r="H93" s="77" t="s">
        <v>4060</v>
      </c>
      <c r="I93" s="16">
        <v>106</v>
      </c>
      <c r="J93" s="16">
        <v>14</v>
      </c>
      <c r="K93" s="16">
        <v>8</v>
      </c>
      <c r="L93" s="16">
        <v>4</v>
      </c>
      <c r="M93" s="81">
        <v>2.968</v>
      </c>
      <c r="N93" s="72">
        <v>4</v>
      </c>
      <c r="O93" s="64">
        <v>2530</v>
      </c>
      <c r="P93" s="65">
        <f>Table2245789101123456789101112131415161718192021222324[[#This Row],[PEMBULATAN]]*O93</f>
        <v>10120</v>
      </c>
    </row>
    <row r="94" spans="1:16" ht="26.25" customHeight="1" x14ac:dyDescent="0.2">
      <c r="A94" s="14"/>
      <c r="B94" s="75"/>
      <c r="C94" s="73" t="s">
        <v>3863</v>
      </c>
      <c r="D94" s="78" t="s">
        <v>289</v>
      </c>
      <c r="E94" s="13">
        <v>44454</v>
      </c>
      <c r="F94" s="76" t="s">
        <v>4059</v>
      </c>
      <c r="G94" s="13">
        <v>44457.916666666664</v>
      </c>
      <c r="H94" s="77" t="s">
        <v>4060</v>
      </c>
      <c r="I94" s="16">
        <v>51</v>
      </c>
      <c r="J94" s="16">
        <v>37</v>
      </c>
      <c r="K94" s="16">
        <v>28</v>
      </c>
      <c r="L94" s="16">
        <v>8</v>
      </c>
      <c r="M94" s="81">
        <v>13.209</v>
      </c>
      <c r="N94" s="72">
        <v>13</v>
      </c>
      <c r="O94" s="64">
        <v>2530</v>
      </c>
      <c r="P94" s="65">
        <f>Table2245789101123456789101112131415161718192021222324[[#This Row],[PEMBULATAN]]*O94</f>
        <v>32890</v>
      </c>
    </row>
    <row r="95" spans="1:16" ht="26.25" customHeight="1" x14ac:dyDescent="0.2">
      <c r="A95" s="14"/>
      <c r="B95" s="75"/>
      <c r="C95" s="73" t="s">
        <v>3864</v>
      </c>
      <c r="D95" s="78" t="s">
        <v>289</v>
      </c>
      <c r="E95" s="13">
        <v>44454</v>
      </c>
      <c r="F95" s="76" t="s">
        <v>4059</v>
      </c>
      <c r="G95" s="13">
        <v>44457.916666666664</v>
      </c>
      <c r="H95" s="77" t="s">
        <v>4060</v>
      </c>
      <c r="I95" s="16">
        <v>35</v>
      </c>
      <c r="J95" s="16">
        <v>35</v>
      </c>
      <c r="K95" s="16">
        <v>22</v>
      </c>
      <c r="L95" s="16">
        <v>6</v>
      </c>
      <c r="M95" s="81">
        <v>6.7374999999999998</v>
      </c>
      <c r="N95" s="72">
        <v>7</v>
      </c>
      <c r="O95" s="64">
        <v>2530</v>
      </c>
      <c r="P95" s="65">
        <f>Table2245789101123456789101112131415161718192021222324[[#This Row],[PEMBULATAN]]*O95</f>
        <v>17710</v>
      </c>
    </row>
    <row r="96" spans="1:16" ht="26.25" customHeight="1" x14ac:dyDescent="0.2">
      <c r="A96" s="14"/>
      <c r="B96" s="75"/>
      <c r="C96" s="73" t="s">
        <v>3865</v>
      </c>
      <c r="D96" s="78" t="s">
        <v>289</v>
      </c>
      <c r="E96" s="13">
        <v>44454</v>
      </c>
      <c r="F96" s="76" t="s">
        <v>4059</v>
      </c>
      <c r="G96" s="13">
        <v>44457.916666666664</v>
      </c>
      <c r="H96" s="77" t="s">
        <v>4060</v>
      </c>
      <c r="I96" s="16">
        <v>46</v>
      </c>
      <c r="J96" s="16">
        <v>27</v>
      </c>
      <c r="K96" s="16">
        <v>21</v>
      </c>
      <c r="L96" s="16">
        <v>7</v>
      </c>
      <c r="M96" s="81">
        <v>6.5205000000000002</v>
      </c>
      <c r="N96" s="72">
        <v>7</v>
      </c>
      <c r="O96" s="64">
        <v>2530</v>
      </c>
      <c r="P96" s="65">
        <f>Table2245789101123456789101112131415161718192021222324[[#This Row],[PEMBULATAN]]*O96</f>
        <v>17710</v>
      </c>
    </row>
    <row r="97" spans="1:16" ht="26.25" customHeight="1" x14ac:dyDescent="0.2">
      <c r="A97" s="14"/>
      <c r="B97" s="75"/>
      <c r="C97" s="73" t="s">
        <v>3866</v>
      </c>
      <c r="D97" s="78" t="s">
        <v>289</v>
      </c>
      <c r="E97" s="13">
        <v>44454</v>
      </c>
      <c r="F97" s="76" t="s">
        <v>4059</v>
      </c>
      <c r="G97" s="13">
        <v>44457.916666666664</v>
      </c>
      <c r="H97" s="77" t="s">
        <v>4060</v>
      </c>
      <c r="I97" s="16">
        <v>37</v>
      </c>
      <c r="J97" s="16">
        <v>37</v>
      </c>
      <c r="K97" s="16">
        <v>22</v>
      </c>
      <c r="L97" s="16">
        <v>8</v>
      </c>
      <c r="M97" s="81">
        <v>7.5294999999999996</v>
      </c>
      <c r="N97" s="72">
        <v>8</v>
      </c>
      <c r="O97" s="64">
        <v>2530</v>
      </c>
      <c r="P97" s="65">
        <f>Table2245789101123456789101112131415161718192021222324[[#This Row],[PEMBULATAN]]*O97</f>
        <v>20240</v>
      </c>
    </row>
    <row r="98" spans="1:16" ht="26.25" customHeight="1" x14ac:dyDescent="0.2">
      <c r="A98" s="14"/>
      <c r="B98" s="75"/>
      <c r="C98" s="73" t="s">
        <v>3867</v>
      </c>
      <c r="D98" s="78" t="s">
        <v>289</v>
      </c>
      <c r="E98" s="13">
        <v>44454</v>
      </c>
      <c r="F98" s="76" t="s">
        <v>4059</v>
      </c>
      <c r="G98" s="13">
        <v>44457.916666666664</v>
      </c>
      <c r="H98" s="77" t="s">
        <v>4060</v>
      </c>
      <c r="I98" s="16">
        <v>90</v>
      </c>
      <c r="J98" s="16">
        <v>44</v>
      </c>
      <c r="K98" s="16">
        <v>38</v>
      </c>
      <c r="L98" s="16">
        <v>15</v>
      </c>
      <c r="M98" s="81">
        <v>37.619999999999997</v>
      </c>
      <c r="N98" s="72">
        <v>38</v>
      </c>
      <c r="O98" s="64">
        <v>2530</v>
      </c>
      <c r="P98" s="65">
        <f>Table2245789101123456789101112131415161718192021222324[[#This Row],[PEMBULATAN]]*O98</f>
        <v>96140</v>
      </c>
    </row>
    <row r="99" spans="1:16" ht="26.25" customHeight="1" x14ac:dyDescent="0.2">
      <c r="A99" s="14"/>
      <c r="B99" s="75"/>
      <c r="C99" s="73" t="s">
        <v>3868</v>
      </c>
      <c r="D99" s="78" t="s">
        <v>289</v>
      </c>
      <c r="E99" s="13">
        <v>44454</v>
      </c>
      <c r="F99" s="76" t="s">
        <v>4059</v>
      </c>
      <c r="G99" s="13">
        <v>44457.916666666664</v>
      </c>
      <c r="H99" s="77" t="s">
        <v>4060</v>
      </c>
      <c r="I99" s="16">
        <v>108</v>
      </c>
      <c r="J99" s="16">
        <v>54</v>
      </c>
      <c r="K99" s="16">
        <v>24</v>
      </c>
      <c r="L99" s="16">
        <v>24</v>
      </c>
      <c r="M99" s="81">
        <v>34.991999999999997</v>
      </c>
      <c r="N99" s="72">
        <v>35</v>
      </c>
      <c r="O99" s="64">
        <v>2530</v>
      </c>
      <c r="P99" s="65">
        <f>Table2245789101123456789101112131415161718192021222324[[#This Row],[PEMBULATAN]]*O99</f>
        <v>88550</v>
      </c>
    </row>
    <row r="100" spans="1:16" ht="26.25" customHeight="1" x14ac:dyDescent="0.2">
      <c r="A100" s="14"/>
      <c r="B100" s="75"/>
      <c r="C100" s="73" t="s">
        <v>3869</v>
      </c>
      <c r="D100" s="78" t="s">
        <v>289</v>
      </c>
      <c r="E100" s="13">
        <v>44454</v>
      </c>
      <c r="F100" s="76" t="s">
        <v>4059</v>
      </c>
      <c r="G100" s="13">
        <v>44457.916666666664</v>
      </c>
      <c r="H100" s="77" t="s">
        <v>4060</v>
      </c>
      <c r="I100" s="16">
        <v>75</v>
      </c>
      <c r="J100" s="16">
        <v>61</v>
      </c>
      <c r="K100" s="16">
        <v>24</v>
      </c>
      <c r="L100" s="16">
        <v>10</v>
      </c>
      <c r="M100" s="81">
        <v>27.45</v>
      </c>
      <c r="N100" s="72">
        <v>28</v>
      </c>
      <c r="O100" s="64">
        <v>2530</v>
      </c>
      <c r="P100" s="65">
        <f>Table2245789101123456789101112131415161718192021222324[[#This Row],[PEMBULATAN]]*O100</f>
        <v>70840</v>
      </c>
    </row>
    <row r="101" spans="1:16" ht="26.25" customHeight="1" x14ac:dyDescent="0.2">
      <c r="A101" s="14"/>
      <c r="B101" s="75"/>
      <c r="C101" s="73" t="s">
        <v>3870</v>
      </c>
      <c r="D101" s="78" t="s">
        <v>289</v>
      </c>
      <c r="E101" s="13">
        <v>44454</v>
      </c>
      <c r="F101" s="76" t="s">
        <v>4059</v>
      </c>
      <c r="G101" s="13">
        <v>44457.916666666664</v>
      </c>
      <c r="H101" s="77" t="s">
        <v>4060</v>
      </c>
      <c r="I101" s="16">
        <v>68</v>
      </c>
      <c r="J101" s="16">
        <v>50</v>
      </c>
      <c r="K101" s="16">
        <v>30</v>
      </c>
      <c r="L101" s="16">
        <v>7</v>
      </c>
      <c r="M101" s="81">
        <v>25.5</v>
      </c>
      <c r="N101" s="72">
        <v>26</v>
      </c>
      <c r="O101" s="64">
        <v>2530</v>
      </c>
      <c r="P101" s="65">
        <f>Table2245789101123456789101112131415161718192021222324[[#This Row],[PEMBULATAN]]*O101</f>
        <v>65780</v>
      </c>
    </row>
    <row r="102" spans="1:16" ht="26.25" customHeight="1" x14ac:dyDescent="0.2">
      <c r="A102" s="14"/>
      <c r="B102" s="75"/>
      <c r="C102" s="73" t="s">
        <v>3871</v>
      </c>
      <c r="D102" s="78" t="s">
        <v>289</v>
      </c>
      <c r="E102" s="13">
        <v>44454</v>
      </c>
      <c r="F102" s="76" t="s">
        <v>4059</v>
      </c>
      <c r="G102" s="13">
        <v>44457.916666666664</v>
      </c>
      <c r="H102" s="77" t="s">
        <v>4060</v>
      </c>
      <c r="I102" s="16">
        <v>84</v>
      </c>
      <c r="J102" s="16">
        <v>56</v>
      </c>
      <c r="K102" s="16">
        <v>22</v>
      </c>
      <c r="L102" s="16">
        <v>20</v>
      </c>
      <c r="M102" s="81">
        <v>25.872</v>
      </c>
      <c r="N102" s="72">
        <v>26</v>
      </c>
      <c r="O102" s="64">
        <v>2530</v>
      </c>
      <c r="P102" s="65">
        <f>Table2245789101123456789101112131415161718192021222324[[#This Row],[PEMBULATAN]]*O102</f>
        <v>65780</v>
      </c>
    </row>
    <row r="103" spans="1:16" ht="26.25" customHeight="1" x14ac:dyDescent="0.2">
      <c r="A103" s="14"/>
      <c r="B103" s="75"/>
      <c r="C103" s="73" t="s">
        <v>3872</v>
      </c>
      <c r="D103" s="78" t="s">
        <v>289</v>
      </c>
      <c r="E103" s="13">
        <v>44454</v>
      </c>
      <c r="F103" s="76" t="s">
        <v>4059</v>
      </c>
      <c r="G103" s="13">
        <v>44457.916666666664</v>
      </c>
      <c r="H103" s="77" t="s">
        <v>4060</v>
      </c>
      <c r="I103" s="16">
        <v>50</v>
      </c>
      <c r="J103" s="16">
        <v>38</v>
      </c>
      <c r="K103" s="16">
        <v>12</v>
      </c>
      <c r="L103" s="16">
        <v>3</v>
      </c>
      <c r="M103" s="81">
        <v>5.7</v>
      </c>
      <c r="N103" s="72">
        <v>6</v>
      </c>
      <c r="O103" s="64">
        <v>2530</v>
      </c>
      <c r="P103" s="65">
        <f>Table2245789101123456789101112131415161718192021222324[[#This Row],[PEMBULATAN]]*O103</f>
        <v>15180</v>
      </c>
    </row>
    <row r="104" spans="1:16" ht="26.25" customHeight="1" x14ac:dyDescent="0.2">
      <c r="A104" s="14"/>
      <c r="B104" s="75"/>
      <c r="C104" s="73" t="s">
        <v>3873</v>
      </c>
      <c r="D104" s="78" t="s">
        <v>289</v>
      </c>
      <c r="E104" s="13">
        <v>44454</v>
      </c>
      <c r="F104" s="76" t="s">
        <v>4059</v>
      </c>
      <c r="G104" s="13">
        <v>44457.916666666664</v>
      </c>
      <c r="H104" s="77" t="s">
        <v>4060</v>
      </c>
      <c r="I104" s="16">
        <v>60</v>
      </c>
      <c r="J104" s="16">
        <v>58</v>
      </c>
      <c r="K104" s="16">
        <v>22</v>
      </c>
      <c r="L104" s="16">
        <v>6</v>
      </c>
      <c r="M104" s="81">
        <v>19.14</v>
      </c>
      <c r="N104" s="72">
        <v>19</v>
      </c>
      <c r="O104" s="64">
        <v>2530</v>
      </c>
      <c r="P104" s="65">
        <f>Table2245789101123456789101112131415161718192021222324[[#This Row],[PEMBULATAN]]*O104</f>
        <v>48070</v>
      </c>
    </row>
    <row r="105" spans="1:16" ht="26.25" customHeight="1" x14ac:dyDescent="0.2">
      <c r="A105" s="14"/>
      <c r="B105" s="75"/>
      <c r="C105" s="73" t="s">
        <v>3874</v>
      </c>
      <c r="D105" s="78" t="s">
        <v>289</v>
      </c>
      <c r="E105" s="13">
        <v>44454</v>
      </c>
      <c r="F105" s="76" t="s">
        <v>4059</v>
      </c>
      <c r="G105" s="13">
        <v>44457.916666666664</v>
      </c>
      <c r="H105" s="77" t="s">
        <v>4060</v>
      </c>
      <c r="I105" s="16">
        <v>74</v>
      </c>
      <c r="J105" s="16">
        <v>48</v>
      </c>
      <c r="K105" s="16">
        <v>25</v>
      </c>
      <c r="L105" s="16">
        <v>11</v>
      </c>
      <c r="M105" s="81">
        <v>22.2</v>
      </c>
      <c r="N105" s="72">
        <v>22</v>
      </c>
      <c r="O105" s="64">
        <v>2530</v>
      </c>
      <c r="P105" s="65">
        <f>Table2245789101123456789101112131415161718192021222324[[#This Row],[PEMBULATAN]]*O105</f>
        <v>55660</v>
      </c>
    </row>
    <row r="106" spans="1:16" ht="26.25" customHeight="1" x14ac:dyDescent="0.2">
      <c r="A106" s="14"/>
      <c r="B106" s="75"/>
      <c r="C106" s="73" t="s">
        <v>3875</v>
      </c>
      <c r="D106" s="78" t="s">
        <v>289</v>
      </c>
      <c r="E106" s="13">
        <v>44454</v>
      </c>
      <c r="F106" s="76" t="s">
        <v>4059</v>
      </c>
      <c r="G106" s="13">
        <v>44457.916666666664</v>
      </c>
      <c r="H106" s="77" t="s">
        <v>4060</v>
      </c>
      <c r="I106" s="16">
        <v>76</v>
      </c>
      <c r="J106" s="16">
        <v>54</v>
      </c>
      <c r="K106" s="16">
        <v>22</v>
      </c>
      <c r="L106" s="16">
        <v>6</v>
      </c>
      <c r="M106" s="81">
        <v>22.571999999999999</v>
      </c>
      <c r="N106" s="72">
        <v>23</v>
      </c>
      <c r="O106" s="64">
        <v>2530</v>
      </c>
      <c r="P106" s="65">
        <f>Table2245789101123456789101112131415161718192021222324[[#This Row],[PEMBULATAN]]*O106</f>
        <v>58190</v>
      </c>
    </row>
    <row r="107" spans="1:16" ht="26.25" customHeight="1" x14ac:dyDescent="0.2">
      <c r="A107" s="14"/>
      <c r="B107" s="75"/>
      <c r="C107" s="73" t="s">
        <v>3876</v>
      </c>
      <c r="D107" s="78" t="s">
        <v>289</v>
      </c>
      <c r="E107" s="13">
        <v>44454</v>
      </c>
      <c r="F107" s="76" t="s">
        <v>4059</v>
      </c>
      <c r="G107" s="13">
        <v>44457.916666666664</v>
      </c>
      <c r="H107" s="77" t="s">
        <v>4060</v>
      </c>
      <c r="I107" s="16">
        <v>74</v>
      </c>
      <c r="J107" s="16">
        <v>41</v>
      </c>
      <c r="K107" s="16">
        <v>20</v>
      </c>
      <c r="L107" s="16">
        <v>7</v>
      </c>
      <c r="M107" s="81">
        <v>15.17</v>
      </c>
      <c r="N107" s="72">
        <v>15</v>
      </c>
      <c r="O107" s="64">
        <v>2530</v>
      </c>
      <c r="P107" s="65">
        <f>Table2245789101123456789101112131415161718192021222324[[#This Row],[PEMBULATAN]]*O107</f>
        <v>37950</v>
      </c>
    </row>
    <row r="108" spans="1:16" ht="26.25" customHeight="1" x14ac:dyDescent="0.2">
      <c r="A108" s="14"/>
      <c r="B108" s="75"/>
      <c r="C108" s="73" t="s">
        <v>3877</v>
      </c>
      <c r="D108" s="78" t="s">
        <v>289</v>
      </c>
      <c r="E108" s="13">
        <v>44454</v>
      </c>
      <c r="F108" s="76" t="s">
        <v>4059</v>
      </c>
      <c r="G108" s="13">
        <v>44457.916666666664</v>
      </c>
      <c r="H108" s="77" t="s">
        <v>4060</v>
      </c>
      <c r="I108" s="16">
        <v>40</v>
      </c>
      <c r="J108" s="16">
        <v>52</v>
      </c>
      <c r="K108" s="16">
        <v>18</v>
      </c>
      <c r="L108" s="16">
        <v>6</v>
      </c>
      <c r="M108" s="81">
        <v>9.36</v>
      </c>
      <c r="N108" s="72">
        <v>10</v>
      </c>
      <c r="O108" s="64">
        <v>2530</v>
      </c>
      <c r="P108" s="65">
        <f>Table2245789101123456789101112131415161718192021222324[[#This Row],[PEMBULATAN]]*O108</f>
        <v>25300</v>
      </c>
    </row>
    <row r="109" spans="1:16" ht="26.25" customHeight="1" x14ac:dyDescent="0.2">
      <c r="A109" s="14"/>
      <c r="B109" s="75"/>
      <c r="C109" s="73" t="s">
        <v>3878</v>
      </c>
      <c r="D109" s="78" t="s">
        <v>289</v>
      </c>
      <c r="E109" s="13">
        <v>44454</v>
      </c>
      <c r="F109" s="76" t="s">
        <v>4059</v>
      </c>
      <c r="G109" s="13">
        <v>44457.916666666664</v>
      </c>
      <c r="H109" s="77" t="s">
        <v>4060</v>
      </c>
      <c r="I109" s="16">
        <v>94</v>
      </c>
      <c r="J109" s="16">
        <v>60</v>
      </c>
      <c r="K109" s="16">
        <v>31</v>
      </c>
      <c r="L109" s="16">
        <v>21</v>
      </c>
      <c r="M109" s="81">
        <v>43.71</v>
      </c>
      <c r="N109" s="72">
        <v>44</v>
      </c>
      <c r="O109" s="64">
        <v>2530</v>
      </c>
      <c r="P109" s="65">
        <f>Table2245789101123456789101112131415161718192021222324[[#This Row],[PEMBULATAN]]*O109</f>
        <v>111320</v>
      </c>
    </row>
    <row r="110" spans="1:16" ht="26.25" customHeight="1" x14ac:dyDescent="0.2">
      <c r="A110" s="14"/>
      <c r="B110" s="75"/>
      <c r="C110" s="73" t="s">
        <v>3879</v>
      </c>
      <c r="D110" s="78" t="s">
        <v>289</v>
      </c>
      <c r="E110" s="13">
        <v>44454</v>
      </c>
      <c r="F110" s="76" t="s">
        <v>4059</v>
      </c>
      <c r="G110" s="13">
        <v>44457.916666666664</v>
      </c>
      <c r="H110" s="77" t="s">
        <v>4060</v>
      </c>
      <c r="I110" s="16">
        <v>61</v>
      </c>
      <c r="J110" s="16">
        <v>43</v>
      </c>
      <c r="K110" s="16">
        <v>18</v>
      </c>
      <c r="L110" s="16">
        <v>7</v>
      </c>
      <c r="M110" s="81">
        <v>11.8035</v>
      </c>
      <c r="N110" s="72">
        <v>12</v>
      </c>
      <c r="O110" s="64">
        <v>2530</v>
      </c>
      <c r="P110" s="65">
        <f>Table2245789101123456789101112131415161718192021222324[[#This Row],[PEMBULATAN]]*O110</f>
        <v>30360</v>
      </c>
    </row>
    <row r="111" spans="1:16" ht="26.25" customHeight="1" x14ac:dyDescent="0.2">
      <c r="A111" s="14"/>
      <c r="B111" s="75"/>
      <c r="C111" s="73" t="s">
        <v>3880</v>
      </c>
      <c r="D111" s="78" t="s">
        <v>289</v>
      </c>
      <c r="E111" s="13">
        <v>44454</v>
      </c>
      <c r="F111" s="76" t="s">
        <v>4059</v>
      </c>
      <c r="G111" s="13">
        <v>44457.916666666664</v>
      </c>
      <c r="H111" s="77" t="s">
        <v>4060</v>
      </c>
      <c r="I111" s="16">
        <v>48</v>
      </c>
      <c r="J111" s="16">
        <v>48</v>
      </c>
      <c r="K111" s="16">
        <v>32</v>
      </c>
      <c r="L111" s="16">
        <v>11</v>
      </c>
      <c r="M111" s="81">
        <v>18.431999999999999</v>
      </c>
      <c r="N111" s="72">
        <v>19</v>
      </c>
      <c r="O111" s="64">
        <v>2530</v>
      </c>
      <c r="P111" s="65">
        <f>Table2245789101123456789101112131415161718192021222324[[#This Row],[PEMBULATAN]]*O111</f>
        <v>48070</v>
      </c>
    </row>
    <row r="112" spans="1:16" ht="26.25" customHeight="1" x14ac:dyDescent="0.2">
      <c r="A112" s="14"/>
      <c r="B112" s="75"/>
      <c r="C112" s="73" t="s">
        <v>3881</v>
      </c>
      <c r="D112" s="78" t="s">
        <v>289</v>
      </c>
      <c r="E112" s="13">
        <v>44454</v>
      </c>
      <c r="F112" s="76" t="s">
        <v>4059</v>
      </c>
      <c r="G112" s="13">
        <v>44457.916666666664</v>
      </c>
      <c r="H112" s="77" t="s">
        <v>4060</v>
      </c>
      <c r="I112" s="16">
        <v>84</v>
      </c>
      <c r="J112" s="16">
        <v>45</v>
      </c>
      <c r="K112" s="16">
        <v>26</v>
      </c>
      <c r="L112" s="16">
        <v>14</v>
      </c>
      <c r="M112" s="81">
        <v>24.57</v>
      </c>
      <c r="N112" s="72">
        <v>25</v>
      </c>
      <c r="O112" s="64">
        <v>2530</v>
      </c>
      <c r="P112" s="65">
        <f>Table2245789101123456789101112131415161718192021222324[[#This Row],[PEMBULATAN]]*O112</f>
        <v>63250</v>
      </c>
    </row>
    <row r="113" spans="1:16" ht="26.25" customHeight="1" x14ac:dyDescent="0.2">
      <c r="A113" s="14"/>
      <c r="B113" s="75"/>
      <c r="C113" s="73" t="s">
        <v>3882</v>
      </c>
      <c r="D113" s="78" t="s">
        <v>289</v>
      </c>
      <c r="E113" s="13">
        <v>44454</v>
      </c>
      <c r="F113" s="76" t="s">
        <v>4059</v>
      </c>
      <c r="G113" s="13">
        <v>44457.916666666664</v>
      </c>
      <c r="H113" s="77" t="s">
        <v>4060</v>
      </c>
      <c r="I113" s="16">
        <v>73</v>
      </c>
      <c r="J113" s="16">
        <v>76</v>
      </c>
      <c r="K113" s="16">
        <v>22</v>
      </c>
      <c r="L113" s="16">
        <v>10</v>
      </c>
      <c r="M113" s="81">
        <v>30.513999999999999</v>
      </c>
      <c r="N113" s="72">
        <v>31</v>
      </c>
      <c r="O113" s="64">
        <v>2530</v>
      </c>
      <c r="P113" s="65">
        <f>Table2245789101123456789101112131415161718192021222324[[#This Row],[PEMBULATAN]]*O113</f>
        <v>78430</v>
      </c>
    </row>
    <row r="114" spans="1:16" ht="26.25" customHeight="1" x14ac:dyDescent="0.2">
      <c r="A114" s="14"/>
      <c r="B114" s="75"/>
      <c r="C114" s="73" t="s">
        <v>3883</v>
      </c>
      <c r="D114" s="78" t="s">
        <v>289</v>
      </c>
      <c r="E114" s="13">
        <v>44454</v>
      </c>
      <c r="F114" s="76" t="s">
        <v>4059</v>
      </c>
      <c r="G114" s="13">
        <v>44457.916666666664</v>
      </c>
      <c r="H114" s="77" t="s">
        <v>4060</v>
      </c>
      <c r="I114" s="16">
        <v>90</v>
      </c>
      <c r="J114" s="16">
        <v>60</v>
      </c>
      <c r="K114" s="16">
        <v>23</v>
      </c>
      <c r="L114" s="16">
        <v>17</v>
      </c>
      <c r="M114" s="81">
        <v>31.05</v>
      </c>
      <c r="N114" s="72">
        <v>31</v>
      </c>
      <c r="O114" s="64">
        <v>2530</v>
      </c>
      <c r="P114" s="65">
        <f>Table2245789101123456789101112131415161718192021222324[[#This Row],[PEMBULATAN]]*O114</f>
        <v>78430</v>
      </c>
    </row>
    <row r="115" spans="1:16" ht="26.25" customHeight="1" x14ac:dyDescent="0.2">
      <c r="A115" s="14"/>
      <c r="B115" s="75"/>
      <c r="C115" s="73" t="s">
        <v>3884</v>
      </c>
      <c r="D115" s="78" t="s">
        <v>289</v>
      </c>
      <c r="E115" s="13">
        <v>44454</v>
      </c>
      <c r="F115" s="76" t="s">
        <v>4059</v>
      </c>
      <c r="G115" s="13">
        <v>44457.916666666664</v>
      </c>
      <c r="H115" s="77" t="s">
        <v>4060</v>
      </c>
      <c r="I115" s="16">
        <v>48</v>
      </c>
      <c r="J115" s="16">
        <v>42</v>
      </c>
      <c r="K115" s="16">
        <v>16</v>
      </c>
      <c r="L115" s="16">
        <v>4</v>
      </c>
      <c r="M115" s="81">
        <v>8.0640000000000001</v>
      </c>
      <c r="N115" s="72">
        <v>8</v>
      </c>
      <c r="O115" s="64">
        <v>2530</v>
      </c>
      <c r="P115" s="65">
        <f>Table2245789101123456789101112131415161718192021222324[[#This Row],[PEMBULATAN]]*O115</f>
        <v>20240</v>
      </c>
    </row>
    <row r="116" spans="1:16" ht="26.25" customHeight="1" x14ac:dyDescent="0.2">
      <c r="A116" s="14"/>
      <c r="B116" s="75"/>
      <c r="C116" s="73" t="s">
        <v>3885</v>
      </c>
      <c r="D116" s="78" t="s">
        <v>289</v>
      </c>
      <c r="E116" s="13">
        <v>44454</v>
      </c>
      <c r="F116" s="76" t="s">
        <v>4059</v>
      </c>
      <c r="G116" s="13">
        <v>44457.916666666664</v>
      </c>
      <c r="H116" s="77" t="s">
        <v>4060</v>
      </c>
      <c r="I116" s="16">
        <v>53</v>
      </c>
      <c r="J116" s="16">
        <v>32</v>
      </c>
      <c r="K116" s="16">
        <v>12</v>
      </c>
      <c r="L116" s="16">
        <v>3</v>
      </c>
      <c r="M116" s="81">
        <v>5.0880000000000001</v>
      </c>
      <c r="N116" s="72">
        <v>5</v>
      </c>
      <c r="O116" s="64">
        <v>2530</v>
      </c>
      <c r="P116" s="65">
        <f>Table2245789101123456789101112131415161718192021222324[[#This Row],[PEMBULATAN]]*O116</f>
        <v>12650</v>
      </c>
    </row>
    <row r="117" spans="1:16" ht="26.25" customHeight="1" x14ac:dyDescent="0.2">
      <c r="A117" s="14"/>
      <c r="B117" s="75"/>
      <c r="C117" s="73" t="s">
        <v>3886</v>
      </c>
      <c r="D117" s="78" t="s">
        <v>289</v>
      </c>
      <c r="E117" s="13">
        <v>44454</v>
      </c>
      <c r="F117" s="76" t="s">
        <v>4059</v>
      </c>
      <c r="G117" s="13">
        <v>44457.916666666664</v>
      </c>
      <c r="H117" s="77" t="s">
        <v>4060</v>
      </c>
      <c r="I117" s="16">
        <v>40</v>
      </c>
      <c r="J117" s="16">
        <v>32</v>
      </c>
      <c r="K117" s="16">
        <v>10</v>
      </c>
      <c r="L117" s="16">
        <v>3</v>
      </c>
      <c r="M117" s="81">
        <v>3.2</v>
      </c>
      <c r="N117" s="72">
        <v>3</v>
      </c>
      <c r="O117" s="64">
        <v>2530</v>
      </c>
      <c r="P117" s="65">
        <f>Table2245789101123456789101112131415161718192021222324[[#This Row],[PEMBULATAN]]*O117</f>
        <v>7590</v>
      </c>
    </row>
    <row r="118" spans="1:16" ht="26.25" customHeight="1" x14ac:dyDescent="0.2">
      <c r="A118" s="14"/>
      <c r="B118" s="75"/>
      <c r="C118" s="73" t="s">
        <v>3887</v>
      </c>
      <c r="D118" s="78" t="s">
        <v>289</v>
      </c>
      <c r="E118" s="13">
        <v>44454</v>
      </c>
      <c r="F118" s="76" t="s">
        <v>4059</v>
      </c>
      <c r="G118" s="13">
        <v>44457.916666666664</v>
      </c>
      <c r="H118" s="77" t="s">
        <v>4060</v>
      </c>
      <c r="I118" s="16">
        <v>64</v>
      </c>
      <c r="J118" s="16">
        <v>60</v>
      </c>
      <c r="K118" s="16">
        <v>22</v>
      </c>
      <c r="L118" s="16">
        <v>9</v>
      </c>
      <c r="M118" s="81">
        <v>21.12</v>
      </c>
      <c r="N118" s="72">
        <v>21</v>
      </c>
      <c r="O118" s="64">
        <v>2530</v>
      </c>
      <c r="P118" s="65">
        <f>Table2245789101123456789101112131415161718192021222324[[#This Row],[PEMBULATAN]]*O118</f>
        <v>53130</v>
      </c>
    </row>
    <row r="119" spans="1:16" ht="26.25" customHeight="1" x14ac:dyDescent="0.2">
      <c r="A119" s="14"/>
      <c r="B119" s="75"/>
      <c r="C119" s="73" t="s">
        <v>3888</v>
      </c>
      <c r="D119" s="78" t="s">
        <v>289</v>
      </c>
      <c r="E119" s="13">
        <v>44454</v>
      </c>
      <c r="F119" s="76" t="s">
        <v>4059</v>
      </c>
      <c r="G119" s="13">
        <v>44457.916666666664</v>
      </c>
      <c r="H119" s="77" t="s">
        <v>4060</v>
      </c>
      <c r="I119" s="16">
        <v>78</v>
      </c>
      <c r="J119" s="16">
        <v>32</v>
      </c>
      <c r="K119" s="16">
        <v>13</v>
      </c>
      <c r="L119" s="16">
        <v>3</v>
      </c>
      <c r="M119" s="81">
        <v>8.1120000000000001</v>
      </c>
      <c r="N119" s="72">
        <v>8</v>
      </c>
      <c r="O119" s="64">
        <v>2530</v>
      </c>
      <c r="P119" s="65">
        <f>Table2245789101123456789101112131415161718192021222324[[#This Row],[PEMBULATAN]]*O119</f>
        <v>20240</v>
      </c>
    </row>
    <row r="120" spans="1:16" ht="26.25" customHeight="1" x14ac:dyDescent="0.2">
      <c r="A120" s="14"/>
      <c r="B120" s="75"/>
      <c r="C120" s="73" t="s">
        <v>3889</v>
      </c>
      <c r="D120" s="78" t="s">
        <v>289</v>
      </c>
      <c r="E120" s="13">
        <v>44454</v>
      </c>
      <c r="F120" s="76" t="s">
        <v>4059</v>
      </c>
      <c r="G120" s="13">
        <v>44457.916666666664</v>
      </c>
      <c r="H120" s="77" t="s">
        <v>4060</v>
      </c>
      <c r="I120" s="16">
        <v>92</v>
      </c>
      <c r="J120" s="16">
        <v>55</v>
      </c>
      <c r="K120" s="16">
        <v>26</v>
      </c>
      <c r="L120" s="16">
        <v>8</v>
      </c>
      <c r="M120" s="81">
        <v>32.89</v>
      </c>
      <c r="N120" s="72">
        <v>33</v>
      </c>
      <c r="O120" s="64">
        <v>2530</v>
      </c>
      <c r="P120" s="65">
        <f>Table2245789101123456789101112131415161718192021222324[[#This Row],[PEMBULATAN]]*O120</f>
        <v>83490</v>
      </c>
    </row>
    <row r="121" spans="1:16" ht="26.25" customHeight="1" x14ac:dyDescent="0.2">
      <c r="A121" s="14"/>
      <c r="B121" s="75"/>
      <c r="C121" s="73" t="s">
        <v>3890</v>
      </c>
      <c r="D121" s="78" t="s">
        <v>289</v>
      </c>
      <c r="E121" s="13">
        <v>44454</v>
      </c>
      <c r="F121" s="76" t="s">
        <v>4059</v>
      </c>
      <c r="G121" s="13">
        <v>44457.916666666664</v>
      </c>
      <c r="H121" s="77" t="s">
        <v>4060</v>
      </c>
      <c r="I121" s="16">
        <v>60</v>
      </c>
      <c r="J121" s="16">
        <v>60</v>
      </c>
      <c r="K121" s="16">
        <v>28</v>
      </c>
      <c r="L121" s="16">
        <v>9</v>
      </c>
      <c r="M121" s="81">
        <v>25.2</v>
      </c>
      <c r="N121" s="72">
        <v>25</v>
      </c>
      <c r="O121" s="64">
        <v>2530</v>
      </c>
      <c r="P121" s="65">
        <f>Table2245789101123456789101112131415161718192021222324[[#This Row],[PEMBULATAN]]*O121</f>
        <v>63250</v>
      </c>
    </row>
    <row r="122" spans="1:16" ht="26.25" customHeight="1" x14ac:dyDescent="0.2">
      <c r="A122" s="14"/>
      <c r="B122" s="75"/>
      <c r="C122" s="73" t="s">
        <v>3891</v>
      </c>
      <c r="D122" s="78" t="s">
        <v>289</v>
      </c>
      <c r="E122" s="13">
        <v>44454</v>
      </c>
      <c r="F122" s="76" t="s">
        <v>4059</v>
      </c>
      <c r="G122" s="13">
        <v>44457.916666666664</v>
      </c>
      <c r="H122" s="77" t="s">
        <v>4060</v>
      </c>
      <c r="I122" s="16">
        <v>82</v>
      </c>
      <c r="J122" s="16">
        <v>60</v>
      </c>
      <c r="K122" s="16">
        <v>20</v>
      </c>
      <c r="L122" s="16">
        <v>9</v>
      </c>
      <c r="M122" s="81">
        <v>24.6</v>
      </c>
      <c r="N122" s="72">
        <v>25</v>
      </c>
      <c r="O122" s="64">
        <v>2530</v>
      </c>
      <c r="P122" s="65">
        <f>Table2245789101123456789101112131415161718192021222324[[#This Row],[PEMBULATAN]]*O122</f>
        <v>63250</v>
      </c>
    </row>
    <row r="123" spans="1:16" ht="26.25" customHeight="1" x14ac:dyDescent="0.2">
      <c r="A123" s="14"/>
      <c r="B123" s="75"/>
      <c r="C123" s="73" t="s">
        <v>3892</v>
      </c>
      <c r="D123" s="78" t="s">
        <v>289</v>
      </c>
      <c r="E123" s="13">
        <v>44454</v>
      </c>
      <c r="F123" s="76" t="s">
        <v>4059</v>
      </c>
      <c r="G123" s="13">
        <v>44457.916666666664</v>
      </c>
      <c r="H123" s="77" t="s">
        <v>4060</v>
      </c>
      <c r="I123" s="16">
        <v>85</v>
      </c>
      <c r="J123" s="16">
        <v>56</v>
      </c>
      <c r="K123" s="16">
        <v>25</v>
      </c>
      <c r="L123" s="16">
        <v>10</v>
      </c>
      <c r="M123" s="81">
        <v>29.75</v>
      </c>
      <c r="N123" s="72">
        <v>30</v>
      </c>
      <c r="O123" s="64">
        <v>2530</v>
      </c>
      <c r="P123" s="65">
        <f>Table2245789101123456789101112131415161718192021222324[[#This Row],[PEMBULATAN]]*O123</f>
        <v>75900</v>
      </c>
    </row>
    <row r="124" spans="1:16" ht="26.25" customHeight="1" x14ac:dyDescent="0.2">
      <c r="A124" s="14"/>
      <c r="B124" s="75"/>
      <c r="C124" s="73" t="s">
        <v>3893</v>
      </c>
      <c r="D124" s="78" t="s">
        <v>289</v>
      </c>
      <c r="E124" s="13">
        <v>44454</v>
      </c>
      <c r="F124" s="76" t="s">
        <v>4059</v>
      </c>
      <c r="G124" s="13">
        <v>44457.916666666664</v>
      </c>
      <c r="H124" s="77" t="s">
        <v>4060</v>
      </c>
      <c r="I124" s="16">
        <v>70</v>
      </c>
      <c r="J124" s="16">
        <v>55</v>
      </c>
      <c r="K124" s="16">
        <v>30</v>
      </c>
      <c r="L124" s="16">
        <v>16</v>
      </c>
      <c r="M124" s="81">
        <v>28.875</v>
      </c>
      <c r="N124" s="72">
        <v>29</v>
      </c>
      <c r="O124" s="64">
        <v>2530</v>
      </c>
      <c r="P124" s="65">
        <f>Table2245789101123456789101112131415161718192021222324[[#This Row],[PEMBULATAN]]*O124</f>
        <v>73370</v>
      </c>
    </row>
    <row r="125" spans="1:16" ht="26.25" customHeight="1" x14ac:dyDescent="0.2">
      <c r="A125" s="14"/>
      <c r="B125" s="75"/>
      <c r="C125" s="73" t="s">
        <v>3894</v>
      </c>
      <c r="D125" s="78" t="s">
        <v>289</v>
      </c>
      <c r="E125" s="13">
        <v>44454</v>
      </c>
      <c r="F125" s="76" t="s">
        <v>4059</v>
      </c>
      <c r="G125" s="13">
        <v>44457.916666666664</v>
      </c>
      <c r="H125" s="77" t="s">
        <v>4060</v>
      </c>
      <c r="I125" s="16">
        <v>158</v>
      </c>
      <c r="J125" s="16">
        <v>31</v>
      </c>
      <c r="K125" s="16">
        <v>10</v>
      </c>
      <c r="L125" s="16">
        <v>5</v>
      </c>
      <c r="M125" s="81">
        <v>12.244999999999999</v>
      </c>
      <c r="N125" s="72">
        <v>12</v>
      </c>
      <c r="O125" s="64">
        <v>2530</v>
      </c>
      <c r="P125" s="65">
        <f>Table2245789101123456789101112131415161718192021222324[[#This Row],[PEMBULATAN]]*O125</f>
        <v>30360</v>
      </c>
    </row>
    <row r="126" spans="1:16" ht="26.25" customHeight="1" x14ac:dyDescent="0.2">
      <c r="A126" s="14"/>
      <c r="B126" s="75"/>
      <c r="C126" s="73" t="s">
        <v>3895</v>
      </c>
      <c r="D126" s="78" t="s">
        <v>289</v>
      </c>
      <c r="E126" s="13">
        <v>44454</v>
      </c>
      <c r="F126" s="76" t="s">
        <v>4059</v>
      </c>
      <c r="G126" s="13">
        <v>44457.916666666664</v>
      </c>
      <c r="H126" s="77" t="s">
        <v>4060</v>
      </c>
      <c r="I126" s="16">
        <v>83</v>
      </c>
      <c r="J126" s="16">
        <v>58</v>
      </c>
      <c r="K126" s="16">
        <v>22</v>
      </c>
      <c r="L126" s="16">
        <v>15</v>
      </c>
      <c r="M126" s="81">
        <v>26.477</v>
      </c>
      <c r="N126" s="72">
        <v>27</v>
      </c>
      <c r="O126" s="64">
        <v>2530</v>
      </c>
      <c r="P126" s="65">
        <f>Table2245789101123456789101112131415161718192021222324[[#This Row],[PEMBULATAN]]*O126</f>
        <v>68310</v>
      </c>
    </row>
    <row r="127" spans="1:16" ht="26.25" customHeight="1" x14ac:dyDescent="0.2">
      <c r="A127" s="14"/>
      <c r="B127" s="75"/>
      <c r="C127" s="73" t="s">
        <v>3896</v>
      </c>
      <c r="D127" s="78" t="s">
        <v>289</v>
      </c>
      <c r="E127" s="13">
        <v>44454</v>
      </c>
      <c r="F127" s="76" t="s">
        <v>4059</v>
      </c>
      <c r="G127" s="13">
        <v>44457.916666666664</v>
      </c>
      <c r="H127" s="77" t="s">
        <v>4060</v>
      </c>
      <c r="I127" s="16">
        <v>80</v>
      </c>
      <c r="J127" s="16">
        <v>55</v>
      </c>
      <c r="K127" s="16">
        <v>16</v>
      </c>
      <c r="L127" s="16">
        <v>18</v>
      </c>
      <c r="M127" s="81">
        <v>17.600000000000001</v>
      </c>
      <c r="N127" s="72">
        <v>18</v>
      </c>
      <c r="O127" s="64">
        <v>2530</v>
      </c>
      <c r="P127" s="65">
        <f>Table2245789101123456789101112131415161718192021222324[[#This Row],[PEMBULATAN]]*O127</f>
        <v>45540</v>
      </c>
    </row>
    <row r="128" spans="1:16" ht="26.25" customHeight="1" x14ac:dyDescent="0.2">
      <c r="A128" s="14"/>
      <c r="B128" s="75"/>
      <c r="C128" s="73" t="s">
        <v>3897</v>
      </c>
      <c r="D128" s="78" t="s">
        <v>289</v>
      </c>
      <c r="E128" s="13">
        <v>44454</v>
      </c>
      <c r="F128" s="76" t="s">
        <v>4059</v>
      </c>
      <c r="G128" s="13">
        <v>44457.916666666664</v>
      </c>
      <c r="H128" s="77" t="s">
        <v>4060</v>
      </c>
      <c r="I128" s="16">
        <v>70</v>
      </c>
      <c r="J128" s="16">
        <v>50</v>
      </c>
      <c r="K128" s="16">
        <v>16</v>
      </c>
      <c r="L128" s="16">
        <v>6</v>
      </c>
      <c r="M128" s="81">
        <v>14</v>
      </c>
      <c r="N128" s="72">
        <v>14</v>
      </c>
      <c r="O128" s="64">
        <v>2530</v>
      </c>
      <c r="P128" s="65">
        <f>Table2245789101123456789101112131415161718192021222324[[#This Row],[PEMBULATAN]]*O128</f>
        <v>35420</v>
      </c>
    </row>
    <row r="129" spans="1:16" ht="26.25" customHeight="1" x14ac:dyDescent="0.2">
      <c r="A129" s="14"/>
      <c r="B129" s="75"/>
      <c r="C129" s="73" t="s">
        <v>3898</v>
      </c>
      <c r="D129" s="78" t="s">
        <v>289</v>
      </c>
      <c r="E129" s="13">
        <v>44454</v>
      </c>
      <c r="F129" s="76" t="s">
        <v>4059</v>
      </c>
      <c r="G129" s="13">
        <v>44457.916666666664</v>
      </c>
      <c r="H129" s="77" t="s">
        <v>4060</v>
      </c>
      <c r="I129" s="16">
        <v>70</v>
      </c>
      <c r="J129" s="16">
        <v>55</v>
      </c>
      <c r="K129" s="16">
        <v>21</v>
      </c>
      <c r="L129" s="16">
        <v>10</v>
      </c>
      <c r="M129" s="81">
        <v>20.212499999999999</v>
      </c>
      <c r="N129" s="72">
        <v>20</v>
      </c>
      <c r="O129" s="64">
        <v>2530</v>
      </c>
      <c r="P129" s="65">
        <f>Table2245789101123456789101112131415161718192021222324[[#This Row],[PEMBULATAN]]*O129</f>
        <v>50600</v>
      </c>
    </row>
    <row r="130" spans="1:16" ht="26.25" customHeight="1" x14ac:dyDescent="0.2">
      <c r="A130" s="14"/>
      <c r="B130" s="75"/>
      <c r="C130" s="73" t="s">
        <v>3899</v>
      </c>
      <c r="D130" s="78" t="s">
        <v>289</v>
      </c>
      <c r="E130" s="13">
        <v>44454</v>
      </c>
      <c r="F130" s="76" t="s">
        <v>4059</v>
      </c>
      <c r="G130" s="13">
        <v>44457.916666666664</v>
      </c>
      <c r="H130" s="77" t="s">
        <v>4060</v>
      </c>
      <c r="I130" s="16">
        <v>54</v>
      </c>
      <c r="J130" s="16">
        <v>26</v>
      </c>
      <c r="K130" s="16">
        <v>14</v>
      </c>
      <c r="L130" s="16">
        <v>5</v>
      </c>
      <c r="M130" s="81">
        <v>4.9139999999999997</v>
      </c>
      <c r="N130" s="72">
        <v>5</v>
      </c>
      <c r="O130" s="64">
        <v>2530</v>
      </c>
      <c r="P130" s="65">
        <f>Table2245789101123456789101112131415161718192021222324[[#This Row],[PEMBULATAN]]*O130</f>
        <v>12650</v>
      </c>
    </row>
    <row r="131" spans="1:16" ht="26.25" customHeight="1" x14ac:dyDescent="0.2">
      <c r="A131" s="14"/>
      <c r="B131" s="75"/>
      <c r="C131" s="73" t="s">
        <v>3900</v>
      </c>
      <c r="D131" s="78" t="s">
        <v>289</v>
      </c>
      <c r="E131" s="13">
        <v>44454</v>
      </c>
      <c r="F131" s="76" t="s">
        <v>4059</v>
      </c>
      <c r="G131" s="13">
        <v>44457.916666666664</v>
      </c>
      <c r="H131" s="77" t="s">
        <v>4060</v>
      </c>
      <c r="I131" s="16">
        <v>75</v>
      </c>
      <c r="J131" s="16">
        <v>34</v>
      </c>
      <c r="K131" s="16">
        <v>30</v>
      </c>
      <c r="L131" s="16">
        <v>3</v>
      </c>
      <c r="M131" s="81">
        <v>19.125</v>
      </c>
      <c r="N131" s="72">
        <v>19</v>
      </c>
      <c r="O131" s="64">
        <v>2530</v>
      </c>
      <c r="P131" s="65">
        <f>Table2245789101123456789101112131415161718192021222324[[#This Row],[PEMBULATAN]]*O131</f>
        <v>48070</v>
      </c>
    </row>
    <row r="132" spans="1:16" ht="26.25" customHeight="1" x14ac:dyDescent="0.2">
      <c r="A132" s="14"/>
      <c r="B132" s="75"/>
      <c r="C132" s="73" t="s">
        <v>3901</v>
      </c>
      <c r="D132" s="78" t="s">
        <v>289</v>
      </c>
      <c r="E132" s="13">
        <v>44454</v>
      </c>
      <c r="F132" s="76" t="s">
        <v>4059</v>
      </c>
      <c r="G132" s="13">
        <v>44457.916666666664</v>
      </c>
      <c r="H132" s="77" t="s">
        <v>4060</v>
      </c>
      <c r="I132" s="16">
        <v>91</v>
      </c>
      <c r="J132" s="16">
        <v>60</v>
      </c>
      <c r="K132" s="16">
        <v>25</v>
      </c>
      <c r="L132" s="16">
        <v>6</v>
      </c>
      <c r="M132" s="81">
        <v>34.125</v>
      </c>
      <c r="N132" s="72">
        <v>34</v>
      </c>
      <c r="O132" s="64">
        <v>2530</v>
      </c>
      <c r="P132" s="65">
        <f>Table2245789101123456789101112131415161718192021222324[[#This Row],[PEMBULATAN]]*O132</f>
        <v>86020</v>
      </c>
    </row>
    <row r="133" spans="1:16" ht="26.25" customHeight="1" x14ac:dyDescent="0.2">
      <c r="A133" s="14"/>
      <c r="B133" s="75"/>
      <c r="C133" s="73" t="s">
        <v>3902</v>
      </c>
      <c r="D133" s="78" t="s">
        <v>289</v>
      </c>
      <c r="E133" s="13">
        <v>44454</v>
      </c>
      <c r="F133" s="76" t="s">
        <v>4059</v>
      </c>
      <c r="G133" s="13">
        <v>44457.916666666664</v>
      </c>
      <c r="H133" s="77" t="s">
        <v>4060</v>
      </c>
      <c r="I133" s="16">
        <v>98</v>
      </c>
      <c r="J133" s="16">
        <v>20</v>
      </c>
      <c r="K133" s="16">
        <v>5</v>
      </c>
      <c r="L133" s="16">
        <v>2</v>
      </c>
      <c r="M133" s="81">
        <v>2.4500000000000002</v>
      </c>
      <c r="N133" s="72">
        <v>3</v>
      </c>
      <c r="O133" s="64">
        <v>2530</v>
      </c>
      <c r="P133" s="65">
        <f>Table2245789101123456789101112131415161718192021222324[[#This Row],[PEMBULATAN]]*O133</f>
        <v>7590</v>
      </c>
    </row>
    <row r="134" spans="1:16" ht="26.25" customHeight="1" x14ac:dyDescent="0.2">
      <c r="A134" s="14"/>
      <c r="B134" s="75"/>
      <c r="C134" s="73" t="s">
        <v>3903</v>
      </c>
      <c r="D134" s="78" t="s">
        <v>289</v>
      </c>
      <c r="E134" s="13">
        <v>44454</v>
      </c>
      <c r="F134" s="76" t="s">
        <v>4059</v>
      </c>
      <c r="G134" s="13">
        <v>44457.916666666664</v>
      </c>
      <c r="H134" s="77" t="s">
        <v>4060</v>
      </c>
      <c r="I134" s="16">
        <v>84</v>
      </c>
      <c r="J134" s="16">
        <v>56</v>
      </c>
      <c r="K134" s="16">
        <v>38</v>
      </c>
      <c r="L134" s="16">
        <v>20</v>
      </c>
      <c r="M134" s="81">
        <v>44.688000000000002</v>
      </c>
      <c r="N134" s="72">
        <v>45</v>
      </c>
      <c r="O134" s="64">
        <v>2530</v>
      </c>
      <c r="P134" s="65">
        <f>Table2245789101123456789101112131415161718192021222324[[#This Row],[PEMBULATAN]]*O134</f>
        <v>113850</v>
      </c>
    </row>
    <row r="135" spans="1:16" ht="26.25" customHeight="1" x14ac:dyDescent="0.2">
      <c r="A135" s="14"/>
      <c r="B135" s="75"/>
      <c r="C135" s="73" t="s">
        <v>3904</v>
      </c>
      <c r="D135" s="78" t="s">
        <v>289</v>
      </c>
      <c r="E135" s="13">
        <v>44454</v>
      </c>
      <c r="F135" s="76" t="s">
        <v>4059</v>
      </c>
      <c r="G135" s="13">
        <v>44457.916666666664</v>
      </c>
      <c r="H135" s="77" t="s">
        <v>4060</v>
      </c>
      <c r="I135" s="16">
        <v>52</v>
      </c>
      <c r="J135" s="16">
        <v>28</v>
      </c>
      <c r="K135" s="16">
        <v>15</v>
      </c>
      <c r="L135" s="16">
        <v>3</v>
      </c>
      <c r="M135" s="81">
        <v>5.46</v>
      </c>
      <c r="N135" s="72">
        <v>6</v>
      </c>
      <c r="O135" s="64">
        <v>2530</v>
      </c>
      <c r="P135" s="65">
        <f>Table2245789101123456789101112131415161718192021222324[[#This Row],[PEMBULATAN]]*O135</f>
        <v>15180</v>
      </c>
    </row>
    <row r="136" spans="1:16" ht="26.25" customHeight="1" x14ac:dyDescent="0.2">
      <c r="A136" s="14"/>
      <c r="B136" s="75"/>
      <c r="C136" s="73" t="s">
        <v>3905</v>
      </c>
      <c r="D136" s="78" t="s">
        <v>289</v>
      </c>
      <c r="E136" s="13">
        <v>44454</v>
      </c>
      <c r="F136" s="76" t="s">
        <v>4059</v>
      </c>
      <c r="G136" s="13">
        <v>44457.916666666664</v>
      </c>
      <c r="H136" s="77" t="s">
        <v>4060</v>
      </c>
      <c r="I136" s="16">
        <v>40</v>
      </c>
      <c r="J136" s="16">
        <v>33</v>
      </c>
      <c r="K136" s="16">
        <v>46</v>
      </c>
      <c r="L136" s="16">
        <v>5</v>
      </c>
      <c r="M136" s="81">
        <v>15.18</v>
      </c>
      <c r="N136" s="72">
        <v>15</v>
      </c>
      <c r="O136" s="64">
        <v>2530</v>
      </c>
      <c r="P136" s="65">
        <f>Table2245789101123456789101112131415161718192021222324[[#This Row],[PEMBULATAN]]*O136</f>
        <v>37950</v>
      </c>
    </row>
    <row r="137" spans="1:16" ht="26.25" customHeight="1" x14ac:dyDescent="0.2">
      <c r="A137" s="14"/>
      <c r="B137" s="75"/>
      <c r="C137" s="73" t="s">
        <v>3906</v>
      </c>
      <c r="D137" s="78" t="s">
        <v>289</v>
      </c>
      <c r="E137" s="13">
        <v>44454</v>
      </c>
      <c r="F137" s="76" t="s">
        <v>4059</v>
      </c>
      <c r="G137" s="13">
        <v>44457.916666666664</v>
      </c>
      <c r="H137" s="77" t="s">
        <v>4060</v>
      </c>
      <c r="I137" s="16">
        <v>92</v>
      </c>
      <c r="J137" s="16">
        <v>58</v>
      </c>
      <c r="K137" s="16">
        <v>33</v>
      </c>
      <c r="L137" s="16">
        <v>14</v>
      </c>
      <c r="M137" s="81">
        <v>44.021999999999998</v>
      </c>
      <c r="N137" s="72">
        <v>44</v>
      </c>
      <c r="O137" s="64">
        <v>2530</v>
      </c>
      <c r="P137" s="65">
        <f>Table2245789101123456789101112131415161718192021222324[[#This Row],[PEMBULATAN]]*O137</f>
        <v>111320</v>
      </c>
    </row>
    <row r="138" spans="1:16" ht="26.25" customHeight="1" x14ac:dyDescent="0.2">
      <c r="A138" s="14"/>
      <c r="B138" s="75"/>
      <c r="C138" s="73" t="s">
        <v>3907</v>
      </c>
      <c r="D138" s="78" t="s">
        <v>289</v>
      </c>
      <c r="E138" s="13">
        <v>44454</v>
      </c>
      <c r="F138" s="76" t="s">
        <v>4059</v>
      </c>
      <c r="G138" s="13">
        <v>44457.916666666664</v>
      </c>
      <c r="H138" s="77" t="s">
        <v>4060</v>
      </c>
      <c r="I138" s="16">
        <v>46</v>
      </c>
      <c r="J138" s="16">
        <v>31</v>
      </c>
      <c r="K138" s="16">
        <v>15</v>
      </c>
      <c r="L138" s="16">
        <v>10</v>
      </c>
      <c r="M138" s="81">
        <v>5.3475000000000001</v>
      </c>
      <c r="N138" s="72">
        <v>10</v>
      </c>
      <c r="O138" s="64">
        <v>2530</v>
      </c>
      <c r="P138" s="65">
        <f>Table2245789101123456789101112131415161718192021222324[[#This Row],[PEMBULATAN]]*O138</f>
        <v>25300</v>
      </c>
    </row>
    <row r="139" spans="1:16" ht="26.25" customHeight="1" x14ac:dyDescent="0.2">
      <c r="A139" s="14"/>
      <c r="B139" s="75"/>
      <c r="C139" s="73" t="s">
        <v>3908</v>
      </c>
      <c r="D139" s="78" t="s">
        <v>289</v>
      </c>
      <c r="E139" s="13">
        <v>44454</v>
      </c>
      <c r="F139" s="76" t="s">
        <v>4059</v>
      </c>
      <c r="G139" s="13">
        <v>44457.916666666664</v>
      </c>
      <c r="H139" s="77" t="s">
        <v>4060</v>
      </c>
      <c r="I139" s="16">
        <v>30</v>
      </c>
      <c r="J139" s="16">
        <v>18</v>
      </c>
      <c r="K139" s="16">
        <v>26</v>
      </c>
      <c r="L139" s="16">
        <v>3</v>
      </c>
      <c r="M139" s="81">
        <v>3.51</v>
      </c>
      <c r="N139" s="72">
        <v>4</v>
      </c>
      <c r="O139" s="64">
        <v>2530</v>
      </c>
      <c r="P139" s="65">
        <f>Table2245789101123456789101112131415161718192021222324[[#This Row],[PEMBULATAN]]*O139</f>
        <v>10120</v>
      </c>
    </row>
    <row r="140" spans="1:16" ht="26.25" customHeight="1" x14ac:dyDescent="0.2">
      <c r="A140" s="14"/>
      <c r="B140" s="75"/>
      <c r="C140" s="73" t="s">
        <v>3909</v>
      </c>
      <c r="D140" s="78" t="s">
        <v>289</v>
      </c>
      <c r="E140" s="13">
        <v>44454</v>
      </c>
      <c r="F140" s="76" t="s">
        <v>4059</v>
      </c>
      <c r="G140" s="13">
        <v>44457.916666666664</v>
      </c>
      <c r="H140" s="77" t="s">
        <v>4060</v>
      </c>
      <c r="I140" s="16">
        <v>40</v>
      </c>
      <c r="J140" s="16">
        <v>36</v>
      </c>
      <c r="K140" s="16">
        <v>25</v>
      </c>
      <c r="L140" s="16">
        <v>7</v>
      </c>
      <c r="M140" s="81">
        <v>9</v>
      </c>
      <c r="N140" s="72">
        <v>9</v>
      </c>
      <c r="O140" s="64">
        <v>2530</v>
      </c>
      <c r="P140" s="65">
        <f>Table2245789101123456789101112131415161718192021222324[[#This Row],[PEMBULATAN]]*O140</f>
        <v>22770</v>
      </c>
    </row>
    <row r="141" spans="1:16" ht="26.25" customHeight="1" x14ac:dyDescent="0.2">
      <c r="A141" s="14"/>
      <c r="B141" s="75"/>
      <c r="C141" s="73" t="s">
        <v>3910</v>
      </c>
      <c r="D141" s="78" t="s">
        <v>289</v>
      </c>
      <c r="E141" s="13">
        <v>44454</v>
      </c>
      <c r="F141" s="76" t="s">
        <v>4059</v>
      </c>
      <c r="G141" s="13">
        <v>44457.916666666664</v>
      </c>
      <c r="H141" s="77" t="s">
        <v>4060</v>
      </c>
      <c r="I141" s="16">
        <v>32</v>
      </c>
      <c r="J141" s="16">
        <v>32</v>
      </c>
      <c r="K141" s="16">
        <v>26</v>
      </c>
      <c r="L141" s="16">
        <v>6</v>
      </c>
      <c r="M141" s="81">
        <v>6.6559999999999997</v>
      </c>
      <c r="N141" s="72">
        <v>7</v>
      </c>
      <c r="O141" s="64">
        <v>2530</v>
      </c>
      <c r="P141" s="65">
        <f>Table2245789101123456789101112131415161718192021222324[[#This Row],[PEMBULATAN]]*O141</f>
        <v>17710</v>
      </c>
    </row>
    <row r="142" spans="1:16" ht="26.25" customHeight="1" x14ac:dyDescent="0.2">
      <c r="A142" s="14"/>
      <c r="B142" s="75"/>
      <c r="C142" s="73" t="s">
        <v>3911</v>
      </c>
      <c r="D142" s="78" t="s">
        <v>289</v>
      </c>
      <c r="E142" s="13">
        <v>44454</v>
      </c>
      <c r="F142" s="76" t="s">
        <v>4059</v>
      </c>
      <c r="G142" s="13">
        <v>44457.916666666664</v>
      </c>
      <c r="H142" s="77" t="s">
        <v>4060</v>
      </c>
      <c r="I142" s="16">
        <v>36</v>
      </c>
      <c r="J142" s="16">
        <v>24</v>
      </c>
      <c r="K142" s="16">
        <v>36</v>
      </c>
      <c r="L142" s="16">
        <v>9</v>
      </c>
      <c r="M142" s="81">
        <v>7.7759999999999998</v>
      </c>
      <c r="N142" s="72">
        <v>9</v>
      </c>
      <c r="O142" s="64">
        <v>2530</v>
      </c>
      <c r="P142" s="65">
        <f>Table2245789101123456789101112131415161718192021222324[[#This Row],[PEMBULATAN]]*O142</f>
        <v>22770</v>
      </c>
    </row>
    <row r="143" spans="1:16" ht="26.25" customHeight="1" x14ac:dyDescent="0.2">
      <c r="A143" s="14"/>
      <c r="B143" s="75"/>
      <c r="C143" s="73" t="s">
        <v>3912</v>
      </c>
      <c r="D143" s="78" t="s">
        <v>289</v>
      </c>
      <c r="E143" s="13">
        <v>44454</v>
      </c>
      <c r="F143" s="76" t="s">
        <v>4059</v>
      </c>
      <c r="G143" s="13">
        <v>44457.916666666664</v>
      </c>
      <c r="H143" s="77" t="s">
        <v>4060</v>
      </c>
      <c r="I143" s="16">
        <v>36</v>
      </c>
      <c r="J143" s="16">
        <v>36</v>
      </c>
      <c r="K143" s="16">
        <v>23</v>
      </c>
      <c r="L143" s="16">
        <v>4</v>
      </c>
      <c r="M143" s="81">
        <v>7.452</v>
      </c>
      <c r="N143" s="72">
        <v>8</v>
      </c>
      <c r="O143" s="64">
        <v>2530</v>
      </c>
      <c r="P143" s="65">
        <f>Table2245789101123456789101112131415161718192021222324[[#This Row],[PEMBULATAN]]*O143</f>
        <v>20240</v>
      </c>
    </row>
    <row r="144" spans="1:16" ht="26.25" customHeight="1" x14ac:dyDescent="0.2">
      <c r="A144" s="14"/>
      <c r="B144" s="75"/>
      <c r="C144" s="73" t="s">
        <v>3913</v>
      </c>
      <c r="D144" s="78" t="s">
        <v>289</v>
      </c>
      <c r="E144" s="13">
        <v>44454</v>
      </c>
      <c r="F144" s="76" t="s">
        <v>4059</v>
      </c>
      <c r="G144" s="13">
        <v>44457.916666666664</v>
      </c>
      <c r="H144" s="77" t="s">
        <v>4060</v>
      </c>
      <c r="I144" s="16">
        <v>73</v>
      </c>
      <c r="J144" s="16">
        <v>26</v>
      </c>
      <c r="K144" s="16">
        <v>20</v>
      </c>
      <c r="L144" s="16">
        <v>10</v>
      </c>
      <c r="M144" s="81">
        <v>9.49</v>
      </c>
      <c r="N144" s="72">
        <v>10</v>
      </c>
      <c r="O144" s="64">
        <v>2530</v>
      </c>
      <c r="P144" s="65">
        <f>Table2245789101123456789101112131415161718192021222324[[#This Row],[PEMBULATAN]]*O144</f>
        <v>25300</v>
      </c>
    </row>
    <row r="145" spans="1:16" ht="26.25" customHeight="1" x14ac:dyDescent="0.2">
      <c r="A145" s="14"/>
      <c r="B145" s="75"/>
      <c r="C145" s="73" t="s">
        <v>3914</v>
      </c>
      <c r="D145" s="78" t="s">
        <v>289</v>
      </c>
      <c r="E145" s="13">
        <v>44454</v>
      </c>
      <c r="F145" s="76" t="s">
        <v>4059</v>
      </c>
      <c r="G145" s="13">
        <v>44457.916666666664</v>
      </c>
      <c r="H145" s="77" t="s">
        <v>4060</v>
      </c>
      <c r="I145" s="16">
        <v>206</v>
      </c>
      <c r="J145" s="16">
        <v>12</v>
      </c>
      <c r="K145" s="16">
        <v>7</v>
      </c>
      <c r="L145" s="16">
        <v>1</v>
      </c>
      <c r="M145" s="81">
        <v>4.3259999999999996</v>
      </c>
      <c r="N145" s="72">
        <v>5</v>
      </c>
      <c r="O145" s="64">
        <v>2530</v>
      </c>
      <c r="P145" s="65">
        <f>Table2245789101123456789101112131415161718192021222324[[#This Row],[PEMBULATAN]]*O145</f>
        <v>12650</v>
      </c>
    </row>
    <row r="146" spans="1:16" ht="26.25" customHeight="1" x14ac:dyDescent="0.2">
      <c r="A146" s="14"/>
      <c r="B146" s="75"/>
      <c r="C146" s="73" t="s">
        <v>3915</v>
      </c>
      <c r="D146" s="78" t="s">
        <v>289</v>
      </c>
      <c r="E146" s="13">
        <v>44454</v>
      </c>
      <c r="F146" s="76" t="s">
        <v>4059</v>
      </c>
      <c r="G146" s="13">
        <v>44457.916666666664</v>
      </c>
      <c r="H146" s="77" t="s">
        <v>4060</v>
      </c>
      <c r="I146" s="16">
        <v>41</v>
      </c>
      <c r="J146" s="16">
        <v>32</v>
      </c>
      <c r="K146" s="16">
        <v>28</v>
      </c>
      <c r="L146" s="16">
        <v>2</v>
      </c>
      <c r="M146" s="81">
        <v>9.1839999999999993</v>
      </c>
      <c r="N146" s="72">
        <v>9</v>
      </c>
      <c r="O146" s="64">
        <v>2530</v>
      </c>
      <c r="P146" s="65">
        <f>Table2245789101123456789101112131415161718192021222324[[#This Row],[PEMBULATAN]]*O146</f>
        <v>22770</v>
      </c>
    </row>
    <row r="147" spans="1:16" ht="26.25" customHeight="1" x14ac:dyDescent="0.2">
      <c r="A147" s="14"/>
      <c r="B147" s="75"/>
      <c r="C147" s="73" t="s">
        <v>3916</v>
      </c>
      <c r="D147" s="78" t="s">
        <v>289</v>
      </c>
      <c r="E147" s="13">
        <v>44454</v>
      </c>
      <c r="F147" s="76" t="s">
        <v>4059</v>
      </c>
      <c r="G147" s="13">
        <v>44457.916666666664</v>
      </c>
      <c r="H147" s="77" t="s">
        <v>4060</v>
      </c>
      <c r="I147" s="16">
        <v>137</v>
      </c>
      <c r="J147" s="16">
        <v>8</v>
      </c>
      <c r="K147" s="16">
        <v>8</v>
      </c>
      <c r="L147" s="16">
        <v>1</v>
      </c>
      <c r="M147" s="81">
        <v>2.1920000000000002</v>
      </c>
      <c r="N147" s="72">
        <v>2</v>
      </c>
      <c r="O147" s="64">
        <v>2530</v>
      </c>
      <c r="P147" s="65">
        <f>Table2245789101123456789101112131415161718192021222324[[#This Row],[PEMBULATAN]]*O147</f>
        <v>5060</v>
      </c>
    </row>
    <row r="148" spans="1:16" ht="26.25" customHeight="1" x14ac:dyDescent="0.2">
      <c r="A148" s="14"/>
      <c r="B148" s="75"/>
      <c r="C148" s="73" t="s">
        <v>3917</v>
      </c>
      <c r="D148" s="78" t="s">
        <v>289</v>
      </c>
      <c r="E148" s="13">
        <v>44454</v>
      </c>
      <c r="F148" s="76" t="s">
        <v>4059</v>
      </c>
      <c r="G148" s="13">
        <v>44457.916666666664</v>
      </c>
      <c r="H148" s="77" t="s">
        <v>4060</v>
      </c>
      <c r="I148" s="16">
        <v>205</v>
      </c>
      <c r="J148" s="16">
        <v>10</v>
      </c>
      <c r="K148" s="16">
        <v>7</v>
      </c>
      <c r="L148" s="16">
        <v>1</v>
      </c>
      <c r="M148" s="81">
        <v>3.5874999999999999</v>
      </c>
      <c r="N148" s="72">
        <v>4</v>
      </c>
      <c r="O148" s="64">
        <v>2530</v>
      </c>
      <c r="P148" s="65">
        <f>Table2245789101123456789101112131415161718192021222324[[#This Row],[PEMBULATAN]]*O148</f>
        <v>10120</v>
      </c>
    </row>
    <row r="149" spans="1:16" ht="26.25" customHeight="1" x14ac:dyDescent="0.2">
      <c r="A149" s="14"/>
      <c r="B149" s="75"/>
      <c r="C149" s="73" t="s">
        <v>3918</v>
      </c>
      <c r="D149" s="78" t="s">
        <v>289</v>
      </c>
      <c r="E149" s="13">
        <v>44454</v>
      </c>
      <c r="F149" s="76" t="s">
        <v>4059</v>
      </c>
      <c r="G149" s="13">
        <v>44457.916666666664</v>
      </c>
      <c r="H149" s="77" t="s">
        <v>4060</v>
      </c>
      <c r="I149" s="16">
        <v>70</v>
      </c>
      <c r="J149" s="16">
        <v>50</v>
      </c>
      <c r="K149" s="16">
        <v>25</v>
      </c>
      <c r="L149" s="16">
        <v>15</v>
      </c>
      <c r="M149" s="81">
        <v>21.875</v>
      </c>
      <c r="N149" s="72">
        <v>22</v>
      </c>
      <c r="O149" s="64">
        <v>2530</v>
      </c>
      <c r="P149" s="65">
        <f>Table2245789101123456789101112131415161718192021222324[[#This Row],[PEMBULATAN]]*O149</f>
        <v>55660</v>
      </c>
    </row>
    <row r="150" spans="1:16" ht="26.25" customHeight="1" x14ac:dyDescent="0.2">
      <c r="A150" s="14"/>
      <c r="B150" s="75"/>
      <c r="C150" s="73" t="s">
        <v>3919</v>
      </c>
      <c r="D150" s="78" t="s">
        <v>289</v>
      </c>
      <c r="E150" s="13">
        <v>44454</v>
      </c>
      <c r="F150" s="76" t="s">
        <v>4059</v>
      </c>
      <c r="G150" s="13">
        <v>44457.916666666664</v>
      </c>
      <c r="H150" s="77" t="s">
        <v>4060</v>
      </c>
      <c r="I150" s="16">
        <v>64</v>
      </c>
      <c r="J150" s="16">
        <v>53</v>
      </c>
      <c r="K150" s="16">
        <v>41</v>
      </c>
      <c r="L150" s="16">
        <v>19</v>
      </c>
      <c r="M150" s="81">
        <v>34.768000000000001</v>
      </c>
      <c r="N150" s="72">
        <v>35</v>
      </c>
      <c r="O150" s="64">
        <v>2530</v>
      </c>
      <c r="P150" s="65">
        <f>Table2245789101123456789101112131415161718192021222324[[#This Row],[PEMBULATAN]]*O150</f>
        <v>88550</v>
      </c>
    </row>
    <row r="151" spans="1:16" ht="26.25" customHeight="1" x14ac:dyDescent="0.2">
      <c r="A151" s="14"/>
      <c r="B151" s="75"/>
      <c r="C151" s="73" t="s">
        <v>3920</v>
      </c>
      <c r="D151" s="78" t="s">
        <v>289</v>
      </c>
      <c r="E151" s="13">
        <v>44454</v>
      </c>
      <c r="F151" s="76" t="s">
        <v>4059</v>
      </c>
      <c r="G151" s="13">
        <v>44457.916666666664</v>
      </c>
      <c r="H151" s="77" t="s">
        <v>4060</v>
      </c>
      <c r="I151" s="16">
        <v>61</v>
      </c>
      <c r="J151" s="16">
        <v>41</v>
      </c>
      <c r="K151" s="16">
        <v>5</v>
      </c>
      <c r="L151" s="16">
        <v>2</v>
      </c>
      <c r="M151" s="81">
        <v>3.1262500000000002</v>
      </c>
      <c r="N151" s="72">
        <v>3</v>
      </c>
      <c r="O151" s="64">
        <v>2530</v>
      </c>
      <c r="P151" s="65">
        <f>Table2245789101123456789101112131415161718192021222324[[#This Row],[PEMBULATAN]]*O151</f>
        <v>7590</v>
      </c>
    </row>
    <row r="152" spans="1:16" ht="26.25" customHeight="1" x14ac:dyDescent="0.2">
      <c r="A152" s="14"/>
      <c r="B152" s="75"/>
      <c r="C152" s="73" t="s">
        <v>3921</v>
      </c>
      <c r="D152" s="78" t="s">
        <v>289</v>
      </c>
      <c r="E152" s="13">
        <v>44454</v>
      </c>
      <c r="F152" s="76" t="s">
        <v>4059</v>
      </c>
      <c r="G152" s="13">
        <v>44457.916666666664</v>
      </c>
      <c r="H152" s="77" t="s">
        <v>4060</v>
      </c>
      <c r="I152" s="16">
        <v>92</v>
      </c>
      <c r="J152" s="16">
        <v>16</v>
      </c>
      <c r="K152" s="16">
        <v>16</v>
      </c>
      <c r="L152" s="16">
        <v>11</v>
      </c>
      <c r="M152" s="81">
        <v>5.8879999999999999</v>
      </c>
      <c r="N152" s="72">
        <v>11</v>
      </c>
      <c r="O152" s="64">
        <v>2530</v>
      </c>
      <c r="P152" s="65">
        <f>Table2245789101123456789101112131415161718192021222324[[#This Row],[PEMBULATAN]]*O152</f>
        <v>27830</v>
      </c>
    </row>
    <row r="153" spans="1:16" ht="26.25" customHeight="1" x14ac:dyDescent="0.2">
      <c r="A153" s="14"/>
      <c r="B153" s="75"/>
      <c r="C153" s="73" t="s">
        <v>3922</v>
      </c>
      <c r="D153" s="78" t="s">
        <v>289</v>
      </c>
      <c r="E153" s="13">
        <v>44454</v>
      </c>
      <c r="F153" s="76" t="s">
        <v>4059</v>
      </c>
      <c r="G153" s="13">
        <v>44457.916666666664</v>
      </c>
      <c r="H153" s="77" t="s">
        <v>4060</v>
      </c>
      <c r="I153" s="16">
        <v>52</v>
      </c>
      <c r="J153" s="16">
        <v>47</v>
      </c>
      <c r="K153" s="16">
        <v>22</v>
      </c>
      <c r="L153" s="16">
        <v>8</v>
      </c>
      <c r="M153" s="81">
        <v>13.442</v>
      </c>
      <c r="N153" s="72">
        <v>14</v>
      </c>
      <c r="O153" s="64">
        <v>2530</v>
      </c>
      <c r="P153" s="65">
        <f>Table2245789101123456789101112131415161718192021222324[[#This Row],[PEMBULATAN]]*O153</f>
        <v>35420</v>
      </c>
    </row>
    <row r="154" spans="1:16" ht="26.25" customHeight="1" x14ac:dyDescent="0.2">
      <c r="A154" s="14"/>
      <c r="B154" s="75"/>
      <c r="C154" s="73" t="s">
        <v>3923</v>
      </c>
      <c r="D154" s="78" t="s">
        <v>289</v>
      </c>
      <c r="E154" s="13">
        <v>44454</v>
      </c>
      <c r="F154" s="76" t="s">
        <v>4059</v>
      </c>
      <c r="G154" s="13">
        <v>44457.916666666664</v>
      </c>
      <c r="H154" s="77" t="s">
        <v>4060</v>
      </c>
      <c r="I154" s="16">
        <v>54</v>
      </c>
      <c r="J154" s="16">
        <v>37</v>
      </c>
      <c r="K154" s="16">
        <v>12</v>
      </c>
      <c r="L154" s="16">
        <v>4</v>
      </c>
      <c r="M154" s="81">
        <v>5.9939999999999998</v>
      </c>
      <c r="N154" s="72">
        <v>6</v>
      </c>
      <c r="O154" s="64">
        <v>2530</v>
      </c>
      <c r="P154" s="65">
        <f>Table2245789101123456789101112131415161718192021222324[[#This Row],[PEMBULATAN]]*O154</f>
        <v>15180</v>
      </c>
    </row>
    <row r="155" spans="1:16" ht="26.25" customHeight="1" x14ac:dyDescent="0.2">
      <c r="A155" s="14"/>
      <c r="B155" s="75"/>
      <c r="C155" s="73" t="s">
        <v>3924</v>
      </c>
      <c r="D155" s="78" t="s">
        <v>289</v>
      </c>
      <c r="E155" s="13">
        <v>44454</v>
      </c>
      <c r="F155" s="76" t="s">
        <v>4059</v>
      </c>
      <c r="G155" s="13">
        <v>44457.916666666664</v>
      </c>
      <c r="H155" s="77" t="s">
        <v>4060</v>
      </c>
      <c r="I155" s="16">
        <v>67</v>
      </c>
      <c r="J155" s="16">
        <v>47</v>
      </c>
      <c r="K155" s="16">
        <v>3</v>
      </c>
      <c r="L155" s="16">
        <v>2</v>
      </c>
      <c r="M155" s="81">
        <v>2.3617499999999998</v>
      </c>
      <c r="N155" s="72">
        <v>3</v>
      </c>
      <c r="O155" s="64">
        <v>2530</v>
      </c>
      <c r="P155" s="65">
        <f>Table2245789101123456789101112131415161718192021222324[[#This Row],[PEMBULATAN]]*O155</f>
        <v>7590</v>
      </c>
    </row>
    <row r="156" spans="1:16" ht="26.25" customHeight="1" x14ac:dyDescent="0.2">
      <c r="A156" s="14"/>
      <c r="B156" s="75"/>
      <c r="C156" s="73" t="s">
        <v>3925</v>
      </c>
      <c r="D156" s="78" t="s">
        <v>289</v>
      </c>
      <c r="E156" s="13">
        <v>44454</v>
      </c>
      <c r="F156" s="76" t="s">
        <v>4059</v>
      </c>
      <c r="G156" s="13">
        <v>44457.916666666664</v>
      </c>
      <c r="H156" s="77" t="s">
        <v>4060</v>
      </c>
      <c r="I156" s="16">
        <v>85</v>
      </c>
      <c r="J156" s="16">
        <v>45</v>
      </c>
      <c r="K156" s="16">
        <v>65</v>
      </c>
      <c r="L156" s="16">
        <v>44</v>
      </c>
      <c r="M156" s="81">
        <v>62.15625</v>
      </c>
      <c r="N156" s="72">
        <v>62</v>
      </c>
      <c r="O156" s="64">
        <v>2530</v>
      </c>
      <c r="P156" s="65">
        <f>Table2245789101123456789101112131415161718192021222324[[#This Row],[PEMBULATAN]]*O156</f>
        <v>156860</v>
      </c>
    </row>
    <row r="157" spans="1:16" ht="26.25" customHeight="1" x14ac:dyDescent="0.2">
      <c r="A157" s="14"/>
      <c r="B157" s="75"/>
      <c r="C157" s="73" t="s">
        <v>3926</v>
      </c>
      <c r="D157" s="78" t="s">
        <v>289</v>
      </c>
      <c r="E157" s="13">
        <v>44454</v>
      </c>
      <c r="F157" s="76" t="s">
        <v>4059</v>
      </c>
      <c r="G157" s="13">
        <v>44457.916666666664</v>
      </c>
      <c r="H157" s="77" t="s">
        <v>4060</v>
      </c>
      <c r="I157" s="16">
        <v>80</v>
      </c>
      <c r="J157" s="16">
        <v>60</v>
      </c>
      <c r="K157" s="16">
        <v>27</v>
      </c>
      <c r="L157" s="16">
        <v>11</v>
      </c>
      <c r="M157" s="81">
        <v>32.4</v>
      </c>
      <c r="N157" s="72">
        <v>33</v>
      </c>
      <c r="O157" s="64">
        <v>2530</v>
      </c>
      <c r="P157" s="65">
        <f>Table2245789101123456789101112131415161718192021222324[[#This Row],[PEMBULATAN]]*O157</f>
        <v>83490</v>
      </c>
    </row>
    <row r="158" spans="1:16" ht="26.25" customHeight="1" x14ac:dyDescent="0.2">
      <c r="A158" s="14"/>
      <c r="B158" s="75"/>
      <c r="C158" s="73" t="s">
        <v>3927</v>
      </c>
      <c r="D158" s="78" t="s">
        <v>289</v>
      </c>
      <c r="E158" s="13">
        <v>44454</v>
      </c>
      <c r="F158" s="76" t="s">
        <v>4059</v>
      </c>
      <c r="G158" s="13">
        <v>44457.916666666664</v>
      </c>
      <c r="H158" s="77" t="s">
        <v>4060</v>
      </c>
      <c r="I158" s="16">
        <v>90</v>
      </c>
      <c r="J158" s="16">
        <v>57</v>
      </c>
      <c r="K158" s="16">
        <v>32</v>
      </c>
      <c r="L158" s="16">
        <v>14</v>
      </c>
      <c r="M158" s="81">
        <v>41.04</v>
      </c>
      <c r="N158" s="72">
        <v>41</v>
      </c>
      <c r="O158" s="64">
        <v>2530</v>
      </c>
      <c r="P158" s="65">
        <f>Table2245789101123456789101112131415161718192021222324[[#This Row],[PEMBULATAN]]*O158</f>
        <v>103730</v>
      </c>
    </row>
    <row r="159" spans="1:16" ht="26.25" customHeight="1" x14ac:dyDescent="0.2">
      <c r="A159" s="14"/>
      <c r="B159" s="75"/>
      <c r="C159" s="73" t="s">
        <v>3928</v>
      </c>
      <c r="D159" s="78" t="s">
        <v>289</v>
      </c>
      <c r="E159" s="13">
        <v>44454</v>
      </c>
      <c r="F159" s="76" t="s">
        <v>4059</v>
      </c>
      <c r="G159" s="13">
        <v>44457.916666666664</v>
      </c>
      <c r="H159" s="77" t="s">
        <v>4060</v>
      </c>
      <c r="I159" s="16">
        <v>50</v>
      </c>
      <c r="J159" s="16">
        <v>35</v>
      </c>
      <c r="K159" s="16">
        <v>25</v>
      </c>
      <c r="L159" s="16">
        <v>2</v>
      </c>
      <c r="M159" s="81">
        <v>10.9375</v>
      </c>
      <c r="N159" s="72">
        <v>11</v>
      </c>
      <c r="O159" s="64">
        <v>2530</v>
      </c>
      <c r="P159" s="65">
        <f>Table2245789101123456789101112131415161718192021222324[[#This Row],[PEMBULATAN]]*O159</f>
        <v>27830</v>
      </c>
    </row>
    <row r="160" spans="1:16" ht="26.25" customHeight="1" x14ac:dyDescent="0.2">
      <c r="A160" s="14"/>
      <c r="B160" s="75"/>
      <c r="C160" s="73" t="s">
        <v>3929</v>
      </c>
      <c r="D160" s="78" t="s">
        <v>289</v>
      </c>
      <c r="E160" s="13">
        <v>44454</v>
      </c>
      <c r="F160" s="76" t="s">
        <v>4059</v>
      </c>
      <c r="G160" s="13">
        <v>44457.916666666664</v>
      </c>
      <c r="H160" s="77" t="s">
        <v>4060</v>
      </c>
      <c r="I160" s="16">
        <v>40</v>
      </c>
      <c r="J160" s="16">
        <v>40</v>
      </c>
      <c r="K160" s="16">
        <v>20</v>
      </c>
      <c r="L160" s="16">
        <v>3</v>
      </c>
      <c r="M160" s="81">
        <v>8</v>
      </c>
      <c r="N160" s="72">
        <v>8</v>
      </c>
      <c r="O160" s="64">
        <v>2530</v>
      </c>
      <c r="P160" s="65">
        <f>Table2245789101123456789101112131415161718192021222324[[#This Row],[PEMBULATAN]]*O160</f>
        <v>20240</v>
      </c>
    </row>
    <row r="161" spans="1:16" ht="26.25" customHeight="1" x14ac:dyDescent="0.2">
      <c r="A161" s="14"/>
      <c r="B161" s="75"/>
      <c r="C161" s="73" t="s">
        <v>3930</v>
      </c>
      <c r="D161" s="78" t="s">
        <v>289</v>
      </c>
      <c r="E161" s="13">
        <v>44454</v>
      </c>
      <c r="F161" s="76" t="s">
        <v>4059</v>
      </c>
      <c r="G161" s="13">
        <v>44457.916666666664</v>
      </c>
      <c r="H161" s="77" t="s">
        <v>4060</v>
      </c>
      <c r="I161" s="16">
        <v>91</v>
      </c>
      <c r="J161" s="16">
        <v>56</v>
      </c>
      <c r="K161" s="16">
        <v>33</v>
      </c>
      <c r="L161" s="16">
        <v>15</v>
      </c>
      <c r="M161" s="81">
        <v>42.042000000000002</v>
      </c>
      <c r="N161" s="72">
        <v>42</v>
      </c>
      <c r="O161" s="64">
        <v>2530</v>
      </c>
      <c r="P161" s="65">
        <f>Table2245789101123456789101112131415161718192021222324[[#This Row],[PEMBULATAN]]*O161</f>
        <v>106260</v>
      </c>
    </row>
    <row r="162" spans="1:16" ht="26.25" customHeight="1" x14ac:dyDescent="0.2">
      <c r="A162" s="14"/>
      <c r="B162" s="75"/>
      <c r="C162" s="73" t="s">
        <v>3931</v>
      </c>
      <c r="D162" s="78" t="s">
        <v>289</v>
      </c>
      <c r="E162" s="13">
        <v>44454</v>
      </c>
      <c r="F162" s="76" t="s">
        <v>4059</v>
      </c>
      <c r="G162" s="13">
        <v>44457.916666666664</v>
      </c>
      <c r="H162" s="77" t="s">
        <v>4060</v>
      </c>
      <c r="I162" s="16">
        <v>70</v>
      </c>
      <c r="J162" s="16">
        <v>57</v>
      </c>
      <c r="K162" s="16">
        <v>25</v>
      </c>
      <c r="L162" s="16">
        <v>8</v>
      </c>
      <c r="M162" s="81">
        <v>24.9375</v>
      </c>
      <c r="N162" s="72">
        <v>25</v>
      </c>
      <c r="O162" s="64">
        <v>2530</v>
      </c>
      <c r="P162" s="65">
        <f>Table2245789101123456789101112131415161718192021222324[[#This Row],[PEMBULATAN]]*O162</f>
        <v>63250</v>
      </c>
    </row>
    <row r="163" spans="1:16" ht="26.25" customHeight="1" x14ac:dyDescent="0.2">
      <c r="A163" s="14"/>
      <c r="B163" s="75"/>
      <c r="C163" s="73" t="s">
        <v>3932</v>
      </c>
      <c r="D163" s="78" t="s">
        <v>289</v>
      </c>
      <c r="E163" s="13">
        <v>44454</v>
      </c>
      <c r="F163" s="76" t="s">
        <v>4059</v>
      </c>
      <c r="G163" s="13">
        <v>44457.916666666664</v>
      </c>
      <c r="H163" s="77" t="s">
        <v>4060</v>
      </c>
      <c r="I163" s="16">
        <v>60</v>
      </c>
      <c r="J163" s="16">
        <v>50</v>
      </c>
      <c r="K163" s="16">
        <v>10</v>
      </c>
      <c r="L163" s="16">
        <v>7</v>
      </c>
      <c r="M163" s="81">
        <v>7.5</v>
      </c>
      <c r="N163" s="72">
        <v>8</v>
      </c>
      <c r="O163" s="64">
        <v>2530</v>
      </c>
      <c r="P163" s="65">
        <f>Table2245789101123456789101112131415161718192021222324[[#This Row],[PEMBULATAN]]*O163</f>
        <v>20240</v>
      </c>
    </row>
    <row r="164" spans="1:16" ht="26.25" customHeight="1" x14ac:dyDescent="0.2">
      <c r="A164" s="14"/>
      <c r="B164" s="75"/>
      <c r="C164" s="73" t="s">
        <v>3933</v>
      </c>
      <c r="D164" s="78" t="s">
        <v>289</v>
      </c>
      <c r="E164" s="13">
        <v>44454</v>
      </c>
      <c r="F164" s="76" t="s">
        <v>4059</v>
      </c>
      <c r="G164" s="13">
        <v>44457.916666666664</v>
      </c>
      <c r="H164" s="77" t="s">
        <v>4060</v>
      </c>
      <c r="I164" s="16">
        <v>69</v>
      </c>
      <c r="J164" s="16">
        <v>42</v>
      </c>
      <c r="K164" s="16">
        <v>59</v>
      </c>
      <c r="L164" s="16">
        <v>26</v>
      </c>
      <c r="M164" s="81">
        <v>42.7455</v>
      </c>
      <c r="N164" s="72">
        <v>43</v>
      </c>
      <c r="O164" s="64">
        <v>2530</v>
      </c>
      <c r="P164" s="65">
        <f>Table2245789101123456789101112131415161718192021222324[[#This Row],[PEMBULATAN]]*O164</f>
        <v>108790</v>
      </c>
    </row>
    <row r="165" spans="1:16" ht="26.25" customHeight="1" x14ac:dyDescent="0.2">
      <c r="A165" s="14"/>
      <c r="B165" s="75"/>
      <c r="C165" s="73" t="s">
        <v>3934</v>
      </c>
      <c r="D165" s="78" t="s">
        <v>289</v>
      </c>
      <c r="E165" s="13">
        <v>44454</v>
      </c>
      <c r="F165" s="76" t="s">
        <v>4059</v>
      </c>
      <c r="G165" s="13">
        <v>44457.916666666664</v>
      </c>
      <c r="H165" s="77" t="s">
        <v>4060</v>
      </c>
      <c r="I165" s="16">
        <v>95</v>
      </c>
      <c r="J165" s="16">
        <v>60</v>
      </c>
      <c r="K165" s="16">
        <v>25</v>
      </c>
      <c r="L165" s="16">
        <v>17</v>
      </c>
      <c r="M165" s="81">
        <v>35.625</v>
      </c>
      <c r="N165" s="72">
        <v>36</v>
      </c>
      <c r="O165" s="64">
        <v>2530</v>
      </c>
      <c r="P165" s="65">
        <f>Table2245789101123456789101112131415161718192021222324[[#This Row],[PEMBULATAN]]*O165</f>
        <v>91080</v>
      </c>
    </row>
    <row r="166" spans="1:16" ht="26.25" customHeight="1" x14ac:dyDescent="0.2">
      <c r="A166" s="14"/>
      <c r="B166" s="75"/>
      <c r="C166" s="73" t="s">
        <v>3935</v>
      </c>
      <c r="D166" s="78" t="s">
        <v>289</v>
      </c>
      <c r="E166" s="13">
        <v>44454</v>
      </c>
      <c r="F166" s="76" t="s">
        <v>4059</v>
      </c>
      <c r="G166" s="13">
        <v>44457.916666666664</v>
      </c>
      <c r="H166" s="77" t="s">
        <v>4060</v>
      </c>
      <c r="I166" s="16">
        <v>75</v>
      </c>
      <c r="J166" s="16">
        <v>57</v>
      </c>
      <c r="K166" s="16">
        <v>28</v>
      </c>
      <c r="L166" s="16">
        <v>11</v>
      </c>
      <c r="M166" s="81">
        <v>29.925000000000001</v>
      </c>
      <c r="N166" s="72">
        <v>30</v>
      </c>
      <c r="O166" s="64">
        <v>2530</v>
      </c>
      <c r="P166" s="65">
        <f>Table2245789101123456789101112131415161718192021222324[[#This Row],[PEMBULATAN]]*O166</f>
        <v>75900</v>
      </c>
    </row>
    <row r="167" spans="1:16" ht="26.25" customHeight="1" x14ac:dyDescent="0.2">
      <c r="A167" s="14"/>
      <c r="B167" s="75"/>
      <c r="C167" s="73" t="s">
        <v>3936</v>
      </c>
      <c r="D167" s="78" t="s">
        <v>289</v>
      </c>
      <c r="E167" s="13">
        <v>44454</v>
      </c>
      <c r="F167" s="76" t="s">
        <v>4059</v>
      </c>
      <c r="G167" s="13">
        <v>44457.916666666664</v>
      </c>
      <c r="H167" s="77" t="s">
        <v>4060</v>
      </c>
      <c r="I167" s="16">
        <v>70</v>
      </c>
      <c r="J167" s="16">
        <v>53</v>
      </c>
      <c r="K167" s="16">
        <v>20</v>
      </c>
      <c r="L167" s="16">
        <v>7</v>
      </c>
      <c r="M167" s="81">
        <v>18.55</v>
      </c>
      <c r="N167" s="72">
        <v>19</v>
      </c>
      <c r="O167" s="64">
        <v>2530</v>
      </c>
      <c r="P167" s="65">
        <f>Table2245789101123456789101112131415161718192021222324[[#This Row],[PEMBULATAN]]*O167</f>
        <v>48070</v>
      </c>
    </row>
    <row r="168" spans="1:16" ht="26.25" customHeight="1" x14ac:dyDescent="0.2">
      <c r="A168" s="14"/>
      <c r="B168" s="75"/>
      <c r="C168" s="73" t="s">
        <v>3937</v>
      </c>
      <c r="D168" s="78" t="s">
        <v>289</v>
      </c>
      <c r="E168" s="13">
        <v>44454</v>
      </c>
      <c r="F168" s="76" t="s">
        <v>4059</v>
      </c>
      <c r="G168" s="13">
        <v>44457.916666666664</v>
      </c>
      <c r="H168" s="77" t="s">
        <v>4060</v>
      </c>
      <c r="I168" s="16">
        <v>89</v>
      </c>
      <c r="J168" s="16">
        <v>40</v>
      </c>
      <c r="K168" s="16">
        <v>30</v>
      </c>
      <c r="L168" s="16">
        <v>14</v>
      </c>
      <c r="M168" s="81">
        <v>26.7</v>
      </c>
      <c r="N168" s="72">
        <v>27</v>
      </c>
      <c r="O168" s="64">
        <v>2530</v>
      </c>
      <c r="P168" s="65">
        <f>Table2245789101123456789101112131415161718192021222324[[#This Row],[PEMBULATAN]]*O168</f>
        <v>68310</v>
      </c>
    </row>
    <row r="169" spans="1:16" ht="26.25" customHeight="1" x14ac:dyDescent="0.2">
      <c r="A169" s="14"/>
      <c r="B169" s="75"/>
      <c r="C169" s="73" t="s">
        <v>3938</v>
      </c>
      <c r="D169" s="78" t="s">
        <v>289</v>
      </c>
      <c r="E169" s="13">
        <v>44454</v>
      </c>
      <c r="F169" s="76" t="s">
        <v>4059</v>
      </c>
      <c r="G169" s="13">
        <v>44457.916666666664</v>
      </c>
      <c r="H169" s="77" t="s">
        <v>4060</v>
      </c>
      <c r="I169" s="16">
        <v>105</v>
      </c>
      <c r="J169" s="16">
        <v>50</v>
      </c>
      <c r="K169" s="16">
        <v>17</v>
      </c>
      <c r="L169" s="16">
        <v>5</v>
      </c>
      <c r="M169" s="81">
        <v>22.3125</v>
      </c>
      <c r="N169" s="72">
        <v>23</v>
      </c>
      <c r="O169" s="64">
        <v>2530</v>
      </c>
      <c r="P169" s="65">
        <f>Table2245789101123456789101112131415161718192021222324[[#This Row],[PEMBULATAN]]*O169</f>
        <v>58190</v>
      </c>
    </row>
    <row r="170" spans="1:16" ht="26.25" customHeight="1" x14ac:dyDescent="0.2">
      <c r="A170" s="14"/>
      <c r="B170" s="75"/>
      <c r="C170" s="73" t="s">
        <v>3939</v>
      </c>
      <c r="D170" s="78" t="s">
        <v>289</v>
      </c>
      <c r="E170" s="13">
        <v>44454</v>
      </c>
      <c r="F170" s="76" t="s">
        <v>4059</v>
      </c>
      <c r="G170" s="13">
        <v>44457.916666666664</v>
      </c>
      <c r="H170" s="77" t="s">
        <v>4060</v>
      </c>
      <c r="I170" s="16">
        <v>57</v>
      </c>
      <c r="J170" s="16">
        <v>68</v>
      </c>
      <c r="K170" s="16">
        <v>20</v>
      </c>
      <c r="L170" s="16">
        <v>8</v>
      </c>
      <c r="M170" s="81">
        <v>19.38</v>
      </c>
      <c r="N170" s="72">
        <v>20</v>
      </c>
      <c r="O170" s="64">
        <v>2530</v>
      </c>
      <c r="P170" s="65">
        <f>Table2245789101123456789101112131415161718192021222324[[#This Row],[PEMBULATAN]]*O170</f>
        <v>50600</v>
      </c>
    </row>
    <row r="171" spans="1:16" ht="26.25" customHeight="1" x14ac:dyDescent="0.2">
      <c r="A171" s="14"/>
      <c r="B171" s="75"/>
      <c r="C171" s="73" t="s">
        <v>3940</v>
      </c>
      <c r="D171" s="78" t="s">
        <v>289</v>
      </c>
      <c r="E171" s="13">
        <v>44454</v>
      </c>
      <c r="F171" s="76" t="s">
        <v>4059</v>
      </c>
      <c r="G171" s="13">
        <v>44457.916666666664</v>
      </c>
      <c r="H171" s="77" t="s">
        <v>4060</v>
      </c>
      <c r="I171" s="16">
        <v>97</v>
      </c>
      <c r="J171" s="16">
        <v>8</v>
      </c>
      <c r="K171" s="16">
        <v>8</v>
      </c>
      <c r="L171" s="16">
        <v>1</v>
      </c>
      <c r="M171" s="81">
        <v>1.552</v>
      </c>
      <c r="N171" s="72">
        <v>2</v>
      </c>
      <c r="O171" s="64">
        <v>2530</v>
      </c>
      <c r="P171" s="65">
        <f>Table2245789101123456789101112131415161718192021222324[[#This Row],[PEMBULATAN]]*O171</f>
        <v>5060</v>
      </c>
    </row>
    <row r="172" spans="1:16" ht="26.25" customHeight="1" x14ac:dyDescent="0.2">
      <c r="A172" s="14"/>
      <c r="B172" s="75"/>
      <c r="C172" s="73" t="s">
        <v>3941</v>
      </c>
      <c r="D172" s="78" t="s">
        <v>289</v>
      </c>
      <c r="E172" s="13">
        <v>44454</v>
      </c>
      <c r="F172" s="76" t="s">
        <v>4059</v>
      </c>
      <c r="G172" s="13">
        <v>44457.916666666664</v>
      </c>
      <c r="H172" s="77" t="s">
        <v>4060</v>
      </c>
      <c r="I172" s="16">
        <v>40</v>
      </c>
      <c r="J172" s="16">
        <v>18</v>
      </c>
      <c r="K172" s="16">
        <v>29</v>
      </c>
      <c r="L172" s="16">
        <v>3</v>
      </c>
      <c r="M172" s="81">
        <v>5.22</v>
      </c>
      <c r="N172" s="72">
        <v>5</v>
      </c>
      <c r="O172" s="64">
        <v>2530</v>
      </c>
      <c r="P172" s="65">
        <f>Table2245789101123456789101112131415161718192021222324[[#This Row],[PEMBULATAN]]*O172</f>
        <v>12650</v>
      </c>
    </row>
    <row r="173" spans="1:16" ht="26.25" customHeight="1" x14ac:dyDescent="0.2">
      <c r="A173" s="14"/>
      <c r="B173" s="75"/>
      <c r="C173" s="73" t="s">
        <v>3942</v>
      </c>
      <c r="D173" s="78" t="s">
        <v>289</v>
      </c>
      <c r="E173" s="13">
        <v>44454</v>
      </c>
      <c r="F173" s="76" t="s">
        <v>4059</v>
      </c>
      <c r="G173" s="13">
        <v>44457.916666666664</v>
      </c>
      <c r="H173" s="77" t="s">
        <v>4060</v>
      </c>
      <c r="I173" s="16">
        <v>85</v>
      </c>
      <c r="J173" s="16">
        <v>60</v>
      </c>
      <c r="K173" s="16">
        <v>27</v>
      </c>
      <c r="L173" s="16">
        <v>10</v>
      </c>
      <c r="M173" s="81">
        <v>34.424999999999997</v>
      </c>
      <c r="N173" s="72">
        <v>35</v>
      </c>
      <c r="O173" s="64">
        <v>2530</v>
      </c>
      <c r="P173" s="65">
        <f>Table2245789101123456789101112131415161718192021222324[[#This Row],[PEMBULATAN]]*O173</f>
        <v>88550</v>
      </c>
    </row>
    <row r="174" spans="1:16" ht="26.25" customHeight="1" x14ac:dyDescent="0.2">
      <c r="A174" s="14"/>
      <c r="B174" s="75"/>
      <c r="C174" s="73" t="s">
        <v>3943</v>
      </c>
      <c r="D174" s="78" t="s">
        <v>289</v>
      </c>
      <c r="E174" s="13">
        <v>44454</v>
      </c>
      <c r="F174" s="76" t="s">
        <v>4059</v>
      </c>
      <c r="G174" s="13">
        <v>44457.916666666664</v>
      </c>
      <c r="H174" s="77" t="s">
        <v>4060</v>
      </c>
      <c r="I174" s="16">
        <v>80</v>
      </c>
      <c r="J174" s="16">
        <v>58</v>
      </c>
      <c r="K174" s="16">
        <v>24</v>
      </c>
      <c r="L174" s="16">
        <v>9</v>
      </c>
      <c r="M174" s="81">
        <v>27.84</v>
      </c>
      <c r="N174" s="72">
        <v>28</v>
      </c>
      <c r="O174" s="64">
        <v>2530</v>
      </c>
      <c r="P174" s="65">
        <f>Table2245789101123456789101112131415161718192021222324[[#This Row],[PEMBULATAN]]*O174</f>
        <v>70840</v>
      </c>
    </row>
    <row r="175" spans="1:16" ht="26.25" customHeight="1" x14ac:dyDescent="0.2">
      <c r="A175" s="14"/>
      <c r="B175" s="75"/>
      <c r="C175" s="73" t="s">
        <v>3944</v>
      </c>
      <c r="D175" s="78" t="s">
        <v>289</v>
      </c>
      <c r="E175" s="13">
        <v>44454</v>
      </c>
      <c r="F175" s="76" t="s">
        <v>4059</v>
      </c>
      <c r="G175" s="13">
        <v>44457.916666666664</v>
      </c>
      <c r="H175" s="77" t="s">
        <v>4060</v>
      </c>
      <c r="I175" s="16">
        <v>80</v>
      </c>
      <c r="J175" s="16">
        <v>57</v>
      </c>
      <c r="K175" s="16">
        <v>23</v>
      </c>
      <c r="L175" s="16">
        <v>6</v>
      </c>
      <c r="M175" s="81">
        <v>26.22</v>
      </c>
      <c r="N175" s="72">
        <v>26</v>
      </c>
      <c r="O175" s="64">
        <v>2530</v>
      </c>
      <c r="P175" s="65">
        <f>Table2245789101123456789101112131415161718192021222324[[#This Row],[PEMBULATAN]]*O175</f>
        <v>65780</v>
      </c>
    </row>
    <row r="176" spans="1:16" ht="26.25" customHeight="1" x14ac:dyDescent="0.2">
      <c r="A176" s="14"/>
      <c r="B176" s="75"/>
      <c r="C176" s="73" t="s">
        <v>3945</v>
      </c>
      <c r="D176" s="78" t="s">
        <v>289</v>
      </c>
      <c r="E176" s="13">
        <v>44454</v>
      </c>
      <c r="F176" s="76" t="s">
        <v>4059</v>
      </c>
      <c r="G176" s="13">
        <v>44457.916666666664</v>
      </c>
      <c r="H176" s="77" t="s">
        <v>4060</v>
      </c>
      <c r="I176" s="16">
        <v>79</v>
      </c>
      <c r="J176" s="16">
        <v>50</v>
      </c>
      <c r="K176" s="16">
        <v>30</v>
      </c>
      <c r="L176" s="16">
        <v>13</v>
      </c>
      <c r="M176" s="81">
        <v>29.625</v>
      </c>
      <c r="N176" s="72">
        <v>30</v>
      </c>
      <c r="O176" s="64">
        <v>2530</v>
      </c>
      <c r="P176" s="65">
        <f>Table2245789101123456789101112131415161718192021222324[[#This Row],[PEMBULATAN]]*O176</f>
        <v>75900</v>
      </c>
    </row>
    <row r="177" spans="1:16" ht="26.25" customHeight="1" x14ac:dyDescent="0.2">
      <c r="A177" s="14"/>
      <c r="B177" s="75"/>
      <c r="C177" s="73" t="s">
        <v>3946</v>
      </c>
      <c r="D177" s="78" t="s">
        <v>289</v>
      </c>
      <c r="E177" s="13">
        <v>44454</v>
      </c>
      <c r="F177" s="76" t="s">
        <v>4059</v>
      </c>
      <c r="G177" s="13">
        <v>44457.916666666664</v>
      </c>
      <c r="H177" s="77" t="s">
        <v>4060</v>
      </c>
      <c r="I177" s="16">
        <v>50</v>
      </c>
      <c r="J177" s="16">
        <v>53</v>
      </c>
      <c r="K177" s="16">
        <v>25</v>
      </c>
      <c r="L177" s="16">
        <v>10</v>
      </c>
      <c r="M177" s="81">
        <v>16.5625</v>
      </c>
      <c r="N177" s="72">
        <v>17</v>
      </c>
      <c r="O177" s="64">
        <v>2530</v>
      </c>
      <c r="P177" s="65">
        <f>Table2245789101123456789101112131415161718192021222324[[#This Row],[PEMBULATAN]]*O177</f>
        <v>43010</v>
      </c>
    </row>
    <row r="178" spans="1:16" ht="26.25" customHeight="1" x14ac:dyDescent="0.2">
      <c r="A178" s="14"/>
      <c r="B178" s="75"/>
      <c r="C178" s="73" t="s">
        <v>3947</v>
      </c>
      <c r="D178" s="78" t="s">
        <v>289</v>
      </c>
      <c r="E178" s="13">
        <v>44454</v>
      </c>
      <c r="F178" s="76" t="s">
        <v>4059</v>
      </c>
      <c r="G178" s="13">
        <v>44457.916666666664</v>
      </c>
      <c r="H178" s="77" t="s">
        <v>4060</v>
      </c>
      <c r="I178" s="16">
        <v>47</v>
      </c>
      <c r="J178" s="16">
        <v>34</v>
      </c>
      <c r="K178" s="16">
        <v>13</v>
      </c>
      <c r="L178" s="16">
        <v>2</v>
      </c>
      <c r="M178" s="81">
        <v>5.1935000000000002</v>
      </c>
      <c r="N178" s="72">
        <v>5</v>
      </c>
      <c r="O178" s="64">
        <v>2530</v>
      </c>
      <c r="P178" s="65">
        <f>Table2245789101123456789101112131415161718192021222324[[#This Row],[PEMBULATAN]]*O178</f>
        <v>12650</v>
      </c>
    </row>
    <row r="179" spans="1:16" ht="26.25" customHeight="1" x14ac:dyDescent="0.2">
      <c r="A179" s="14"/>
      <c r="B179" s="75"/>
      <c r="C179" s="73" t="s">
        <v>3948</v>
      </c>
      <c r="D179" s="78" t="s">
        <v>289</v>
      </c>
      <c r="E179" s="13">
        <v>44454</v>
      </c>
      <c r="F179" s="76" t="s">
        <v>4059</v>
      </c>
      <c r="G179" s="13">
        <v>44457.916666666664</v>
      </c>
      <c r="H179" s="77" t="s">
        <v>4060</v>
      </c>
      <c r="I179" s="16">
        <v>75</v>
      </c>
      <c r="J179" s="16">
        <v>37</v>
      </c>
      <c r="K179" s="16">
        <v>59</v>
      </c>
      <c r="L179" s="16">
        <v>25</v>
      </c>
      <c r="M179" s="81">
        <v>40.931249999999999</v>
      </c>
      <c r="N179" s="72">
        <v>41</v>
      </c>
      <c r="O179" s="64">
        <v>2530</v>
      </c>
      <c r="P179" s="65">
        <f>Table2245789101123456789101112131415161718192021222324[[#This Row],[PEMBULATAN]]*O179</f>
        <v>103730</v>
      </c>
    </row>
    <row r="180" spans="1:16" ht="26.25" customHeight="1" x14ac:dyDescent="0.2">
      <c r="A180" s="14"/>
      <c r="B180" s="75"/>
      <c r="C180" s="73" t="s">
        <v>3949</v>
      </c>
      <c r="D180" s="78" t="s">
        <v>289</v>
      </c>
      <c r="E180" s="13">
        <v>44454</v>
      </c>
      <c r="F180" s="76" t="s">
        <v>4059</v>
      </c>
      <c r="G180" s="13">
        <v>44457.916666666664</v>
      </c>
      <c r="H180" s="77" t="s">
        <v>4060</v>
      </c>
      <c r="I180" s="16">
        <v>78</v>
      </c>
      <c r="J180" s="16">
        <v>34</v>
      </c>
      <c r="K180" s="16">
        <v>79</v>
      </c>
      <c r="L180" s="16">
        <v>30</v>
      </c>
      <c r="M180" s="81">
        <v>52.377000000000002</v>
      </c>
      <c r="N180" s="72">
        <v>53</v>
      </c>
      <c r="O180" s="64">
        <v>2530</v>
      </c>
      <c r="P180" s="65">
        <f>Table2245789101123456789101112131415161718192021222324[[#This Row],[PEMBULATAN]]*O180</f>
        <v>134090</v>
      </c>
    </row>
    <row r="181" spans="1:16" ht="26.25" customHeight="1" x14ac:dyDescent="0.2">
      <c r="A181" s="14"/>
      <c r="B181" s="75"/>
      <c r="C181" s="73" t="s">
        <v>3950</v>
      </c>
      <c r="D181" s="78" t="s">
        <v>289</v>
      </c>
      <c r="E181" s="13">
        <v>44454</v>
      </c>
      <c r="F181" s="76" t="s">
        <v>4059</v>
      </c>
      <c r="G181" s="13">
        <v>44457.916666666664</v>
      </c>
      <c r="H181" s="77" t="s">
        <v>4060</v>
      </c>
      <c r="I181" s="16">
        <v>40</v>
      </c>
      <c r="J181" s="16">
        <v>39</v>
      </c>
      <c r="K181" s="16">
        <v>26</v>
      </c>
      <c r="L181" s="16">
        <v>3</v>
      </c>
      <c r="M181" s="81">
        <v>10.14</v>
      </c>
      <c r="N181" s="72">
        <v>10</v>
      </c>
      <c r="O181" s="64">
        <v>2530</v>
      </c>
      <c r="P181" s="65">
        <f>Table2245789101123456789101112131415161718192021222324[[#This Row],[PEMBULATAN]]*O181</f>
        <v>25300</v>
      </c>
    </row>
    <row r="182" spans="1:16" ht="26.25" customHeight="1" x14ac:dyDescent="0.2">
      <c r="A182" s="14"/>
      <c r="B182" s="75"/>
      <c r="C182" s="73" t="s">
        <v>3951</v>
      </c>
      <c r="D182" s="78" t="s">
        <v>289</v>
      </c>
      <c r="E182" s="13">
        <v>44454</v>
      </c>
      <c r="F182" s="76" t="s">
        <v>4059</v>
      </c>
      <c r="G182" s="13">
        <v>44457.916666666664</v>
      </c>
      <c r="H182" s="77" t="s">
        <v>4060</v>
      </c>
      <c r="I182" s="16">
        <v>70</v>
      </c>
      <c r="J182" s="16">
        <v>60</v>
      </c>
      <c r="K182" s="16">
        <v>28</v>
      </c>
      <c r="L182" s="16">
        <v>19</v>
      </c>
      <c r="M182" s="81">
        <v>29.4</v>
      </c>
      <c r="N182" s="72">
        <v>30</v>
      </c>
      <c r="O182" s="64">
        <v>2530</v>
      </c>
      <c r="P182" s="65">
        <f>Table2245789101123456789101112131415161718192021222324[[#This Row],[PEMBULATAN]]*O182</f>
        <v>75900</v>
      </c>
    </row>
    <row r="183" spans="1:16" ht="26.25" customHeight="1" x14ac:dyDescent="0.2">
      <c r="A183" s="14"/>
      <c r="B183" s="75"/>
      <c r="C183" s="73" t="s">
        <v>3952</v>
      </c>
      <c r="D183" s="78" t="s">
        <v>289</v>
      </c>
      <c r="E183" s="13">
        <v>44454</v>
      </c>
      <c r="F183" s="76" t="s">
        <v>4059</v>
      </c>
      <c r="G183" s="13">
        <v>44457.916666666664</v>
      </c>
      <c r="H183" s="77" t="s">
        <v>4060</v>
      </c>
      <c r="I183" s="16">
        <v>80</v>
      </c>
      <c r="J183" s="16">
        <v>60</v>
      </c>
      <c r="K183" s="16">
        <v>17</v>
      </c>
      <c r="L183" s="16">
        <v>10</v>
      </c>
      <c r="M183" s="81">
        <v>20.399999999999999</v>
      </c>
      <c r="N183" s="72">
        <v>21</v>
      </c>
      <c r="O183" s="64">
        <v>2530</v>
      </c>
      <c r="P183" s="65">
        <f>Table2245789101123456789101112131415161718192021222324[[#This Row],[PEMBULATAN]]*O183</f>
        <v>53130</v>
      </c>
    </row>
    <row r="184" spans="1:16" ht="26.25" customHeight="1" x14ac:dyDescent="0.2">
      <c r="A184" s="14"/>
      <c r="B184" s="75"/>
      <c r="C184" s="73" t="s">
        <v>3953</v>
      </c>
      <c r="D184" s="78" t="s">
        <v>289</v>
      </c>
      <c r="E184" s="13">
        <v>44454</v>
      </c>
      <c r="F184" s="76" t="s">
        <v>4059</v>
      </c>
      <c r="G184" s="13">
        <v>44457.916666666664</v>
      </c>
      <c r="H184" s="77" t="s">
        <v>4060</v>
      </c>
      <c r="I184" s="16">
        <v>75</v>
      </c>
      <c r="J184" s="16">
        <v>59</v>
      </c>
      <c r="K184" s="16">
        <v>20</v>
      </c>
      <c r="L184" s="16">
        <v>13</v>
      </c>
      <c r="M184" s="81">
        <v>22.125</v>
      </c>
      <c r="N184" s="72">
        <v>22</v>
      </c>
      <c r="O184" s="64">
        <v>2530</v>
      </c>
      <c r="P184" s="65">
        <f>Table2245789101123456789101112131415161718192021222324[[#This Row],[PEMBULATAN]]*O184</f>
        <v>55660</v>
      </c>
    </row>
    <row r="185" spans="1:16" ht="26.25" customHeight="1" x14ac:dyDescent="0.2">
      <c r="A185" s="14"/>
      <c r="B185" s="75"/>
      <c r="C185" s="73" t="s">
        <v>3954</v>
      </c>
      <c r="D185" s="78" t="s">
        <v>289</v>
      </c>
      <c r="E185" s="13">
        <v>44454</v>
      </c>
      <c r="F185" s="76" t="s">
        <v>4059</v>
      </c>
      <c r="G185" s="13">
        <v>44457.916666666664</v>
      </c>
      <c r="H185" s="77" t="s">
        <v>4060</v>
      </c>
      <c r="I185" s="16">
        <v>90</v>
      </c>
      <c r="J185" s="16">
        <v>60</v>
      </c>
      <c r="K185" s="16">
        <v>30</v>
      </c>
      <c r="L185" s="16">
        <v>17</v>
      </c>
      <c r="M185" s="81">
        <v>40.5</v>
      </c>
      <c r="N185" s="72">
        <v>41</v>
      </c>
      <c r="O185" s="64">
        <v>2530</v>
      </c>
      <c r="P185" s="65">
        <f>Table2245789101123456789101112131415161718192021222324[[#This Row],[PEMBULATAN]]*O185</f>
        <v>103730</v>
      </c>
    </row>
    <row r="186" spans="1:16" ht="26.25" customHeight="1" x14ac:dyDescent="0.2">
      <c r="A186" s="14"/>
      <c r="B186" s="75"/>
      <c r="C186" s="73" t="s">
        <v>3955</v>
      </c>
      <c r="D186" s="78" t="s">
        <v>289</v>
      </c>
      <c r="E186" s="13">
        <v>44454</v>
      </c>
      <c r="F186" s="76" t="s">
        <v>4059</v>
      </c>
      <c r="G186" s="13">
        <v>44457.916666666664</v>
      </c>
      <c r="H186" s="77" t="s">
        <v>4060</v>
      </c>
      <c r="I186" s="16">
        <v>50</v>
      </c>
      <c r="J186" s="16">
        <v>25</v>
      </c>
      <c r="K186" s="16">
        <v>5</v>
      </c>
      <c r="L186" s="16">
        <v>1</v>
      </c>
      <c r="M186" s="81">
        <v>1.5625</v>
      </c>
      <c r="N186" s="72">
        <v>2</v>
      </c>
      <c r="O186" s="64">
        <v>2530</v>
      </c>
      <c r="P186" s="65">
        <f>Table2245789101123456789101112131415161718192021222324[[#This Row],[PEMBULATAN]]*O186</f>
        <v>5060</v>
      </c>
    </row>
    <row r="187" spans="1:16" ht="26.25" customHeight="1" x14ac:dyDescent="0.2">
      <c r="A187" s="14"/>
      <c r="B187" s="75"/>
      <c r="C187" s="73" t="s">
        <v>3956</v>
      </c>
      <c r="D187" s="78" t="s">
        <v>289</v>
      </c>
      <c r="E187" s="13">
        <v>44454</v>
      </c>
      <c r="F187" s="76" t="s">
        <v>4059</v>
      </c>
      <c r="G187" s="13">
        <v>44457.916666666664</v>
      </c>
      <c r="H187" s="77" t="s">
        <v>4060</v>
      </c>
      <c r="I187" s="16">
        <v>30</v>
      </c>
      <c r="J187" s="16">
        <v>39</v>
      </c>
      <c r="K187" s="16">
        <v>17</v>
      </c>
      <c r="L187" s="16">
        <v>2</v>
      </c>
      <c r="M187" s="81">
        <v>4.9725000000000001</v>
      </c>
      <c r="N187" s="72">
        <v>5</v>
      </c>
      <c r="O187" s="64">
        <v>2530</v>
      </c>
      <c r="P187" s="65">
        <f>Table2245789101123456789101112131415161718192021222324[[#This Row],[PEMBULATAN]]*O187</f>
        <v>12650</v>
      </c>
    </row>
    <row r="188" spans="1:16" ht="26.25" customHeight="1" x14ac:dyDescent="0.2">
      <c r="A188" s="14"/>
      <c r="B188" s="75"/>
      <c r="C188" s="73" t="s">
        <v>3957</v>
      </c>
      <c r="D188" s="78" t="s">
        <v>289</v>
      </c>
      <c r="E188" s="13">
        <v>44454</v>
      </c>
      <c r="F188" s="76" t="s">
        <v>4059</v>
      </c>
      <c r="G188" s="13">
        <v>44457.916666666664</v>
      </c>
      <c r="H188" s="77" t="s">
        <v>4060</v>
      </c>
      <c r="I188" s="16">
        <v>50</v>
      </c>
      <c r="J188" s="16">
        <v>30</v>
      </c>
      <c r="K188" s="16">
        <v>13</v>
      </c>
      <c r="L188" s="16">
        <v>3</v>
      </c>
      <c r="M188" s="81">
        <v>4.875</v>
      </c>
      <c r="N188" s="72">
        <v>5</v>
      </c>
      <c r="O188" s="64">
        <v>2530</v>
      </c>
      <c r="P188" s="65">
        <f>Table2245789101123456789101112131415161718192021222324[[#This Row],[PEMBULATAN]]*O188</f>
        <v>12650</v>
      </c>
    </row>
    <row r="189" spans="1:16" ht="26.25" customHeight="1" x14ac:dyDescent="0.2">
      <c r="A189" s="14"/>
      <c r="B189" s="75"/>
      <c r="C189" s="73" t="s">
        <v>3958</v>
      </c>
      <c r="D189" s="78" t="s">
        <v>289</v>
      </c>
      <c r="E189" s="13">
        <v>44454</v>
      </c>
      <c r="F189" s="76" t="s">
        <v>4059</v>
      </c>
      <c r="G189" s="13">
        <v>44457.916666666664</v>
      </c>
      <c r="H189" s="77" t="s">
        <v>4060</v>
      </c>
      <c r="I189" s="16">
        <v>89</v>
      </c>
      <c r="J189" s="16">
        <v>50</v>
      </c>
      <c r="K189" s="16">
        <v>30</v>
      </c>
      <c r="L189" s="16">
        <v>11</v>
      </c>
      <c r="M189" s="81">
        <v>33.375</v>
      </c>
      <c r="N189" s="72">
        <v>34</v>
      </c>
      <c r="O189" s="64">
        <v>2530</v>
      </c>
      <c r="P189" s="65">
        <f>Table2245789101123456789101112131415161718192021222324[[#This Row],[PEMBULATAN]]*O189</f>
        <v>86020</v>
      </c>
    </row>
    <row r="190" spans="1:16" ht="26.25" customHeight="1" x14ac:dyDescent="0.2">
      <c r="A190" s="14"/>
      <c r="B190" s="75"/>
      <c r="C190" s="73" t="s">
        <v>3959</v>
      </c>
      <c r="D190" s="78" t="s">
        <v>289</v>
      </c>
      <c r="E190" s="13">
        <v>44454</v>
      </c>
      <c r="F190" s="76" t="s">
        <v>4059</v>
      </c>
      <c r="G190" s="13">
        <v>44457.916666666664</v>
      </c>
      <c r="H190" s="77" t="s">
        <v>4060</v>
      </c>
      <c r="I190" s="16">
        <v>70</v>
      </c>
      <c r="J190" s="16">
        <v>45</v>
      </c>
      <c r="K190" s="16">
        <v>25</v>
      </c>
      <c r="L190" s="16">
        <v>7</v>
      </c>
      <c r="M190" s="81">
        <v>19.6875</v>
      </c>
      <c r="N190" s="72">
        <v>20</v>
      </c>
      <c r="O190" s="64">
        <v>2530</v>
      </c>
      <c r="P190" s="65">
        <f>Table2245789101123456789101112131415161718192021222324[[#This Row],[PEMBULATAN]]*O190</f>
        <v>50600</v>
      </c>
    </row>
    <row r="191" spans="1:16" ht="26.25" customHeight="1" x14ac:dyDescent="0.2">
      <c r="A191" s="14"/>
      <c r="B191" s="75"/>
      <c r="C191" s="73" t="s">
        <v>3960</v>
      </c>
      <c r="D191" s="78" t="s">
        <v>289</v>
      </c>
      <c r="E191" s="13">
        <v>44454</v>
      </c>
      <c r="F191" s="76" t="s">
        <v>4059</v>
      </c>
      <c r="G191" s="13">
        <v>44457.916666666664</v>
      </c>
      <c r="H191" s="77" t="s">
        <v>4060</v>
      </c>
      <c r="I191" s="16">
        <v>100</v>
      </c>
      <c r="J191" s="16">
        <v>50</v>
      </c>
      <c r="K191" s="16">
        <v>40</v>
      </c>
      <c r="L191" s="16">
        <v>19</v>
      </c>
      <c r="M191" s="81">
        <v>50</v>
      </c>
      <c r="N191" s="72">
        <v>50</v>
      </c>
      <c r="O191" s="64">
        <v>2530</v>
      </c>
      <c r="P191" s="65">
        <f>Table2245789101123456789101112131415161718192021222324[[#This Row],[PEMBULATAN]]*O191</f>
        <v>126500</v>
      </c>
    </row>
    <row r="192" spans="1:16" ht="26.25" customHeight="1" x14ac:dyDescent="0.2">
      <c r="A192" s="14"/>
      <c r="B192" s="75"/>
      <c r="C192" s="73" t="s">
        <v>3961</v>
      </c>
      <c r="D192" s="78" t="s">
        <v>289</v>
      </c>
      <c r="E192" s="13">
        <v>44454</v>
      </c>
      <c r="F192" s="76" t="s">
        <v>4059</v>
      </c>
      <c r="G192" s="13">
        <v>44457.916666666664</v>
      </c>
      <c r="H192" s="77" t="s">
        <v>4060</v>
      </c>
      <c r="I192" s="16">
        <v>78</v>
      </c>
      <c r="J192" s="16">
        <v>40</v>
      </c>
      <c r="K192" s="16">
        <v>29</v>
      </c>
      <c r="L192" s="16">
        <v>8</v>
      </c>
      <c r="M192" s="81">
        <v>22.62</v>
      </c>
      <c r="N192" s="72">
        <v>23</v>
      </c>
      <c r="O192" s="64">
        <v>2530</v>
      </c>
      <c r="P192" s="65">
        <f>Table2245789101123456789101112131415161718192021222324[[#This Row],[PEMBULATAN]]*O192</f>
        <v>58190</v>
      </c>
    </row>
    <row r="193" spans="1:16" ht="26.25" customHeight="1" x14ac:dyDescent="0.2">
      <c r="A193" s="14"/>
      <c r="B193" s="75"/>
      <c r="C193" s="73" t="s">
        <v>3962</v>
      </c>
      <c r="D193" s="78" t="s">
        <v>289</v>
      </c>
      <c r="E193" s="13">
        <v>44454</v>
      </c>
      <c r="F193" s="76" t="s">
        <v>4059</v>
      </c>
      <c r="G193" s="13">
        <v>44457.916666666664</v>
      </c>
      <c r="H193" s="77" t="s">
        <v>4060</v>
      </c>
      <c r="I193" s="16">
        <v>54</v>
      </c>
      <c r="J193" s="16">
        <v>38</v>
      </c>
      <c r="K193" s="16">
        <v>10</v>
      </c>
      <c r="L193" s="16">
        <v>4</v>
      </c>
      <c r="M193" s="81">
        <v>5.13</v>
      </c>
      <c r="N193" s="72">
        <v>5</v>
      </c>
      <c r="O193" s="64">
        <v>2530</v>
      </c>
      <c r="P193" s="65">
        <f>Table2245789101123456789101112131415161718192021222324[[#This Row],[PEMBULATAN]]*O193</f>
        <v>12650</v>
      </c>
    </row>
    <row r="194" spans="1:16" ht="26.25" customHeight="1" x14ac:dyDescent="0.2">
      <c r="A194" s="14"/>
      <c r="B194" s="75"/>
      <c r="C194" s="73" t="s">
        <v>3963</v>
      </c>
      <c r="D194" s="78" t="s">
        <v>289</v>
      </c>
      <c r="E194" s="13">
        <v>44454</v>
      </c>
      <c r="F194" s="76" t="s">
        <v>4059</v>
      </c>
      <c r="G194" s="13">
        <v>44457.916666666664</v>
      </c>
      <c r="H194" s="77" t="s">
        <v>4060</v>
      </c>
      <c r="I194" s="16">
        <v>70</v>
      </c>
      <c r="J194" s="16">
        <v>50</v>
      </c>
      <c r="K194" s="16">
        <v>20</v>
      </c>
      <c r="L194" s="16">
        <v>6</v>
      </c>
      <c r="M194" s="81">
        <v>17.5</v>
      </c>
      <c r="N194" s="72">
        <v>18</v>
      </c>
      <c r="O194" s="64">
        <v>2530</v>
      </c>
      <c r="P194" s="65">
        <f>Table2245789101123456789101112131415161718192021222324[[#This Row],[PEMBULATAN]]*O194</f>
        <v>45540</v>
      </c>
    </row>
    <row r="195" spans="1:16" ht="26.25" customHeight="1" x14ac:dyDescent="0.2">
      <c r="A195" s="14"/>
      <c r="B195" s="75"/>
      <c r="C195" s="73" t="s">
        <v>3964</v>
      </c>
      <c r="D195" s="78" t="s">
        <v>289</v>
      </c>
      <c r="E195" s="13">
        <v>44454</v>
      </c>
      <c r="F195" s="76" t="s">
        <v>4059</v>
      </c>
      <c r="G195" s="13">
        <v>44457.916666666664</v>
      </c>
      <c r="H195" s="77" t="s">
        <v>4060</v>
      </c>
      <c r="I195" s="16">
        <v>80</v>
      </c>
      <c r="J195" s="16">
        <v>50</v>
      </c>
      <c r="K195" s="16">
        <v>30</v>
      </c>
      <c r="L195" s="16">
        <v>7</v>
      </c>
      <c r="M195" s="81">
        <v>30</v>
      </c>
      <c r="N195" s="72">
        <v>30</v>
      </c>
      <c r="O195" s="64">
        <v>2530</v>
      </c>
      <c r="P195" s="65">
        <f>Table2245789101123456789101112131415161718192021222324[[#This Row],[PEMBULATAN]]*O195</f>
        <v>75900</v>
      </c>
    </row>
    <row r="196" spans="1:16" ht="26.25" customHeight="1" x14ac:dyDescent="0.2">
      <c r="A196" s="14"/>
      <c r="B196" s="75"/>
      <c r="C196" s="73" t="s">
        <v>3965</v>
      </c>
      <c r="D196" s="78" t="s">
        <v>289</v>
      </c>
      <c r="E196" s="13">
        <v>44454</v>
      </c>
      <c r="F196" s="76" t="s">
        <v>4059</v>
      </c>
      <c r="G196" s="13">
        <v>44457.916666666664</v>
      </c>
      <c r="H196" s="77" t="s">
        <v>4060</v>
      </c>
      <c r="I196" s="16">
        <v>70</v>
      </c>
      <c r="J196" s="16">
        <v>60</v>
      </c>
      <c r="K196" s="16">
        <v>31</v>
      </c>
      <c r="L196" s="16">
        <v>21</v>
      </c>
      <c r="M196" s="81">
        <v>32.549999999999997</v>
      </c>
      <c r="N196" s="72">
        <v>33</v>
      </c>
      <c r="O196" s="64">
        <v>2530</v>
      </c>
      <c r="P196" s="65">
        <f>Table2245789101123456789101112131415161718192021222324[[#This Row],[PEMBULATAN]]*O196</f>
        <v>83490</v>
      </c>
    </row>
    <row r="197" spans="1:16" ht="26.25" customHeight="1" x14ac:dyDescent="0.2">
      <c r="A197" s="14"/>
      <c r="B197" s="75"/>
      <c r="C197" s="73" t="s">
        <v>3966</v>
      </c>
      <c r="D197" s="78" t="s">
        <v>289</v>
      </c>
      <c r="E197" s="13">
        <v>44454</v>
      </c>
      <c r="F197" s="76" t="s">
        <v>4059</v>
      </c>
      <c r="G197" s="13">
        <v>44457.916666666664</v>
      </c>
      <c r="H197" s="77" t="s">
        <v>4060</v>
      </c>
      <c r="I197" s="16">
        <v>90</v>
      </c>
      <c r="J197" s="16">
        <v>49</v>
      </c>
      <c r="K197" s="16">
        <v>29</v>
      </c>
      <c r="L197" s="16">
        <v>17</v>
      </c>
      <c r="M197" s="81">
        <v>31.9725</v>
      </c>
      <c r="N197" s="72">
        <v>32</v>
      </c>
      <c r="O197" s="64">
        <v>2530</v>
      </c>
      <c r="P197" s="65">
        <f>Table2245789101123456789101112131415161718192021222324[[#This Row],[PEMBULATAN]]*O197</f>
        <v>80960</v>
      </c>
    </row>
    <row r="198" spans="1:16" ht="26.25" customHeight="1" x14ac:dyDescent="0.2">
      <c r="A198" s="14"/>
      <c r="B198" s="75"/>
      <c r="C198" s="73" t="s">
        <v>3967</v>
      </c>
      <c r="D198" s="78" t="s">
        <v>289</v>
      </c>
      <c r="E198" s="13">
        <v>44454</v>
      </c>
      <c r="F198" s="76" t="s">
        <v>4059</v>
      </c>
      <c r="G198" s="13">
        <v>44457.916666666664</v>
      </c>
      <c r="H198" s="77" t="s">
        <v>4060</v>
      </c>
      <c r="I198" s="16">
        <v>85</v>
      </c>
      <c r="J198" s="16">
        <v>60</v>
      </c>
      <c r="K198" s="16">
        <v>27</v>
      </c>
      <c r="L198" s="16">
        <v>18</v>
      </c>
      <c r="M198" s="81">
        <v>34.424999999999997</v>
      </c>
      <c r="N198" s="72">
        <v>35</v>
      </c>
      <c r="O198" s="64">
        <v>2530</v>
      </c>
      <c r="P198" s="65">
        <f>Table2245789101123456789101112131415161718192021222324[[#This Row],[PEMBULATAN]]*O198</f>
        <v>88550</v>
      </c>
    </row>
    <row r="199" spans="1:16" ht="26.25" customHeight="1" x14ac:dyDescent="0.2">
      <c r="A199" s="14"/>
      <c r="B199" s="75"/>
      <c r="C199" s="73" t="s">
        <v>3968</v>
      </c>
      <c r="D199" s="78" t="s">
        <v>289</v>
      </c>
      <c r="E199" s="13">
        <v>44454</v>
      </c>
      <c r="F199" s="76" t="s">
        <v>4059</v>
      </c>
      <c r="G199" s="13">
        <v>44457.916666666664</v>
      </c>
      <c r="H199" s="77" t="s">
        <v>4060</v>
      </c>
      <c r="I199" s="16">
        <v>80</v>
      </c>
      <c r="J199" s="16">
        <v>60</v>
      </c>
      <c r="K199" s="16">
        <v>18</v>
      </c>
      <c r="L199" s="16">
        <v>7</v>
      </c>
      <c r="M199" s="81">
        <v>21.6</v>
      </c>
      <c r="N199" s="72">
        <v>22</v>
      </c>
      <c r="O199" s="64">
        <v>2530</v>
      </c>
      <c r="P199" s="65">
        <f>Table2245789101123456789101112131415161718192021222324[[#This Row],[PEMBULATAN]]*O199</f>
        <v>55660</v>
      </c>
    </row>
    <row r="200" spans="1:16" ht="26.25" customHeight="1" x14ac:dyDescent="0.2">
      <c r="A200" s="14"/>
      <c r="B200" s="75"/>
      <c r="C200" s="73" t="s">
        <v>3969</v>
      </c>
      <c r="D200" s="78" t="s">
        <v>289</v>
      </c>
      <c r="E200" s="13">
        <v>44454</v>
      </c>
      <c r="F200" s="76" t="s">
        <v>4059</v>
      </c>
      <c r="G200" s="13">
        <v>44457.916666666664</v>
      </c>
      <c r="H200" s="77" t="s">
        <v>4060</v>
      </c>
      <c r="I200" s="16">
        <v>67</v>
      </c>
      <c r="J200" s="16">
        <v>60</v>
      </c>
      <c r="K200" s="16">
        <v>20</v>
      </c>
      <c r="L200" s="16">
        <v>15</v>
      </c>
      <c r="M200" s="81">
        <v>20.100000000000001</v>
      </c>
      <c r="N200" s="72">
        <v>20</v>
      </c>
      <c r="O200" s="64">
        <v>2530</v>
      </c>
      <c r="P200" s="65">
        <f>Table2245789101123456789101112131415161718192021222324[[#This Row],[PEMBULATAN]]*O200</f>
        <v>50600</v>
      </c>
    </row>
    <row r="201" spans="1:16" ht="26.25" customHeight="1" x14ac:dyDescent="0.2">
      <c r="A201" s="14"/>
      <c r="B201" s="75"/>
      <c r="C201" s="73" t="s">
        <v>3970</v>
      </c>
      <c r="D201" s="78" t="s">
        <v>289</v>
      </c>
      <c r="E201" s="13">
        <v>44454</v>
      </c>
      <c r="F201" s="76" t="s">
        <v>4059</v>
      </c>
      <c r="G201" s="13">
        <v>44457.916666666664</v>
      </c>
      <c r="H201" s="77" t="s">
        <v>4060</v>
      </c>
      <c r="I201" s="16">
        <v>60</v>
      </c>
      <c r="J201" s="16">
        <v>55</v>
      </c>
      <c r="K201" s="16">
        <v>26</v>
      </c>
      <c r="L201" s="16">
        <v>6</v>
      </c>
      <c r="M201" s="81">
        <v>21.45</v>
      </c>
      <c r="N201" s="72">
        <v>22</v>
      </c>
      <c r="O201" s="64">
        <v>2530</v>
      </c>
      <c r="P201" s="65">
        <f>Table2245789101123456789101112131415161718192021222324[[#This Row],[PEMBULATAN]]*O201</f>
        <v>55660</v>
      </c>
    </row>
    <row r="202" spans="1:16" ht="26.25" customHeight="1" x14ac:dyDescent="0.2">
      <c r="A202" s="14"/>
      <c r="B202" s="75"/>
      <c r="C202" s="73" t="s">
        <v>3971</v>
      </c>
      <c r="D202" s="78" t="s">
        <v>289</v>
      </c>
      <c r="E202" s="13">
        <v>44454</v>
      </c>
      <c r="F202" s="76" t="s">
        <v>4059</v>
      </c>
      <c r="G202" s="13">
        <v>44457.916666666664</v>
      </c>
      <c r="H202" s="77" t="s">
        <v>4060</v>
      </c>
      <c r="I202" s="16">
        <v>50</v>
      </c>
      <c r="J202" s="16">
        <v>40</v>
      </c>
      <c r="K202" s="16">
        <v>20</v>
      </c>
      <c r="L202" s="16">
        <v>5</v>
      </c>
      <c r="M202" s="81">
        <v>10</v>
      </c>
      <c r="N202" s="72">
        <v>10</v>
      </c>
      <c r="O202" s="64">
        <v>2530</v>
      </c>
      <c r="P202" s="65">
        <f>Table2245789101123456789101112131415161718192021222324[[#This Row],[PEMBULATAN]]*O202</f>
        <v>25300</v>
      </c>
    </row>
    <row r="203" spans="1:16" ht="26.25" customHeight="1" x14ac:dyDescent="0.2">
      <c r="A203" s="14"/>
      <c r="B203" s="75"/>
      <c r="C203" s="73" t="s">
        <v>3972</v>
      </c>
      <c r="D203" s="78" t="s">
        <v>289</v>
      </c>
      <c r="E203" s="13">
        <v>44454</v>
      </c>
      <c r="F203" s="76" t="s">
        <v>4059</v>
      </c>
      <c r="G203" s="13">
        <v>44457.916666666664</v>
      </c>
      <c r="H203" s="77" t="s">
        <v>4060</v>
      </c>
      <c r="I203" s="16">
        <v>90</v>
      </c>
      <c r="J203" s="16">
        <v>58</v>
      </c>
      <c r="K203" s="16">
        <v>37</v>
      </c>
      <c r="L203" s="16">
        <v>23</v>
      </c>
      <c r="M203" s="81">
        <v>48.284999999999997</v>
      </c>
      <c r="N203" s="72">
        <v>48</v>
      </c>
      <c r="O203" s="64">
        <v>2530</v>
      </c>
      <c r="P203" s="65">
        <f>Table2245789101123456789101112131415161718192021222324[[#This Row],[PEMBULATAN]]*O203</f>
        <v>121440</v>
      </c>
    </row>
    <row r="204" spans="1:16" ht="26.25" customHeight="1" x14ac:dyDescent="0.2">
      <c r="A204" s="14"/>
      <c r="B204" s="75"/>
      <c r="C204" s="73" t="s">
        <v>3973</v>
      </c>
      <c r="D204" s="78" t="s">
        <v>289</v>
      </c>
      <c r="E204" s="13">
        <v>44454</v>
      </c>
      <c r="F204" s="76" t="s">
        <v>4059</v>
      </c>
      <c r="G204" s="13">
        <v>44457.916666666664</v>
      </c>
      <c r="H204" s="77" t="s">
        <v>4060</v>
      </c>
      <c r="I204" s="16">
        <v>94</v>
      </c>
      <c r="J204" s="16">
        <v>50</v>
      </c>
      <c r="K204" s="16">
        <v>33</v>
      </c>
      <c r="L204" s="16">
        <v>20</v>
      </c>
      <c r="M204" s="81">
        <v>38.774999999999999</v>
      </c>
      <c r="N204" s="72">
        <v>39</v>
      </c>
      <c r="O204" s="64">
        <v>2530</v>
      </c>
      <c r="P204" s="65">
        <f>Table2245789101123456789101112131415161718192021222324[[#This Row],[PEMBULATAN]]*O204</f>
        <v>98670</v>
      </c>
    </row>
    <row r="205" spans="1:16" ht="26.25" customHeight="1" x14ac:dyDescent="0.2">
      <c r="A205" s="14"/>
      <c r="B205" s="75"/>
      <c r="C205" s="73" t="s">
        <v>3974</v>
      </c>
      <c r="D205" s="78" t="s">
        <v>289</v>
      </c>
      <c r="E205" s="13">
        <v>44454</v>
      </c>
      <c r="F205" s="76" t="s">
        <v>4059</v>
      </c>
      <c r="G205" s="13">
        <v>44457.916666666664</v>
      </c>
      <c r="H205" s="77" t="s">
        <v>4060</v>
      </c>
      <c r="I205" s="16">
        <v>35</v>
      </c>
      <c r="J205" s="16">
        <v>27</v>
      </c>
      <c r="K205" s="16">
        <v>22</v>
      </c>
      <c r="L205" s="16">
        <v>2</v>
      </c>
      <c r="M205" s="81">
        <v>5.1974999999999998</v>
      </c>
      <c r="N205" s="72">
        <v>5</v>
      </c>
      <c r="O205" s="64">
        <v>2530</v>
      </c>
      <c r="P205" s="65">
        <f>Table2245789101123456789101112131415161718192021222324[[#This Row],[PEMBULATAN]]*O205</f>
        <v>12650</v>
      </c>
    </row>
    <row r="206" spans="1:16" ht="26.25" customHeight="1" x14ac:dyDescent="0.2">
      <c r="A206" s="14"/>
      <c r="B206" s="75"/>
      <c r="C206" s="73" t="s">
        <v>3975</v>
      </c>
      <c r="D206" s="78" t="s">
        <v>289</v>
      </c>
      <c r="E206" s="13">
        <v>44454</v>
      </c>
      <c r="F206" s="76" t="s">
        <v>4059</v>
      </c>
      <c r="G206" s="13">
        <v>44457.916666666664</v>
      </c>
      <c r="H206" s="77" t="s">
        <v>4060</v>
      </c>
      <c r="I206" s="16">
        <v>99</v>
      </c>
      <c r="J206" s="16">
        <v>40</v>
      </c>
      <c r="K206" s="16">
        <v>10</v>
      </c>
      <c r="L206" s="16">
        <v>2</v>
      </c>
      <c r="M206" s="81">
        <v>9.9</v>
      </c>
      <c r="N206" s="72">
        <v>10</v>
      </c>
      <c r="O206" s="64">
        <v>2530</v>
      </c>
      <c r="P206" s="65">
        <f>Table2245789101123456789101112131415161718192021222324[[#This Row],[PEMBULATAN]]*O206</f>
        <v>25300</v>
      </c>
    </row>
    <row r="207" spans="1:16" ht="26.25" customHeight="1" x14ac:dyDescent="0.2">
      <c r="A207" s="14"/>
      <c r="B207" s="75"/>
      <c r="C207" s="73" t="s">
        <v>3976</v>
      </c>
      <c r="D207" s="78" t="s">
        <v>289</v>
      </c>
      <c r="E207" s="13">
        <v>44454</v>
      </c>
      <c r="F207" s="76" t="s">
        <v>4059</v>
      </c>
      <c r="G207" s="13">
        <v>44457.916666666664</v>
      </c>
      <c r="H207" s="77" t="s">
        <v>4060</v>
      </c>
      <c r="I207" s="16">
        <v>60</v>
      </c>
      <c r="J207" s="16">
        <v>30</v>
      </c>
      <c r="K207" s="16">
        <v>10</v>
      </c>
      <c r="L207" s="16">
        <v>2</v>
      </c>
      <c r="M207" s="81">
        <v>4.5</v>
      </c>
      <c r="N207" s="72">
        <v>5</v>
      </c>
      <c r="O207" s="64">
        <v>2530</v>
      </c>
      <c r="P207" s="65">
        <f>Table2245789101123456789101112131415161718192021222324[[#This Row],[PEMBULATAN]]*O207</f>
        <v>12650</v>
      </c>
    </row>
    <row r="208" spans="1:16" ht="26.25" customHeight="1" x14ac:dyDescent="0.2">
      <c r="A208" s="14"/>
      <c r="B208" s="75"/>
      <c r="C208" s="73" t="s">
        <v>3977</v>
      </c>
      <c r="D208" s="78" t="s">
        <v>289</v>
      </c>
      <c r="E208" s="13">
        <v>44454</v>
      </c>
      <c r="F208" s="76" t="s">
        <v>4059</v>
      </c>
      <c r="G208" s="13">
        <v>44457.916666666664</v>
      </c>
      <c r="H208" s="77" t="s">
        <v>4060</v>
      </c>
      <c r="I208" s="16">
        <v>83</v>
      </c>
      <c r="J208" s="16">
        <v>40</v>
      </c>
      <c r="K208" s="16">
        <v>17</v>
      </c>
      <c r="L208" s="16">
        <v>8</v>
      </c>
      <c r="M208" s="81">
        <v>14.11</v>
      </c>
      <c r="N208" s="72">
        <v>14</v>
      </c>
      <c r="O208" s="64">
        <v>2530</v>
      </c>
      <c r="P208" s="65">
        <f>Table2245789101123456789101112131415161718192021222324[[#This Row],[PEMBULATAN]]*O208</f>
        <v>35420</v>
      </c>
    </row>
    <row r="209" spans="1:16" ht="26.25" customHeight="1" x14ac:dyDescent="0.2">
      <c r="A209" s="14"/>
      <c r="B209" s="75"/>
      <c r="C209" s="73" t="s">
        <v>3978</v>
      </c>
      <c r="D209" s="78" t="s">
        <v>289</v>
      </c>
      <c r="E209" s="13">
        <v>44454</v>
      </c>
      <c r="F209" s="76" t="s">
        <v>4059</v>
      </c>
      <c r="G209" s="13">
        <v>44457.916666666664</v>
      </c>
      <c r="H209" s="77" t="s">
        <v>4060</v>
      </c>
      <c r="I209" s="16">
        <v>99</v>
      </c>
      <c r="J209" s="16">
        <v>5</v>
      </c>
      <c r="K209" s="16">
        <v>5</v>
      </c>
      <c r="L209" s="16">
        <v>1</v>
      </c>
      <c r="M209" s="81">
        <v>0.61875000000000002</v>
      </c>
      <c r="N209" s="72">
        <v>1</v>
      </c>
      <c r="O209" s="64">
        <v>2530</v>
      </c>
      <c r="P209" s="65">
        <f>Table2245789101123456789101112131415161718192021222324[[#This Row],[PEMBULATAN]]*O209</f>
        <v>2530</v>
      </c>
    </row>
    <row r="210" spans="1:16" ht="26.25" customHeight="1" x14ac:dyDescent="0.2">
      <c r="A210" s="14"/>
      <c r="B210" s="75"/>
      <c r="C210" s="73" t="s">
        <v>3979</v>
      </c>
      <c r="D210" s="78" t="s">
        <v>289</v>
      </c>
      <c r="E210" s="13">
        <v>44454</v>
      </c>
      <c r="F210" s="76" t="s">
        <v>4059</v>
      </c>
      <c r="G210" s="13">
        <v>44457.916666666664</v>
      </c>
      <c r="H210" s="77" t="s">
        <v>4060</v>
      </c>
      <c r="I210" s="16">
        <v>120</v>
      </c>
      <c r="J210" s="16">
        <v>6</v>
      </c>
      <c r="K210" s="16">
        <v>3</v>
      </c>
      <c r="L210" s="16">
        <v>1</v>
      </c>
      <c r="M210" s="81">
        <v>0.54</v>
      </c>
      <c r="N210" s="72">
        <v>1</v>
      </c>
      <c r="O210" s="64">
        <v>2530</v>
      </c>
      <c r="P210" s="65">
        <f>Table2245789101123456789101112131415161718192021222324[[#This Row],[PEMBULATAN]]*O210</f>
        <v>2530</v>
      </c>
    </row>
    <row r="211" spans="1:16" ht="26.25" customHeight="1" x14ac:dyDescent="0.2">
      <c r="A211" s="14"/>
      <c r="B211" s="75"/>
      <c r="C211" s="73" t="s">
        <v>3980</v>
      </c>
      <c r="D211" s="78" t="s">
        <v>289</v>
      </c>
      <c r="E211" s="13">
        <v>44454</v>
      </c>
      <c r="F211" s="76" t="s">
        <v>4059</v>
      </c>
      <c r="G211" s="13">
        <v>44457.916666666664</v>
      </c>
      <c r="H211" s="77" t="s">
        <v>4060</v>
      </c>
      <c r="I211" s="16">
        <v>77</v>
      </c>
      <c r="J211" s="16">
        <v>28</v>
      </c>
      <c r="K211" s="16">
        <v>10</v>
      </c>
      <c r="L211" s="16">
        <v>3</v>
      </c>
      <c r="M211" s="81">
        <v>5.39</v>
      </c>
      <c r="N211" s="72">
        <v>6</v>
      </c>
      <c r="O211" s="64">
        <v>2530</v>
      </c>
      <c r="P211" s="65">
        <f>Table2245789101123456789101112131415161718192021222324[[#This Row],[PEMBULATAN]]*O211</f>
        <v>15180</v>
      </c>
    </row>
    <row r="212" spans="1:16" ht="26.25" customHeight="1" x14ac:dyDescent="0.2">
      <c r="A212" s="14"/>
      <c r="B212" s="75"/>
      <c r="C212" s="73" t="s">
        <v>3981</v>
      </c>
      <c r="D212" s="78" t="s">
        <v>289</v>
      </c>
      <c r="E212" s="13">
        <v>44454</v>
      </c>
      <c r="F212" s="76" t="s">
        <v>4059</v>
      </c>
      <c r="G212" s="13">
        <v>44457.916666666664</v>
      </c>
      <c r="H212" s="77" t="s">
        <v>4060</v>
      </c>
      <c r="I212" s="16">
        <v>60</v>
      </c>
      <c r="J212" s="16">
        <v>40</v>
      </c>
      <c r="K212" s="16">
        <v>20</v>
      </c>
      <c r="L212" s="16">
        <v>3</v>
      </c>
      <c r="M212" s="81">
        <v>12</v>
      </c>
      <c r="N212" s="72">
        <v>12</v>
      </c>
      <c r="O212" s="64">
        <v>2530</v>
      </c>
      <c r="P212" s="65">
        <f>Table2245789101123456789101112131415161718192021222324[[#This Row],[PEMBULATAN]]*O212</f>
        <v>30360</v>
      </c>
    </row>
    <row r="213" spans="1:16" ht="26.25" customHeight="1" x14ac:dyDescent="0.2">
      <c r="A213" s="14"/>
      <c r="B213" s="75"/>
      <c r="C213" s="73" t="s">
        <v>3982</v>
      </c>
      <c r="D213" s="78" t="s">
        <v>289</v>
      </c>
      <c r="E213" s="13">
        <v>44454</v>
      </c>
      <c r="F213" s="76" t="s">
        <v>4059</v>
      </c>
      <c r="G213" s="13">
        <v>44457.916666666664</v>
      </c>
      <c r="H213" s="77" t="s">
        <v>4060</v>
      </c>
      <c r="I213" s="16">
        <v>43</v>
      </c>
      <c r="J213" s="16">
        <v>30</v>
      </c>
      <c r="K213" s="16">
        <v>25</v>
      </c>
      <c r="L213" s="16">
        <v>2</v>
      </c>
      <c r="M213" s="81">
        <v>8.0625</v>
      </c>
      <c r="N213" s="72">
        <v>8</v>
      </c>
      <c r="O213" s="64">
        <v>2530</v>
      </c>
      <c r="P213" s="65">
        <f>Table2245789101123456789101112131415161718192021222324[[#This Row],[PEMBULATAN]]*O213</f>
        <v>20240</v>
      </c>
    </row>
    <row r="214" spans="1:16" ht="26.25" customHeight="1" x14ac:dyDescent="0.2">
      <c r="A214" s="14"/>
      <c r="B214" s="75"/>
      <c r="C214" s="73" t="s">
        <v>3983</v>
      </c>
      <c r="D214" s="78" t="s">
        <v>289</v>
      </c>
      <c r="E214" s="13">
        <v>44454</v>
      </c>
      <c r="F214" s="76" t="s">
        <v>4059</v>
      </c>
      <c r="G214" s="13">
        <v>44457.916666666664</v>
      </c>
      <c r="H214" s="77" t="s">
        <v>4060</v>
      </c>
      <c r="I214" s="16">
        <v>39</v>
      </c>
      <c r="J214" s="16">
        <v>28</v>
      </c>
      <c r="K214" s="16">
        <v>20</v>
      </c>
      <c r="L214" s="16">
        <v>21</v>
      </c>
      <c r="M214" s="81">
        <v>5.46</v>
      </c>
      <c r="N214" s="72">
        <v>21</v>
      </c>
      <c r="O214" s="64">
        <v>2530</v>
      </c>
      <c r="P214" s="65">
        <f>Table2245789101123456789101112131415161718192021222324[[#This Row],[PEMBULATAN]]*O214</f>
        <v>53130</v>
      </c>
    </row>
    <row r="215" spans="1:16" ht="26.25" customHeight="1" x14ac:dyDescent="0.2">
      <c r="A215" s="14"/>
      <c r="B215" s="75"/>
      <c r="C215" s="73" t="s">
        <v>3984</v>
      </c>
      <c r="D215" s="78" t="s">
        <v>289</v>
      </c>
      <c r="E215" s="13">
        <v>44454</v>
      </c>
      <c r="F215" s="76" t="s">
        <v>4059</v>
      </c>
      <c r="G215" s="13">
        <v>44457.916666666664</v>
      </c>
      <c r="H215" s="77" t="s">
        <v>4060</v>
      </c>
      <c r="I215" s="16">
        <v>38</v>
      </c>
      <c r="J215" s="16">
        <v>30</v>
      </c>
      <c r="K215" s="16">
        <v>43</v>
      </c>
      <c r="L215" s="16">
        <v>6</v>
      </c>
      <c r="M215" s="81">
        <v>12.255000000000001</v>
      </c>
      <c r="N215" s="72">
        <v>12</v>
      </c>
      <c r="O215" s="64">
        <v>2530</v>
      </c>
      <c r="P215" s="65">
        <f>Table2245789101123456789101112131415161718192021222324[[#This Row],[PEMBULATAN]]*O215</f>
        <v>30360</v>
      </c>
    </row>
    <row r="216" spans="1:16" ht="26.25" customHeight="1" x14ac:dyDescent="0.2">
      <c r="A216" s="14"/>
      <c r="B216" s="75"/>
      <c r="C216" s="73" t="s">
        <v>3985</v>
      </c>
      <c r="D216" s="78" t="s">
        <v>289</v>
      </c>
      <c r="E216" s="13">
        <v>44454</v>
      </c>
      <c r="F216" s="76" t="s">
        <v>4059</v>
      </c>
      <c r="G216" s="13">
        <v>44457.916666666664</v>
      </c>
      <c r="H216" s="77" t="s">
        <v>4060</v>
      </c>
      <c r="I216" s="16">
        <v>40</v>
      </c>
      <c r="J216" s="16">
        <v>20</v>
      </c>
      <c r="K216" s="16">
        <v>33</v>
      </c>
      <c r="L216" s="16">
        <v>5</v>
      </c>
      <c r="M216" s="81">
        <v>6.6</v>
      </c>
      <c r="N216" s="72">
        <v>7</v>
      </c>
      <c r="O216" s="64">
        <v>2530</v>
      </c>
      <c r="P216" s="65">
        <f>Table2245789101123456789101112131415161718192021222324[[#This Row],[PEMBULATAN]]*O216</f>
        <v>17710</v>
      </c>
    </row>
    <row r="217" spans="1:16" ht="26.25" customHeight="1" x14ac:dyDescent="0.2">
      <c r="A217" s="14"/>
      <c r="B217" s="75"/>
      <c r="C217" s="73" t="s">
        <v>3986</v>
      </c>
      <c r="D217" s="78" t="s">
        <v>289</v>
      </c>
      <c r="E217" s="13">
        <v>44454</v>
      </c>
      <c r="F217" s="76" t="s">
        <v>4059</v>
      </c>
      <c r="G217" s="13">
        <v>44457.916666666664</v>
      </c>
      <c r="H217" s="77" t="s">
        <v>4060</v>
      </c>
      <c r="I217" s="16">
        <v>40</v>
      </c>
      <c r="J217" s="16">
        <v>40</v>
      </c>
      <c r="K217" s="16">
        <v>25</v>
      </c>
      <c r="L217" s="16">
        <v>7</v>
      </c>
      <c r="M217" s="81">
        <v>10</v>
      </c>
      <c r="N217" s="72">
        <v>10</v>
      </c>
      <c r="O217" s="64">
        <v>2530</v>
      </c>
      <c r="P217" s="65">
        <f>Table2245789101123456789101112131415161718192021222324[[#This Row],[PEMBULATAN]]*O217</f>
        <v>25300</v>
      </c>
    </row>
    <row r="218" spans="1:16" ht="26.25" customHeight="1" x14ac:dyDescent="0.2">
      <c r="A218" s="14"/>
      <c r="B218" s="75"/>
      <c r="C218" s="73" t="s">
        <v>3987</v>
      </c>
      <c r="D218" s="78" t="s">
        <v>289</v>
      </c>
      <c r="E218" s="13">
        <v>44454</v>
      </c>
      <c r="F218" s="76" t="s">
        <v>4059</v>
      </c>
      <c r="G218" s="13">
        <v>44457.916666666664</v>
      </c>
      <c r="H218" s="77" t="s">
        <v>4060</v>
      </c>
      <c r="I218" s="16">
        <v>107</v>
      </c>
      <c r="J218" s="16">
        <v>40</v>
      </c>
      <c r="K218" s="16">
        <v>40</v>
      </c>
      <c r="L218" s="16">
        <v>32</v>
      </c>
      <c r="M218" s="81">
        <v>42.8</v>
      </c>
      <c r="N218" s="72">
        <v>43</v>
      </c>
      <c r="O218" s="64">
        <v>2530</v>
      </c>
      <c r="P218" s="65">
        <f>Table2245789101123456789101112131415161718192021222324[[#This Row],[PEMBULATAN]]*O218</f>
        <v>108790</v>
      </c>
    </row>
    <row r="219" spans="1:16" ht="26.25" customHeight="1" x14ac:dyDescent="0.2">
      <c r="A219" s="14"/>
      <c r="B219" s="75"/>
      <c r="C219" s="73" t="s">
        <v>3988</v>
      </c>
      <c r="D219" s="78" t="s">
        <v>289</v>
      </c>
      <c r="E219" s="13">
        <v>44454</v>
      </c>
      <c r="F219" s="76" t="s">
        <v>4059</v>
      </c>
      <c r="G219" s="13">
        <v>44457.916666666664</v>
      </c>
      <c r="H219" s="77" t="s">
        <v>4060</v>
      </c>
      <c r="I219" s="16">
        <v>56</v>
      </c>
      <c r="J219" s="16">
        <v>24</v>
      </c>
      <c r="K219" s="16">
        <v>18</v>
      </c>
      <c r="L219" s="16">
        <v>2</v>
      </c>
      <c r="M219" s="81">
        <v>6.048</v>
      </c>
      <c r="N219" s="72">
        <v>6</v>
      </c>
      <c r="O219" s="64">
        <v>2530</v>
      </c>
      <c r="P219" s="65">
        <f>Table2245789101123456789101112131415161718192021222324[[#This Row],[PEMBULATAN]]*O219</f>
        <v>15180</v>
      </c>
    </row>
    <row r="220" spans="1:16" ht="26.25" customHeight="1" x14ac:dyDescent="0.2">
      <c r="A220" s="14"/>
      <c r="B220" s="75"/>
      <c r="C220" s="73" t="s">
        <v>3989</v>
      </c>
      <c r="D220" s="78" t="s">
        <v>289</v>
      </c>
      <c r="E220" s="13">
        <v>44454</v>
      </c>
      <c r="F220" s="76" t="s">
        <v>4059</v>
      </c>
      <c r="G220" s="13">
        <v>44457.916666666664</v>
      </c>
      <c r="H220" s="77" t="s">
        <v>4060</v>
      </c>
      <c r="I220" s="16">
        <v>37</v>
      </c>
      <c r="J220" s="16">
        <v>24</v>
      </c>
      <c r="K220" s="16">
        <v>24</v>
      </c>
      <c r="L220" s="16">
        <v>2</v>
      </c>
      <c r="M220" s="81">
        <v>5.3280000000000003</v>
      </c>
      <c r="N220" s="72">
        <v>6</v>
      </c>
      <c r="O220" s="64">
        <v>2530</v>
      </c>
      <c r="P220" s="65">
        <f>Table2245789101123456789101112131415161718192021222324[[#This Row],[PEMBULATAN]]*O220</f>
        <v>15180</v>
      </c>
    </row>
    <row r="221" spans="1:16" ht="26.25" customHeight="1" x14ac:dyDescent="0.2">
      <c r="A221" s="14"/>
      <c r="B221" s="75"/>
      <c r="C221" s="73" t="s">
        <v>3990</v>
      </c>
      <c r="D221" s="78" t="s">
        <v>289</v>
      </c>
      <c r="E221" s="13">
        <v>44454</v>
      </c>
      <c r="F221" s="76" t="s">
        <v>4059</v>
      </c>
      <c r="G221" s="13">
        <v>44457.916666666664</v>
      </c>
      <c r="H221" s="77" t="s">
        <v>4060</v>
      </c>
      <c r="I221" s="16">
        <v>45</v>
      </c>
      <c r="J221" s="16">
        <v>39</v>
      </c>
      <c r="K221" s="16">
        <v>25</v>
      </c>
      <c r="L221" s="16">
        <v>15</v>
      </c>
      <c r="M221" s="81">
        <v>10.96875</v>
      </c>
      <c r="N221" s="72">
        <v>15</v>
      </c>
      <c r="O221" s="64">
        <v>2530</v>
      </c>
      <c r="P221" s="65">
        <f>Table2245789101123456789101112131415161718192021222324[[#This Row],[PEMBULATAN]]*O221</f>
        <v>37950</v>
      </c>
    </row>
    <row r="222" spans="1:16" ht="26.25" customHeight="1" x14ac:dyDescent="0.2">
      <c r="A222" s="14"/>
      <c r="B222" s="75"/>
      <c r="C222" s="73" t="s">
        <v>3991</v>
      </c>
      <c r="D222" s="78" t="s">
        <v>289</v>
      </c>
      <c r="E222" s="13">
        <v>44454</v>
      </c>
      <c r="F222" s="76" t="s">
        <v>4059</v>
      </c>
      <c r="G222" s="13">
        <v>44457.916666666664</v>
      </c>
      <c r="H222" s="77" t="s">
        <v>4060</v>
      </c>
      <c r="I222" s="16">
        <v>86</v>
      </c>
      <c r="J222" s="16">
        <v>56</v>
      </c>
      <c r="K222" s="16">
        <v>23</v>
      </c>
      <c r="L222" s="16">
        <v>14</v>
      </c>
      <c r="M222" s="81">
        <v>27.692</v>
      </c>
      <c r="N222" s="72">
        <v>28</v>
      </c>
      <c r="O222" s="64">
        <v>2530</v>
      </c>
      <c r="P222" s="65">
        <f>Table2245789101123456789101112131415161718192021222324[[#This Row],[PEMBULATAN]]*O222</f>
        <v>70840</v>
      </c>
    </row>
    <row r="223" spans="1:16" ht="26.25" customHeight="1" x14ac:dyDescent="0.2">
      <c r="A223" s="14"/>
      <c r="B223" s="75"/>
      <c r="C223" s="73" t="s">
        <v>3992</v>
      </c>
      <c r="D223" s="78" t="s">
        <v>289</v>
      </c>
      <c r="E223" s="13">
        <v>44454</v>
      </c>
      <c r="F223" s="76" t="s">
        <v>4059</v>
      </c>
      <c r="G223" s="13">
        <v>44457.916666666664</v>
      </c>
      <c r="H223" s="77" t="s">
        <v>4060</v>
      </c>
      <c r="I223" s="16">
        <v>80</v>
      </c>
      <c r="J223" s="16">
        <v>57</v>
      </c>
      <c r="K223" s="16">
        <v>27</v>
      </c>
      <c r="L223" s="16">
        <v>18</v>
      </c>
      <c r="M223" s="81">
        <v>30.78</v>
      </c>
      <c r="N223" s="72">
        <v>31</v>
      </c>
      <c r="O223" s="64">
        <v>2530</v>
      </c>
      <c r="P223" s="65">
        <f>Table2245789101123456789101112131415161718192021222324[[#This Row],[PEMBULATAN]]*O223</f>
        <v>78430</v>
      </c>
    </row>
    <row r="224" spans="1:16" ht="26.25" customHeight="1" x14ac:dyDescent="0.2">
      <c r="A224" s="14"/>
      <c r="B224" s="75"/>
      <c r="C224" s="73" t="s">
        <v>3993</v>
      </c>
      <c r="D224" s="78" t="s">
        <v>289</v>
      </c>
      <c r="E224" s="13">
        <v>44454</v>
      </c>
      <c r="F224" s="76" t="s">
        <v>4059</v>
      </c>
      <c r="G224" s="13">
        <v>44457.916666666664</v>
      </c>
      <c r="H224" s="77" t="s">
        <v>4060</v>
      </c>
      <c r="I224" s="16">
        <v>35</v>
      </c>
      <c r="J224" s="16">
        <v>26</v>
      </c>
      <c r="K224" s="16">
        <v>30</v>
      </c>
      <c r="L224" s="16">
        <v>4</v>
      </c>
      <c r="M224" s="81">
        <v>6.8250000000000002</v>
      </c>
      <c r="N224" s="72">
        <v>7</v>
      </c>
      <c r="O224" s="64">
        <v>2530</v>
      </c>
      <c r="P224" s="65">
        <f>Table2245789101123456789101112131415161718192021222324[[#This Row],[PEMBULATAN]]*O224</f>
        <v>17710</v>
      </c>
    </row>
    <row r="225" spans="1:16" ht="26.25" customHeight="1" x14ac:dyDescent="0.2">
      <c r="A225" s="14"/>
      <c r="B225" s="75"/>
      <c r="C225" s="73" t="s">
        <v>3994</v>
      </c>
      <c r="D225" s="78" t="s">
        <v>289</v>
      </c>
      <c r="E225" s="13">
        <v>44454</v>
      </c>
      <c r="F225" s="76" t="s">
        <v>4059</v>
      </c>
      <c r="G225" s="13">
        <v>44457.916666666664</v>
      </c>
      <c r="H225" s="77" t="s">
        <v>4060</v>
      </c>
      <c r="I225" s="16">
        <v>42</v>
      </c>
      <c r="J225" s="16">
        <v>33</v>
      </c>
      <c r="K225" s="16">
        <v>15</v>
      </c>
      <c r="L225" s="16">
        <v>5</v>
      </c>
      <c r="M225" s="81">
        <v>5.1974999999999998</v>
      </c>
      <c r="N225" s="72">
        <v>5</v>
      </c>
      <c r="O225" s="64">
        <v>2530</v>
      </c>
      <c r="P225" s="65">
        <f>Table2245789101123456789101112131415161718192021222324[[#This Row],[PEMBULATAN]]*O225</f>
        <v>12650</v>
      </c>
    </row>
    <row r="226" spans="1:16" ht="26.25" customHeight="1" x14ac:dyDescent="0.2">
      <c r="A226" s="14"/>
      <c r="B226" s="75"/>
      <c r="C226" s="73" t="s">
        <v>3995</v>
      </c>
      <c r="D226" s="78" t="s">
        <v>289</v>
      </c>
      <c r="E226" s="13">
        <v>44454</v>
      </c>
      <c r="F226" s="76" t="s">
        <v>4059</v>
      </c>
      <c r="G226" s="13">
        <v>44457.916666666664</v>
      </c>
      <c r="H226" s="77" t="s">
        <v>4060</v>
      </c>
      <c r="I226" s="16">
        <v>35</v>
      </c>
      <c r="J226" s="16">
        <v>30</v>
      </c>
      <c r="K226" s="16">
        <v>24</v>
      </c>
      <c r="L226" s="16">
        <v>5</v>
      </c>
      <c r="M226" s="81">
        <v>6.3</v>
      </c>
      <c r="N226" s="72">
        <v>7</v>
      </c>
      <c r="O226" s="64">
        <v>2530</v>
      </c>
      <c r="P226" s="65">
        <f>Table2245789101123456789101112131415161718192021222324[[#This Row],[PEMBULATAN]]*O226</f>
        <v>17710</v>
      </c>
    </row>
    <row r="227" spans="1:16" ht="26.25" customHeight="1" x14ac:dyDescent="0.2">
      <c r="A227" s="14"/>
      <c r="B227" s="75"/>
      <c r="C227" s="73" t="s">
        <v>3996</v>
      </c>
      <c r="D227" s="78" t="s">
        <v>289</v>
      </c>
      <c r="E227" s="13">
        <v>44454</v>
      </c>
      <c r="F227" s="76" t="s">
        <v>4059</v>
      </c>
      <c r="G227" s="13">
        <v>44457.916666666664</v>
      </c>
      <c r="H227" s="77" t="s">
        <v>4060</v>
      </c>
      <c r="I227" s="16">
        <v>90</v>
      </c>
      <c r="J227" s="16">
        <v>56</v>
      </c>
      <c r="K227" s="16">
        <v>36</v>
      </c>
      <c r="L227" s="16">
        <v>14</v>
      </c>
      <c r="M227" s="81">
        <v>45.36</v>
      </c>
      <c r="N227" s="72">
        <v>46</v>
      </c>
      <c r="O227" s="64">
        <v>2530</v>
      </c>
      <c r="P227" s="65">
        <f>Table2245789101123456789101112131415161718192021222324[[#This Row],[PEMBULATAN]]*O227</f>
        <v>116380</v>
      </c>
    </row>
    <row r="228" spans="1:16" ht="26.25" customHeight="1" x14ac:dyDescent="0.2">
      <c r="A228" s="14"/>
      <c r="B228" s="75"/>
      <c r="C228" s="73" t="s">
        <v>3997</v>
      </c>
      <c r="D228" s="78" t="s">
        <v>289</v>
      </c>
      <c r="E228" s="13">
        <v>44454</v>
      </c>
      <c r="F228" s="76" t="s">
        <v>4059</v>
      </c>
      <c r="G228" s="13">
        <v>44457.916666666664</v>
      </c>
      <c r="H228" s="77" t="s">
        <v>4060</v>
      </c>
      <c r="I228" s="16">
        <v>85</v>
      </c>
      <c r="J228" s="16">
        <v>63</v>
      </c>
      <c r="K228" s="16">
        <v>30</v>
      </c>
      <c r="L228" s="16">
        <v>19</v>
      </c>
      <c r="M228" s="81">
        <v>40.162500000000001</v>
      </c>
      <c r="N228" s="72">
        <v>40</v>
      </c>
      <c r="O228" s="64">
        <v>2530</v>
      </c>
      <c r="P228" s="65">
        <f>Table2245789101123456789101112131415161718192021222324[[#This Row],[PEMBULATAN]]*O228</f>
        <v>101200</v>
      </c>
    </row>
    <row r="229" spans="1:16" ht="26.25" customHeight="1" x14ac:dyDescent="0.2">
      <c r="A229" s="14"/>
      <c r="B229" s="75"/>
      <c r="C229" s="73" t="s">
        <v>3998</v>
      </c>
      <c r="D229" s="78" t="s">
        <v>289</v>
      </c>
      <c r="E229" s="13">
        <v>44454</v>
      </c>
      <c r="F229" s="76" t="s">
        <v>4059</v>
      </c>
      <c r="G229" s="13">
        <v>44457.916666666664</v>
      </c>
      <c r="H229" s="77" t="s">
        <v>4060</v>
      </c>
      <c r="I229" s="16">
        <v>90</v>
      </c>
      <c r="J229" s="16">
        <v>45</v>
      </c>
      <c r="K229" s="16">
        <v>33</v>
      </c>
      <c r="L229" s="16">
        <v>16</v>
      </c>
      <c r="M229" s="81">
        <v>33.412500000000001</v>
      </c>
      <c r="N229" s="72">
        <v>34</v>
      </c>
      <c r="O229" s="64">
        <v>2530</v>
      </c>
      <c r="P229" s="65">
        <f>Table2245789101123456789101112131415161718192021222324[[#This Row],[PEMBULATAN]]*O229</f>
        <v>86020</v>
      </c>
    </row>
    <row r="230" spans="1:16" ht="26.25" customHeight="1" x14ac:dyDescent="0.2">
      <c r="A230" s="14"/>
      <c r="B230" s="75"/>
      <c r="C230" s="73" t="s">
        <v>3999</v>
      </c>
      <c r="D230" s="78" t="s">
        <v>289</v>
      </c>
      <c r="E230" s="13">
        <v>44454</v>
      </c>
      <c r="F230" s="76" t="s">
        <v>4059</v>
      </c>
      <c r="G230" s="13">
        <v>44457.916666666664</v>
      </c>
      <c r="H230" s="77" t="s">
        <v>4060</v>
      </c>
      <c r="I230" s="16">
        <v>47</v>
      </c>
      <c r="J230" s="16">
        <v>33</v>
      </c>
      <c r="K230" s="16">
        <v>19</v>
      </c>
      <c r="L230" s="16">
        <v>20</v>
      </c>
      <c r="M230" s="81">
        <v>7.3672500000000003</v>
      </c>
      <c r="N230" s="72">
        <v>20</v>
      </c>
      <c r="O230" s="64">
        <v>2530</v>
      </c>
      <c r="P230" s="65">
        <f>Table2245789101123456789101112131415161718192021222324[[#This Row],[PEMBULATAN]]*O230</f>
        <v>50600</v>
      </c>
    </row>
    <row r="231" spans="1:16" ht="26.25" customHeight="1" x14ac:dyDescent="0.2">
      <c r="A231" s="14"/>
      <c r="B231" s="75"/>
      <c r="C231" s="73" t="s">
        <v>4000</v>
      </c>
      <c r="D231" s="78" t="s">
        <v>289</v>
      </c>
      <c r="E231" s="13">
        <v>44454</v>
      </c>
      <c r="F231" s="76" t="s">
        <v>4059</v>
      </c>
      <c r="G231" s="13">
        <v>44457.916666666664</v>
      </c>
      <c r="H231" s="77" t="s">
        <v>4060</v>
      </c>
      <c r="I231" s="16">
        <v>73</v>
      </c>
      <c r="J231" s="16">
        <v>56</v>
      </c>
      <c r="K231" s="16">
        <v>27</v>
      </c>
      <c r="L231" s="16">
        <v>21</v>
      </c>
      <c r="M231" s="81">
        <v>27.594000000000001</v>
      </c>
      <c r="N231" s="72">
        <v>28</v>
      </c>
      <c r="O231" s="64">
        <v>2530</v>
      </c>
      <c r="P231" s="65">
        <f>Table2245789101123456789101112131415161718192021222324[[#This Row],[PEMBULATAN]]*O231</f>
        <v>70840</v>
      </c>
    </row>
    <row r="232" spans="1:16" ht="26.25" customHeight="1" x14ac:dyDescent="0.2">
      <c r="A232" s="14"/>
      <c r="B232" s="75"/>
      <c r="C232" s="73" t="s">
        <v>4001</v>
      </c>
      <c r="D232" s="78" t="s">
        <v>289</v>
      </c>
      <c r="E232" s="13">
        <v>44454</v>
      </c>
      <c r="F232" s="76" t="s">
        <v>4059</v>
      </c>
      <c r="G232" s="13">
        <v>44457.916666666664</v>
      </c>
      <c r="H232" s="77" t="s">
        <v>4060</v>
      </c>
      <c r="I232" s="16">
        <v>87</v>
      </c>
      <c r="J232" s="16">
        <v>58</v>
      </c>
      <c r="K232" s="16">
        <v>28</v>
      </c>
      <c r="L232" s="16">
        <v>15</v>
      </c>
      <c r="M232" s="81">
        <v>35.322000000000003</v>
      </c>
      <c r="N232" s="72">
        <v>36</v>
      </c>
      <c r="O232" s="64">
        <v>2530</v>
      </c>
      <c r="P232" s="65">
        <f>Table2245789101123456789101112131415161718192021222324[[#This Row],[PEMBULATAN]]*O232</f>
        <v>91080</v>
      </c>
    </row>
    <row r="233" spans="1:16" ht="26.25" customHeight="1" x14ac:dyDescent="0.2">
      <c r="A233" s="14"/>
      <c r="B233" s="75"/>
      <c r="C233" s="73" t="s">
        <v>4002</v>
      </c>
      <c r="D233" s="78" t="s">
        <v>289</v>
      </c>
      <c r="E233" s="13">
        <v>44454</v>
      </c>
      <c r="F233" s="76" t="s">
        <v>4059</v>
      </c>
      <c r="G233" s="13">
        <v>44457.916666666664</v>
      </c>
      <c r="H233" s="77" t="s">
        <v>4060</v>
      </c>
      <c r="I233" s="16">
        <v>66</v>
      </c>
      <c r="J233" s="16">
        <v>57</v>
      </c>
      <c r="K233" s="16">
        <v>23</v>
      </c>
      <c r="L233" s="16">
        <v>5</v>
      </c>
      <c r="M233" s="81">
        <v>21.631499999999999</v>
      </c>
      <c r="N233" s="72">
        <v>22</v>
      </c>
      <c r="O233" s="64">
        <v>2530</v>
      </c>
      <c r="P233" s="65">
        <f>Table2245789101123456789101112131415161718192021222324[[#This Row],[PEMBULATAN]]*O233</f>
        <v>55660</v>
      </c>
    </row>
    <row r="234" spans="1:16" ht="26.25" customHeight="1" x14ac:dyDescent="0.2">
      <c r="A234" s="14"/>
      <c r="B234" s="75"/>
      <c r="C234" s="73" t="s">
        <v>4003</v>
      </c>
      <c r="D234" s="78" t="s">
        <v>289</v>
      </c>
      <c r="E234" s="13">
        <v>44454</v>
      </c>
      <c r="F234" s="76" t="s">
        <v>4059</v>
      </c>
      <c r="G234" s="13">
        <v>44457.916666666664</v>
      </c>
      <c r="H234" s="77" t="s">
        <v>4060</v>
      </c>
      <c r="I234" s="16">
        <v>90</v>
      </c>
      <c r="J234" s="16">
        <v>65</v>
      </c>
      <c r="K234" s="16">
        <v>24</v>
      </c>
      <c r="L234" s="16">
        <v>21</v>
      </c>
      <c r="M234" s="81">
        <v>35.1</v>
      </c>
      <c r="N234" s="72">
        <v>35</v>
      </c>
      <c r="O234" s="64">
        <v>2530</v>
      </c>
      <c r="P234" s="65">
        <f>Table2245789101123456789101112131415161718192021222324[[#This Row],[PEMBULATAN]]*O234</f>
        <v>88550</v>
      </c>
    </row>
    <row r="235" spans="1:16" ht="26.25" customHeight="1" x14ac:dyDescent="0.2">
      <c r="A235" s="14"/>
      <c r="B235" s="75"/>
      <c r="C235" s="73" t="s">
        <v>4004</v>
      </c>
      <c r="D235" s="78" t="s">
        <v>289</v>
      </c>
      <c r="E235" s="13">
        <v>44454</v>
      </c>
      <c r="F235" s="76" t="s">
        <v>4059</v>
      </c>
      <c r="G235" s="13">
        <v>44457.916666666664</v>
      </c>
      <c r="H235" s="77" t="s">
        <v>4060</v>
      </c>
      <c r="I235" s="16">
        <v>95</v>
      </c>
      <c r="J235" s="16">
        <v>48</v>
      </c>
      <c r="K235" s="16">
        <v>10</v>
      </c>
      <c r="L235" s="16">
        <v>7</v>
      </c>
      <c r="M235" s="81">
        <v>11.4</v>
      </c>
      <c r="N235" s="72">
        <v>12</v>
      </c>
      <c r="O235" s="64">
        <v>2530</v>
      </c>
      <c r="P235" s="65">
        <f>Table2245789101123456789101112131415161718192021222324[[#This Row],[PEMBULATAN]]*O235</f>
        <v>30360</v>
      </c>
    </row>
    <row r="236" spans="1:16" ht="26.25" customHeight="1" x14ac:dyDescent="0.2">
      <c r="A236" s="14"/>
      <c r="B236" s="75"/>
      <c r="C236" s="73" t="s">
        <v>4005</v>
      </c>
      <c r="D236" s="78" t="s">
        <v>289</v>
      </c>
      <c r="E236" s="13">
        <v>44454</v>
      </c>
      <c r="F236" s="76" t="s">
        <v>4059</v>
      </c>
      <c r="G236" s="13">
        <v>44457.916666666664</v>
      </c>
      <c r="H236" s="77" t="s">
        <v>4060</v>
      </c>
      <c r="I236" s="16">
        <v>73</v>
      </c>
      <c r="J236" s="16">
        <v>40</v>
      </c>
      <c r="K236" s="16">
        <v>11</v>
      </c>
      <c r="L236" s="16">
        <v>5</v>
      </c>
      <c r="M236" s="81">
        <v>8.0299999999999994</v>
      </c>
      <c r="N236" s="72">
        <v>8</v>
      </c>
      <c r="O236" s="64">
        <v>2530</v>
      </c>
      <c r="P236" s="65">
        <f>Table2245789101123456789101112131415161718192021222324[[#This Row],[PEMBULATAN]]*O236</f>
        <v>20240</v>
      </c>
    </row>
    <row r="237" spans="1:16" ht="26.25" customHeight="1" x14ac:dyDescent="0.2">
      <c r="A237" s="14"/>
      <c r="B237" s="75"/>
      <c r="C237" s="73" t="s">
        <v>4006</v>
      </c>
      <c r="D237" s="78" t="s">
        <v>289</v>
      </c>
      <c r="E237" s="13">
        <v>44454</v>
      </c>
      <c r="F237" s="76" t="s">
        <v>4059</v>
      </c>
      <c r="G237" s="13">
        <v>44457.916666666664</v>
      </c>
      <c r="H237" s="77" t="s">
        <v>4060</v>
      </c>
      <c r="I237" s="16">
        <v>60</v>
      </c>
      <c r="J237" s="16">
        <v>54</v>
      </c>
      <c r="K237" s="16">
        <v>14</v>
      </c>
      <c r="L237" s="16">
        <v>8</v>
      </c>
      <c r="M237" s="81">
        <v>11.34</v>
      </c>
      <c r="N237" s="72">
        <v>12</v>
      </c>
      <c r="O237" s="64">
        <v>2530</v>
      </c>
      <c r="P237" s="65">
        <f>Table2245789101123456789101112131415161718192021222324[[#This Row],[PEMBULATAN]]*O237</f>
        <v>30360</v>
      </c>
    </row>
    <row r="238" spans="1:16" ht="26.25" customHeight="1" x14ac:dyDescent="0.2">
      <c r="A238" s="14"/>
      <c r="B238" s="75"/>
      <c r="C238" s="73" t="s">
        <v>4007</v>
      </c>
      <c r="D238" s="78" t="s">
        <v>289</v>
      </c>
      <c r="E238" s="13">
        <v>44454</v>
      </c>
      <c r="F238" s="76" t="s">
        <v>4059</v>
      </c>
      <c r="G238" s="13">
        <v>44457.916666666664</v>
      </c>
      <c r="H238" s="77" t="s">
        <v>4060</v>
      </c>
      <c r="I238" s="16">
        <v>55</v>
      </c>
      <c r="J238" s="16">
        <v>60</v>
      </c>
      <c r="K238" s="16">
        <v>17</v>
      </c>
      <c r="L238" s="16">
        <v>10</v>
      </c>
      <c r="M238" s="81">
        <v>14.025</v>
      </c>
      <c r="N238" s="72">
        <v>14</v>
      </c>
      <c r="O238" s="64">
        <v>2530</v>
      </c>
      <c r="P238" s="65">
        <f>Table2245789101123456789101112131415161718192021222324[[#This Row],[PEMBULATAN]]*O238</f>
        <v>35420</v>
      </c>
    </row>
    <row r="239" spans="1:16" ht="26.25" customHeight="1" x14ac:dyDescent="0.2">
      <c r="A239" s="14"/>
      <c r="B239" s="75"/>
      <c r="C239" s="73" t="s">
        <v>4008</v>
      </c>
      <c r="D239" s="78" t="s">
        <v>289</v>
      </c>
      <c r="E239" s="13">
        <v>44454</v>
      </c>
      <c r="F239" s="76" t="s">
        <v>4059</v>
      </c>
      <c r="G239" s="13">
        <v>44457.916666666664</v>
      </c>
      <c r="H239" s="77" t="s">
        <v>4060</v>
      </c>
      <c r="I239" s="16">
        <v>100</v>
      </c>
      <c r="J239" s="16">
        <v>59</v>
      </c>
      <c r="K239" s="16">
        <v>27</v>
      </c>
      <c r="L239" s="16">
        <v>16</v>
      </c>
      <c r="M239" s="81">
        <v>39.825000000000003</v>
      </c>
      <c r="N239" s="72">
        <v>40</v>
      </c>
      <c r="O239" s="64">
        <v>2530</v>
      </c>
      <c r="P239" s="65">
        <f>Table2245789101123456789101112131415161718192021222324[[#This Row],[PEMBULATAN]]*O239</f>
        <v>101200</v>
      </c>
    </row>
    <row r="240" spans="1:16" ht="26.25" customHeight="1" x14ac:dyDescent="0.2">
      <c r="A240" s="14"/>
      <c r="B240" s="75"/>
      <c r="C240" s="73" t="s">
        <v>4009</v>
      </c>
      <c r="D240" s="78" t="s">
        <v>289</v>
      </c>
      <c r="E240" s="13">
        <v>44454</v>
      </c>
      <c r="F240" s="76" t="s">
        <v>4059</v>
      </c>
      <c r="G240" s="13">
        <v>44457.916666666664</v>
      </c>
      <c r="H240" s="77" t="s">
        <v>4060</v>
      </c>
      <c r="I240" s="16">
        <v>114</v>
      </c>
      <c r="J240" s="16">
        <v>60</v>
      </c>
      <c r="K240" s="16">
        <v>6</v>
      </c>
      <c r="L240" s="16">
        <v>3</v>
      </c>
      <c r="M240" s="81">
        <v>10.26</v>
      </c>
      <c r="N240" s="72">
        <v>10</v>
      </c>
      <c r="O240" s="64">
        <v>2530</v>
      </c>
      <c r="P240" s="65">
        <f>Table2245789101123456789101112131415161718192021222324[[#This Row],[PEMBULATAN]]*O240</f>
        <v>25300</v>
      </c>
    </row>
    <row r="241" spans="1:16" ht="26.25" customHeight="1" x14ac:dyDescent="0.2">
      <c r="A241" s="14"/>
      <c r="B241" s="75"/>
      <c r="C241" s="73" t="s">
        <v>4010</v>
      </c>
      <c r="D241" s="78" t="s">
        <v>289</v>
      </c>
      <c r="E241" s="13">
        <v>44454</v>
      </c>
      <c r="F241" s="76" t="s">
        <v>4059</v>
      </c>
      <c r="G241" s="13">
        <v>44457.916666666664</v>
      </c>
      <c r="H241" s="77" t="s">
        <v>4060</v>
      </c>
      <c r="I241" s="16">
        <v>90</v>
      </c>
      <c r="J241" s="16">
        <v>29</v>
      </c>
      <c r="K241" s="16">
        <v>25</v>
      </c>
      <c r="L241" s="16">
        <v>12</v>
      </c>
      <c r="M241" s="81">
        <v>16.3125</v>
      </c>
      <c r="N241" s="72">
        <v>17</v>
      </c>
      <c r="O241" s="64">
        <v>2530</v>
      </c>
      <c r="P241" s="65">
        <f>Table2245789101123456789101112131415161718192021222324[[#This Row],[PEMBULATAN]]*O241</f>
        <v>43010</v>
      </c>
    </row>
    <row r="242" spans="1:16" ht="26.25" customHeight="1" x14ac:dyDescent="0.2">
      <c r="A242" s="14"/>
      <c r="B242" s="75"/>
      <c r="C242" s="73" t="s">
        <v>4011</v>
      </c>
      <c r="D242" s="78" t="s">
        <v>289</v>
      </c>
      <c r="E242" s="13">
        <v>44454</v>
      </c>
      <c r="F242" s="76" t="s">
        <v>4059</v>
      </c>
      <c r="G242" s="13">
        <v>44457.916666666664</v>
      </c>
      <c r="H242" s="77" t="s">
        <v>4060</v>
      </c>
      <c r="I242" s="16">
        <v>63</v>
      </c>
      <c r="J242" s="16">
        <v>60</v>
      </c>
      <c r="K242" s="16">
        <v>18</v>
      </c>
      <c r="L242" s="16">
        <v>5</v>
      </c>
      <c r="M242" s="81">
        <v>17.010000000000002</v>
      </c>
      <c r="N242" s="72">
        <v>17</v>
      </c>
      <c r="O242" s="64">
        <v>2530</v>
      </c>
      <c r="P242" s="65">
        <f>Table2245789101123456789101112131415161718192021222324[[#This Row],[PEMBULATAN]]*O242</f>
        <v>43010</v>
      </c>
    </row>
    <row r="243" spans="1:16" ht="26.25" customHeight="1" x14ac:dyDescent="0.2">
      <c r="A243" s="14"/>
      <c r="B243" s="75"/>
      <c r="C243" s="73" t="s">
        <v>4012</v>
      </c>
      <c r="D243" s="78" t="s">
        <v>289</v>
      </c>
      <c r="E243" s="13">
        <v>44454</v>
      </c>
      <c r="F243" s="76" t="s">
        <v>4059</v>
      </c>
      <c r="G243" s="13">
        <v>44457.916666666664</v>
      </c>
      <c r="H243" s="77" t="s">
        <v>4060</v>
      </c>
      <c r="I243" s="16">
        <v>70</v>
      </c>
      <c r="J243" s="16">
        <v>59</v>
      </c>
      <c r="K243" s="16">
        <v>26</v>
      </c>
      <c r="L243" s="16">
        <v>5</v>
      </c>
      <c r="M243" s="81">
        <v>26.844999999999999</v>
      </c>
      <c r="N243" s="72">
        <v>27</v>
      </c>
      <c r="O243" s="64">
        <v>2530</v>
      </c>
      <c r="P243" s="65">
        <f>Table2245789101123456789101112131415161718192021222324[[#This Row],[PEMBULATAN]]*O243</f>
        <v>68310</v>
      </c>
    </row>
    <row r="244" spans="1:16" ht="26.25" customHeight="1" x14ac:dyDescent="0.2">
      <c r="A244" s="14"/>
      <c r="B244" s="75"/>
      <c r="C244" s="73" t="s">
        <v>4013</v>
      </c>
      <c r="D244" s="78" t="s">
        <v>289</v>
      </c>
      <c r="E244" s="13">
        <v>44454</v>
      </c>
      <c r="F244" s="76" t="s">
        <v>4059</v>
      </c>
      <c r="G244" s="13">
        <v>44457.916666666664</v>
      </c>
      <c r="H244" s="77" t="s">
        <v>4060</v>
      </c>
      <c r="I244" s="16">
        <v>83</v>
      </c>
      <c r="J244" s="16">
        <v>50</v>
      </c>
      <c r="K244" s="16">
        <v>29</v>
      </c>
      <c r="L244" s="16">
        <v>10</v>
      </c>
      <c r="M244" s="81">
        <v>30.087499999999999</v>
      </c>
      <c r="N244" s="72">
        <v>30</v>
      </c>
      <c r="O244" s="64">
        <v>2530</v>
      </c>
      <c r="P244" s="65">
        <f>Table2245789101123456789101112131415161718192021222324[[#This Row],[PEMBULATAN]]*O244</f>
        <v>75900</v>
      </c>
    </row>
    <row r="245" spans="1:16" ht="26.25" customHeight="1" x14ac:dyDescent="0.2">
      <c r="A245" s="14"/>
      <c r="B245" s="75"/>
      <c r="C245" s="73" t="s">
        <v>4014</v>
      </c>
      <c r="D245" s="78" t="s">
        <v>289</v>
      </c>
      <c r="E245" s="13">
        <v>44454</v>
      </c>
      <c r="F245" s="76" t="s">
        <v>4059</v>
      </c>
      <c r="G245" s="13">
        <v>44457.916666666664</v>
      </c>
      <c r="H245" s="77" t="s">
        <v>4060</v>
      </c>
      <c r="I245" s="16">
        <v>43</v>
      </c>
      <c r="J245" s="16">
        <v>47</v>
      </c>
      <c r="K245" s="16">
        <v>34</v>
      </c>
      <c r="L245" s="16">
        <v>3</v>
      </c>
      <c r="M245" s="81">
        <v>17.1785</v>
      </c>
      <c r="N245" s="72">
        <v>17</v>
      </c>
      <c r="O245" s="64">
        <v>2530</v>
      </c>
      <c r="P245" s="65">
        <f>Table2245789101123456789101112131415161718192021222324[[#This Row],[PEMBULATAN]]*O245</f>
        <v>43010</v>
      </c>
    </row>
    <row r="246" spans="1:16" ht="26.25" customHeight="1" x14ac:dyDescent="0.2">
      <c r="A246" s="14"/>
      <c r="B246" s="75"/>
      <c r="C246" s="73" t="s">
        <v>4015</v>
      </c>
      <c r="D246" s="78" t="s">
        <v>289</v>
      </c>
      <c r="E246" s="13">
        <v>44454</v>
      </c>
      <c r="F246" s="76" t="s">
        <v>4059</v>
      </c>
      <c r="G246" s="13">
        <v>44457.916666666664</v>
      </c>
      <c r="H246" s="77" t="s">
        <v>4060</v>
      </c>
      <c r="I246" s="16">
        <v>79</v>
      </c>
      <c r="J246" s="16">
        <v>55</v>
      </c>
      <c r="K246" s="16">
        <v>29</v>
      </c>
      <c r="L246" s="16">
        <v>14</v>
      </c>
      <c r="M246" s="81">
        <v>31.501249999999999</v>
      </c>
      <c r="N246" s="72">
        <v>32</v>
      </c>
      <c r="O246" s="64">
        <v>2530</v>
      </c>
      <c r="P246" s="65">
        <f>Table2245789101123456789101112131415161718192021222324[[#This Row],[PEMBULATAN]]*O246</f>
        <v>80960</v>
      </c>
    </row>
    <row r="247" spans="1:16" ht="26.25" customHeight="1" x14ac:dyDescent="0.2">
      <c r="A247" s="14"/>
      <c r="B247" s="75"/>
      <c r="C247" s="73" t="s">
        <v>4016</v>
      </c>
      <c r="D247" s="78" t="s">
        <v>289</v>
      </c>
      <c r="E247" s="13">
        <v>44454</v>
      </c>
      <c r="F247" s="76" t="s">
        <v>4059</v>
      </c>
      <c r="G247" s="13">
        <v>44457.916666666664</v>
      </c>
      <c r="H247" s="77" t="s">
        <v>4060</v>
      </c>
      <c r="I247" s="16">
        <v>90</v>
      </c>
      <c r="J247" s="16">
        <v>40</v>
      </c>
      <c r="K247" s="16">
        <v>43</v>
      </c>
      <c r="L247" s="16">
        <v>10</v>
      </c>
      <c r="M247" s="81">
        <v>38.700000000000003</v>
      </c>
      <c r="N247" s="72">
        <v>39</v>
      </c>
      <c r="O247" s="64">
        <v>2530</v>
      </c>
      <c r="P247" s="65">
        <f>Table2245789101123456789101112131415161718192021222324[[#This Row],[PEMBULATAN]]*O247</f>
        <v>98670</v>
      </c>
    </row>
    <row r="248" spans="1:16" ht="26.25" customHeight="1" x14ac:dyDescent="0.2">
      <c r="A248" s="14"/>
      <c r="B248" s="75"/>
      <c r="C248" s="73" t="s">
        <v>4017</v>
      </c>
      <c r="D248" s="78" t="s">
        <v>289</v>
      </c>
      <c r="E248" s="13">
        <v>44454</v>
      </c>
      <c r="F248" s="76" t="s">
        <v>4059</v>
      </c>
      <c r="G248" s="13">
        <v>44457.916666666664</v>
      </c>
      <c r="H248" s="77" t="s">
        <v>4060</v>
      </c>
      <c r="I248" s="16">
        <v>80</v>
      </c>
      <c r="J248" s="16">
        <v>50</v>
      </c>
      <c r="K248" s="16">
        <v>25</v>
      </c>
      <c r="L248" s="16">
        <v>2</v>
      </c>
      <c r="M248" s="81">
        <v>25</v>
      </c>
      <c r="N248" s="72">
        <v>25</v>
      </c>
      <c r="O248" s="64">
        <v>2530</v>
      </c>
      <c r="P248" s="65">
        <f>Table2245789101123456789101112131415161718192021222324[[#This Row],[PEMBULATAN]]*O248</f>
        <v>63250</v>
      </c>
    </row>
    <row r="249" spans="1:16" ht="26.25" customHeight="1" x14ac:dyDescent="0.2">
      <c r="A249" s="14"/>
      <c r="B249" s="75"/>
      <c r="C249" s="73" t="s">
        <v>4018</v>
      </c>
      <c r="D249" s="78" t="s">
        <v>289</v>
      </c>
      <c r="E249" s="13">
        <v>44454</v>
      </c>
      <c r="F249" s="76" t="s">
        <v>4059</v>
      </c>
      <c r="G249" s="13">
        <v>44457.916666666664</v>
      </c>
      <c r="H249" s="77" t="s">
        <v>4060</v>
      </c>
      <c r="I249" s="16">
        <v>70</v>
      </c>
      <c r="J249" s="16">
        <v>57</v>
      </c>
      <c r="K249" s="16">
        <v>38</v>
      </c>
      <c r="L249" s="16">
        <v>22</v>
      </c>
      <c r="M249" s="81">
        <v>37.905000000000001</v>
      </c>
      <c r="N249" s="72">
        <v>38</v>
      </c>
      <c r="O249" s="64">
        <v>2530</v>
      </c>
      <c r="P249" s="65">
        <f>Table2245789101123456789101112131415161718192021222324[[#This Row],[PEMBULATAN]]*O249</f>
        <v>96140</v>
      </c>
    </row>
    <row r="250" spans="1:16" ht="26.25" customHeight="1" x14ac:dyDescent="0.2">
      <c r="A250" s="14"/>
      <c r="B250" s="75"/>
      <c r="C250" s="73" t="s">
        <v>4019</v>
      </c>
      <c r="D250" s="78" t="s">
        <v>289</v>
      </c>
      <c r="E250" s="13">
        <v>44454</v>
      </c>
      <c r="F250" s="76" t="s">
        <v>4059</v>
      </c>
      <c r="G250" s="13">
        <v>44457.916666666664</v>
      </c>
      <c r="H250" s="77" t="s">
        <v>4060</v>
      </c>
      <c r="I250" s="16">
        <v>91</v>
      </c>
      <c r="J250" s="16">
        <v>68</v>
      </c>
      <c r="K250" s="16">
        <v>29</v>
      </c>
      <c r="L250" s="16">
        <v>18</v>
      </c>
      <c r="M250" s="81">
        <v>44.863</v>
      </c>
      <c r="N250" s="72">
        <v>45</v>
      </c>
      <c r="O250" s="64">
        <v>2530</v>
      </c>
      <c r="P250" s="65">
        <f>Table2245789101123456789101112131415161718192021222324[[#This Row],[PEMBULATAN]]*O250</f>
        <v>113850</v>
      </c>
    </row>
    <row r="251" spans="1:16" ht="26.25" customHeight="1" x14ac:dyDescent="0.2">
      <c r="A251" s="14"/>
      <c r="B251" s="75"/>
      <c r="C251" s="73" t="s">
        <v>4020</v>
      </c>
      <c r="D251" s="78" t="s">
        <v>289</v>
      </c>
      <c r="E251" s="13">
        <v>44454</v>
      </c>
      <c r="F251" s="76" t="s">
        <v>4059</v>
      </c>
      <c r="G251" s="13">
        <v>44457.916666666664</v>
      </c>
      <c r="H251" s="77" t="s">
        <v>4060</v>
      </c>
      <c r="I251" s="16">
        <v>60</v>
      </c>
      <c r="J251" s="16">
        <v>60</v>
      </c>
      <c r="K251" s="16">
        <v>15</v>
      </c>
      <c r="L251" s="16">
        <v>4</v>
      </c>
      <c r="M251" s="81">
        <v>13.5</v>
      </c>
      <c r="N251" s="72">
        <v>14</v>
      </c>
      <c r="O251" s="64">
        <v>2530</v>
      </c>
      <c r="P251" s="65">
        <f>Table2245789101123456789101112131415161718192021222324[[#This Row],[PEMBULATAN]]*O251</f>
        <v>35420</v>
      </c>
    </row>
    <row r="252" spans="1:16" ht="26.25" customHeight="1" x14ac:dyDescent="0.2">
      <c r="A252" s="14"/>
      <c r="B252" s="75"/>
      <c r="C252" s="73" t="s">
        <v>4021</v>
      </c>
      <c r="D252" s="78" t="s">
        <v>289</v>
      </c>
      <c r="E252" s="13">
        <v>44454</v>
      </c>
      <c r="F252" s="76" t="s">
        <v>4059</v>
      </c>
      <c r="G252" s="13">
        <v>44457.916666666664</v>
      </c>
      <c r="H252" s="77" t="s">
        <v>4060</v>
      </c>
      <c r="I252" s="16">
        <v>105</v>
      </c>
      <c r="J252" s="16">
        <v>57</v>
      </c>
      <c r="K252" s="16">
        <v>30</v>
      </c>
      <c r="L252" s="16">
        <v>19</v>
      </c>
      <c r="M252" s="81">
        <v>44.887500000000003</v>
      </c>
      <c r="N252" s="72">
        <v>45</v>
      </c>
      <c r="O252" s="64">
        <v>2530</v>
      </c>
      <c r="P252" s="65">
        <f>Table2245789101123456789101112131415161718192021222324[[#This Row],[PEMBULATAN]]*O252</f>
        <v>113850</v>
      </c>
    </row>
    <row r="253" spans="1:16" ht="26.25" customHeight="1" x14ac:dyDescent="0.2">
      <c r="A253" s="14"/>
      <c r="B253" s="75"/>
      <c r="C253" s="73" t="s">
        <v>4022</v>
      </c>
      <c r="D253" s="78" t="s">
        <v>289</v>
      </c>
      <c r="E253" s="13">
        <v>44454</v>
      </c>
      <c r="F253" s="76" t="s">
        <v>4059</v>
      </c>
      <c r="G253" s="13">
        <v>44457.916666666664</v>
      </c>
      <c r="H253" s="77" t="s">
        <v>4060</v>
      </c>
      <c r="I253" s="16">
        <v>80</v>
      </c>
      <c r="J253" s="16">
        <v>50</v>
      </c>
      <c r="K253" s="16">
        <v>20</v>
      </c>
      <c r="L253" s="16">
        <v>5</v>
      </c>
      <c r="M253" s="81">
        <v>20</v>
      </c>
      <c r="N253" s="72">
        <v>20</v>
      </c>
      <c r="O253" s="64">
        <v>2530</v>
      </c>
      <c r="P253" s="65">
        <f>Table2245789101123456789101112131415161718192021222324[[#This Row],[PEMBULATAN]]*O253</f>
        <v>50600</v>
      </c>
    </row>
    <row r="254" spans="1:16" ht="26.25" customHeight="1" x14ac:dyDescent="0.2">
      <c r="A254" s="14"/>
      <c r="B254" s="75"/>
      <c r="C254" s="73" t="s">
        <v>4023</v>
      </c>
      <c r="D254" s="78" t="s">
        <v>289</v>
      </c>
      <c r="E254" s="13">
        <v>44454</v>
      </c>
      <c r="F254" s="76" t="s">
        <v>4059</v>
      </c>
      <c r="G254" s="13">
        <v>44457.916666666664</v>
      </c>
      <c r="H254" s="77" t="s">
        <v>4060</v>
      </c>
      <c r="I254" s="16">
        <v>54</v>
      </c>
      <c r="J254" s="16">
        <v>47</v>
      </c>
      <c r="K254" s="16">
        <v>18</v>
      </c>
      <c r="L254" s="16">
        <v>5</v>
      </c>
      <c r="M254" s="81">
        <v>11.420999999999999</v>
      </c>
      <c r="N254" s="72">
        <v>12</v>
      </c>
      <c r="O254" s="64">
        <v>2530</v>
      </c>
      <c r="P254" s="65">
        <f>Table2245789101123456789101112131415161718192021222324[[#This Row],[PEMBULATAN]]*O254</f>
        <v>30360</v>
      </c>
    </row>
    <row r="255" spans="1:16" ht="26.25" customHeight="1" x14ac:dyDescent="0.2">
      <c r="A255" s="14"/>
      <c r="B255" s="75"/>
      <c r="C255" s="73" t="s">
        <v>4024</v>
      </c>
      <c r="D255" s="78" t="s">
        <v>289</v>
      </c>
      <c r="E255" s="13">
        <v>44454</v>
      </c>
      <c r="F255" s="76" t="s">
        <v>4059</v>
      </c>
      <c r="G255" s="13">
        <v>44457.916666666664</v>
      </c>
      <c r="H255" s="77" t="s">
        <v>4060</v>
      </c>
      <c r="I255" s="16">
        <v>91</v>
      </c>
      <c r="J255" s="16">
        <v>57</v>
      </c>
      <c r="K255" s="16">
        <v>35</v>
      </c>
      <c r="L255" s="16">
        <v>17</v>
      </c>
      <c r="M255" s="81">
        <v>45.386249999999997</v>
      </c>
      <c r="N255" s="72">
        <v>46</v>
      </c>
      <c r="O255" s="64">
        <v>2530</v>
      </c>
      <c r="P255" s="65">
        <f>Table2245789101123456789101112131415161718192021222324[[#This Row],[PEMBULATAN]]*O255</f>
        <v>116380</v>
      </c>
    </row>
    <row r="256" spans="1:16" ht="26.25" customHeight="1" x14ac:dyDescent="0.2">
      <c r="A256" s="14"/>
      <c r="B256" s="75"/>
      <c r="C256" s="73" t="s">
        <v>4025</v>
      </c>
      <c r="D256" s="78" t="s">
        <v>289</v>
      </c>
      <c r="E256" s="13">
        <v>44454</v>
      </c>
      <c r="F256" s="76" t="s">
        <v>4059</v>
      </c>
      <c r="G256" s="13">
        <v>44457.916666666664</v>
      </c>
      <c r="H256" s="77" t="s">
        <v>4060</v>
      </c>
      <c r="I256" s="16">
        <v>74</v>
      </c>
      <c r="J256" s="16">
        <v>65</v>
      </c>
      <c r="K256" s="16">
        <v>28</v>
      </c>
      <c r="L256" s="16">
        <v>12</v>
      </c>
      <c r="M256" s="81">
        <v>33.67</v>
      </c>
      <c r="N256" s="72">
        <v>34</v>
      </c>
      <c r="O256" s="64">
        <v>2530</v>
      </c>
      <c r="P256" s="65">
        <f>Table2245789101123456789101112131415161718192021222324[[#This Row],[PEMBULATAN]]*O256</f>
        <v>86020</v>
      </c>
    </row>
    <row r="257" spans="1:16" ht="26.25" customHeight="1" x14ac:dyDescent="0.2">
      <c r="A257" s="14"/>
      <c r="B257" s="75"/>
      <c r="C257" s="73" t="s">
        <v>4026</v>
      </c>
      <c r="D257" s="78" t="s">
        <v>289</v>
      </c>
      <c r="E257" s="13">
        <v>44454</v>
      </c>
      <c r="F257" s="76" t="s">
        <v>4059</v>
      </c>
      <c r="G257" s="13">
        <v>44457.916666666664</v>
      </c>
      <c r="H257" s="77" t="s">
        <v>4060</v>
      </c>
      <c r="I257" s="16">
        <v>46</v>
      </c>
      <c r="J257" s="16">
        <v>40</v>
      </c>
      <c r="K257" s="16">
        <v>24</v>
      </c>
      <c r="L257" s="16">
        <v>6</v>
      </c>
      <c r="M257" s="81">
        <v>11.04</v>
      </c>
      <c r="N257" s="72">
        <v>11</v>
      </c>
      <c r="O257" s="64">
        <v>2530</v>
      </c>
      <c r="P257" s="65">
        <f>Table2245789101123456789101112131415161718192021222324[[#This Row],[PEMBULATAN]]*O257</f>
        <v>27830</v>
      </c>
    </row>
    <row r="258" spans="1:16" ht="26.25" customHeight="1" x14ac:dyDescent="0.2">
      <c r="A258" s="14"/>
      <c r="B258" s="75"/>
      <c r="C258" s="73" t="s">
        <v>4027</v>
      </c>
      <c r="D258" s="78" t="s">
        <v>289</v>
      </c>
      <c r="E258" s="13">
        <v>44454</v>
      </c>
      <c r="F258" s="76" t="s">
        <v>4059</v>
      </c>
      <c r="G258" s="13">
        <v>44457.916666666664</v>
      </c>
      <c r="H258" s="77" t="s">
        <v>4060</v>
      </c>
      <c r="I258" s="16">
        <v>69</v>
      </c>
      <c r="J258" s="16">
        <v>58</v>
      </c>
      <c r="K258" s="16">
        <v>28</v>
      </c>
      <c r="L258" s="16">
        <v>12</v>
      </c>
      <c r="M258" s="81">
        <v>28.013999999999999</v>
      </c>
      <c r="N258" s="72">
        <v>28</v>
      </c>
      <c r="O258" s="64">
        <v>2530</v>
      </c>
      <c r="P258" s="65">
        <f>Table2245789101123456789101112131415161718192021222324[[#This Row],[PEMBULATAN]]*O258</f>
        <v>70840</v>
      </c>
    </row>
    <row r="259" spans="1:16" ht="26.25" customHeight="1" x14ac:dyDescent="0.2">
      <c r="A259" s="14"/>
      <c r="B259" s="75"/>
      <c r="C259" s="73" t="s">
        <v>4028</v>
      </c>
      <c r="D259" s="78" t="s">
        <v>289</v>
      </c>
      <c r="E259" s="13">
        <v>44454</v>
      </c>
      <c r="F259" s="76" t="s">
        <v>4059</v>
      </c>
      <c r="G259" s="13">
        <v>44457.916666666664</v>
      </c>
      <c r="H259" s="77" t="s">
        <v>4060</v>
      </c>
      <c r="I259" s="16">
        <v>73</v>
      </c>
      <c r="J259" s="16">
        <v>63</v>
      </c>
      <c r="K259" s="16">
        <v>20</v>
      </c>
      <c r="L259" s="16">
        <v>12</v>
      </c>
      <c r="M259" s="81">
        <v>22.995000000000001</v>
      </c>
      <c r="N259" s="72">
        <v>23</v>
      </c>
      <c r="O259" s="64">
        <v>2530</v>
      </c>
      <c r="P259" s="65">
        <f>Table2245789101123456789101112131415161718192021222324[[#This Row],[PEMBULATAN]]*O259</f>
        <v>58190</v>
      </c>
    </row>
    <row r="260" spans="1:16" ht="26.25" customHeight="1" x14ac:dyDescent="0.2">
      <c r="A260" s="14"/>
      <c r="B260" s="75"/>
      <c r="C260" s="73" t="s">
        <v>4029</v>
      </c>
      <c r="D260" s="78" t="s">
        <v>289</v>
      </c>
      <c r="E260" s="13">
        <v>44454</v>
      </c>
      <c r="F260" s="76" t="s">
        <v>4059</v>
      </c>
      <c r="G260" s="13">
        <v>44457.916666666664</v>
      </c>
      <c r="H260" s="77" t="s">
        <v>4060</v>
      </c>
      <c r="I260" s="16">
        <v>45</v>
      </c>
      <c r="J260" s="16">
        <v>30</v>
      </c>
      <c r="K260" s="16">
        <v>24</v>
      </c>
      <c r="L260" s="16">
        <v>4</v>
      </c>
      <c r="M260" s="81">
        <v>8.1</v>
      </c>
      <c r="N260" s="72">
        <v>8</v>
      </c>
      <c r="O260" s="64">
        <v>2530</v>
      </c>
      <c r="P260" s="65">
        <f>Table2245789101123456789101112131415161718192021222324[[#This Row],[PEMBULATAN]]*O260</f>
        <v>20240</v>
      </c>
    </row>
    <row r="261" spans="1:16" ht="26.25" customHeight="1" x14ac:dyDescent="0.2">
      <c r="A261" s="14"/>
      <c r="B261" s="75"/>
      <c r="C261" s="73" t="s">
        <v>4030</v>
      </c>
      <c r="D261" s="78" t="s">
        <v>289</v>
      </c>
      <c r="E261" s="13">
        <v>44454</v>
      </c>
      <c r="F261" s="76" t="s">
        <v>4059</v>
      </c>
      <c r="G261" s="13">
        <v>44457.916666666664</v>
      </c>
      <c r="H261" s="77" t="s">
        <v>4060</v>
      </c>
      <c r="I261" s="16">
        <v>70</v>
      </c>
      <c r="J261" s="16">
        <v>60</v>
      </c>
      <c r="K261" s="16">
        <v>30</v>
      </c>
      <c r="L261" s="16">
        <v>10</v>
      </c>
      <c r="M261" s="81">
        <v>31.5</v>
      </c>
      <c r="N261" s="72">
        <v>32</v>
      </c>
      <c r="O261" s="64">
        <v>2530</v>
      </c>
      <c r="P261" s="65">
        <f>Table2245789101123456789101112131415161718192021222324[[#This Row],[PEMBULATAN]]*O261</f>
        <v>80960</v>
      </c>
    </row>
    <row r="262" spans="1:16" ht="26.25" customHeight="1" x14ac:dyDescent="0.2">
      <c r="A262" s="14"/>
      <c r="B262" s="75"/>
      <c r="C262" s="73" t="s">
        <v>4031</v>
      </c>
      <c r="D262" s="78" t="s">
        <v>289</v>
      </c>
      <c r="E262" s="13">
        <v>44454</v>
      </c>
      <c r="F262" s="76" t="s">
        <v>4059</v>
      </c>
      <c r="G262" s="13">
        <v>44457.916666666664</v>
      </c>
      <c r="H262" s="77" t="s">
        <v>4060</v>
      </c>
      <c r="I262" s="16">
        <v>67</v>
      </c>
      <c r="J262" s="16">
        <v>57</v>
      </c>
      <c r="K262" s="16">
        <v>20</v>
      </c>
      <c r="L262" s="16">
        <v>12</v>
      </c>
      <c r="M262" s="81">
        <v>19.094999999999999</v>
      </c>
      <c r="N262" s="72">
        <v>19</v>
      </c>
      <c r="O262" s="64">
        <v>2530</v>
      </c>
      <c r="P262" s="65">
        <f>Table2245789101123456789101112131415161718192021222324[[#This Row],[PEMBULATAN]]*O262</f>
        <v>48070</v>
      </c>
    </row>
    <row r="263" spans="1:16" ht="26.25" customHeight="1" x14ac:dyDescent="0.2">
      <c r="A263" s="14"/>
      <c r="B263" s="75"/>
      <c r="C263" s="73" t="s">
        <v>4032</v>
      </c>
      <c r="D263" s="78" t="s">
        <v>289</v>
      </c>
      <c r="E263" s="13">
        <v>44454</v>
      </c>
      <c r="F263" s="76" t="s">
        <v>4059</v>
      </c>
      <c r="G263" s="13">
        <v>44457.916666666664</v>
      </c>
      <c r="H263" s="77" t="s">
        <v>4060</v>
      </c>
      <c r="I263" s="16">
        <v>67</v>
      </c>
      <c r="J263" s="16">
        <v>60</v>
      </c>
      <c r="K263" s="16">
        <v>20</v>
      </c>
      <c r="L263" s="16">
        <v>5</v>
      </c>
      <c r="M263" s="81">
        <v>20.100000000000001</v>
      </c>
      <c r="N263" s="72">
        <v>20</v>
      </c>
      <c r="O263" s="64">
        <v>2530</v>
      </c>
      <c r="P263" s="65">
        <f>Table2245789101123456789101112131415161718192021222324[[#This Row],[PEMBULATAN]]*O263</f>
        <v>50600</v>
      </c>
    </row>
    <row r="264" spans="1:16" ht="26.25" customHeight="1" x14ac:dyDescent="0.2">
      <c r="A264" s="14"/>
      <c r="B264" s="75"/>
      <c r="C264" s="73" t="s">
        <v>4033</v>
      </c>
      <c r="D264" s="78" t="s">
        <v>289</v>
      </c>
      <c r="E264" s="13">
        <v>44454</v>
      </c>
      <c r="F264" s="76" t="s">
        <v>4059</v>
      </c>
      <c r="G264" s="13">
        <v>44457.916666666664</v>
      </c>
      <c r="H264" s="77" t="s">
        <v>4060</v>
      </c>
      <c r="I264" s="16">
        <v>90</v>
      </c>
      <c r="J264" s="16">
        <v>55</v>
      </c>
      <c r="K264" s="16">
        <v>48</v>
      </c>
      <c r="L264" s="16">
        <v>18</v>
      </c>
      <c r="M264" s="81">
        <v>59.4</v>
      </c>
      <c r="N264" s="72">
        <v>60</v>
      </c>
      <c r="O264" s="64">
        <v>2530</v>
      </c>
      <c r="P264" s="65">
        <f>Table2245789101123456789101112131415161718192021222324[[#This Row],[PEMBULATAN]]*O264</f>
        <v>151800</v>
      </c>
    </row>
    <row r="265" spans="1:16" ht="26.25" customHeight="1" x14ac:dyDescent="0.2">
      <c r="A265" s="14"/>
      <c r="B265" s="75"/>
      <c r="C265" s="73" t="s">
        <v>4034</v>
      </c>
      <c r="D265" s="78" t="s">
        <v>289</v>
      </c>
      <c r="E265" s="13">
        <v>44454</v>
      </c>
      <c r="F265" s="76" t="s">
        <v>4059</v>
      </c>
      <c r="G265" s="13">
        <v>44457.916666666664</v>
      </c>
      <c r="H265" s="77" t="s">
        <v>4060</v>
      </c>
      <c r="I265" s="16">
        <v>108</v>
      </c>
      <c r="J265" s="16">
        <v>50</v>
      </c>
      <c r="K265" s="16">
        <v>17</v>
      </c>
      <c r="L265" s="16">
        <v>5</v>
      </c>
      <c r="M265" s="81">
        <v>22.95</v>
      </c>
      <c r="N265" s="72">
        <v>23</v>
      </c>
      <c r="O265" s="64">
        <v>2530</v>
      </c>
      <c r="P265" s="65">
        <f>Table2245789101123456789101112131415161718192021222324[[#This Row],[PEMBULATAN]]*O265</f>
        <v>58190</v>
      </c>
    </row>
    <row r="266" spans="1:16" ht="26.25" customHeight="1" x14ac:dyDescent="0.2">
      <c r="A266" s="14"/>
      <c r="B266" s="75"/>
      <c r="C266" s="73" t="s">
        <v>4035</v>
      </c>
      <c r="D266" s="78" t="s">
        <v>289</v>
      </c>
      <c r="E266" s="13">
        <v>44454</v>
      </c>
      <c r="F266" s="76" t="s">
        <v>4059</v>
      </c>
      <c r="G266" s="13">
        <v>44457.916666666664</v>
      </c>
      <c r="H266" s="77" t="s">
        <v>4060</v>
      </c>
      <c r="I266" s="16">
        <v>55</v>
      </c>
      <c r="J266" s="16">
        <v>47</v>
      </c>
      <c r="K266" s="16">
        <v>18</v>
      </c>
      <c r="L266" s="16">
        <v>6</v>
      </c>
      <c r="M266" s="81">
        <v>11.6325</v>
      </c>
      <c r="N266" s="72">
        <v>12</v>
      </c>
      <c r="O266" s="64">
        <v>2530</v>
      </c>
      <c r="P266" s="65">
        <f>Table2245789101123456789101112131415161718192021222324[[#This Row],[PEMBULATAN]]*O266</f>
        <v>30360</v>
      </c>
    </row>
    <row r="267" spans="1:16" ht="26.25" customHeight="1" x14ac:dyDescent="0.2">
      <c r="A267" s="14"/>
      <c r="B267" s="75"/>
      <c r="C267" s="73" t="s">
        <v>4036</v>
      </c>
      <c r="D267" s="78" t="s">
        <v>289</v>
      </c>
      <c r="E267" s="13">
        <v>44454</v>
      </c>
      <c r="F267" s="76" t="s">
        <v>4059</v>
      </c>
      <c r="G267" s="13">
        <v>44457.916666666664</v>
      </c>
      <c r="H267" s="77" t="s">
        <v>4060</v>
      </c>
      <c r="I267" s="16">
        <v>37</v>
      </c>
      <c r="J267" s="16">
        <v>43</v>
      </c>
      <c r="K267" s="16">
        <v>10</v>
      </c>
      <c r="L267" s="16">
        <v>2</v>
      </c>
      <c r="M267" s="81">
        <v>3.9775</v>
      </c>
      <c r="N267" s="72">
        <v>4</v>
      </c>
      <c r="O267" s="64">
        <v>2530</v>
      </c>
      <c r="P267" s="65">
        <f>Table2245789101123456789101112131415161718192021222324[[#This Row],[PEMBULATAN]]*O267</f>
        <v>10120</v>
      </c>
    </row>
    <row r="268" spans="1:16" ht="26.25" customHeight="1" x14ac:dyDescent="0.2">
      <c r="A268" s="14"/>
      <c r="B268" s="75"/>
      <c r="C268" s="73" t="s">
        <v>4037</v>
      </c>
      <c r="D268" s="78" t="s">
        <v>289</v>
      </c>
      <c r="E268" s="13">
        <v>44454</v>
      </c>
      <c r="F268" s="76" t="s">
        <v>4059</v>
      </c>
      <c r="G268" s="13">
        <v>44457.916666666664</v>
      </c>
      <c r="H268" s="77" t="s">
        <v>4060</v>
      </c>
      <c r="I268" s="16">
        <v>73</v>
      </c>
      <c r="J268" s="16">
        <v>55</v>
      </c>
      <c r="K268" s="16">
        <v>23</v>
      </c>
      <c r="L268" s="16">
        <v>10</v>
      </c>
      <c r="M268" s="81">
        <v>23.08625</v>
      </c>
      <c r="N268" s="72">
        <v>23</v>
      </c>
      <c r="O268" s="64">
        <v>2530</v>
      </c>
      <c r="P268" s="65">
        <f>Table2245789101123456789101112131415161718192021222324[[#This Row],[PEMBULATAN]]*O268</f>
        <v>58190</v>
      </c>
    </row>
    <row r="269" spans="1:16" ht="26.25" customHeight="1" x14ac:dyDescent="0.2">
      <c r="A269" s="14"/>
      <c r="B269" s="75"/>
      <c r="C269" s="73" t="s">
        <v>4038</v>
      </c>
      <c r="D269" s="78" t="s">
        <v>289</v>
      </c>
      <c r="E269" s="13">
        <v>44454</v>
      </c>
      <c r="F269" s="76" t="s">
        <v>4059</v>
      </c>
      <c r="G269" s="13">
        <v>44457.916666666664</v>
      </c>
      <c r="H269" s="77" t="s">
        <v>4060</v>
      </c>
      <c r="I269" s="16">
        <v>60</v>
      </c>
      <c r="J269" s="16">
        <v>60</v>
      </c>
      <c r="K269" s="16">
        <v>9</v>
      </c>
      <c r="L269" s="16">
        <v>6</v>
      </c>
      <c r="M269" s="81">
        <v>8.1</v>
      </c>
      <c r="N269" s="72">
        <v>8</v>
      </c>
      <c r="O269" s="64">
        <v>2530</v>
      </c>
      <c r="P269" s="65">
        <f>Table2245789101123456789101112131415161718192021222324[[#This Row],[PEMBULATAN]]*O269</f>
        <v>20240</v>
      </c>
    </row>
    <row r="270" spans="1:16" ht="26.25" customHeight="1" x14ac:dyDescent="0.2">
      <c r="A270" s="14"/>
      <c r="B270" s="75"/>
      <c r="C270" s="73" t="s">
        <v>4039</v>
      </c>
      <c r="D270" s="78" t="s">
        <v>289</v>
      </c>
      <c r="E270" s="13">
        <v>44454</v>
      </c>
      <c r="F270" s="76" t="s">
        <v>4059</v>
      </c>
      <c r="G270" s="13">
        <v>44457.916666666664</v>
      </c>
      <c r="H270" s="77" t="s">
        <v>4060</v>
      </c>
      <c r="I270" s="16">
        <v>108</v>
      </c>
      <c r="J270" s="16">
        <v>15</v>
      </c>
      <c r="K270" s="16">
        <v>15</v>
      </c>
      <c r="L270" s="16">
        <v>3</v>
      </c>
      <c r="M270" s="81">
        <v>6.0750000000000002</v>
      </c>
      <c r="N270" s="72">
        <v>6</v>
      </c>
      <c r="O270" s="64">
        <v>2530</v>
      </c>
      <c r="P270" s="65">
        <f>Table2245789101123456789101112131415161718192021222324[[#This Row],[PEMBULATAN]]*O270</f>
        <v>15180</v>
      </c>
    </row>
    <row r="271" spans="1:16" ht="26.25" customHeight="1" x14ac:dyDescent="0.2">
      <c r="A271" s="14"/>
      <c r="B271" s="75"/>
      <c r="C271" s="73" t="s">
        <v>4040</v>
      </c>
      <c r="D271" s="78" t="s">
        <v>289</v>
      </c>
      <c r="E271" s="13">
        <v>44454</v>
      </c>
      <c r="F271" s="76" t="s">
        <v>4059</v>
      </c>
      <c r="G271" s="13">
        <v>44457.916666666664</v>
      </c>
      <c r="H271" s="77" t="s">
        <v>4060</v>
      </c>
      <c r="I271" s="16">
        <v>34</v>
      </c>
      <c r="J271" s="16">
        <v>37</v>
      </c>
      <c r="K271" s="16">
        <v>20</v>
      </c>
      <c r="L271" s="16">
        <v>5</v>
      </c>
      <c r="M271" s="81">
        <v>6.29</v>
      </c>
      <c r="N271" s="72">
        <v>6</v>
      </c>
      <c r="O271" s="64">
        <v>2530</v>
      </c>
      <c r="P271" s="65">
        <f>Table2245789101123456789101112131415161718192021222324[[#This Row],[PEMBULATAN]]*O271</f>
        <v>15180</v>
      </c>
    </row>
    <row r="272" spans="1:16" ht="26.25" customHeight="1" x14ac:dyDescent="0.2">
      <c r="A272" s="14"/>
      <c r="B272" s="75"/>
      <c r="C272" s="73" t="s">
        <v>4041</v>
      </c>
      <c r="D272" s="78" t="s">
        <v>289</v>
      </c>
      <c r="E272" s="13">
        <v>44454</v>
      </c>
      <c r="F272" s="76" t="s">
        <v>4059</v>
      </c>
      <c r="G272" s="13">
        <v>44457.916666666664</v>
      </c>
      <c r="H272" s="77" t="s">
        <v>4060</v>
      </c>
      <c r="I272" s="16">
        <v>60</v>
      </c>
      <c r="J272" s="16">
        <v>60</v>
      </c>
      <c r="K272" s="16">
        <v>30</v>
      </c>
      <c r="L272" s="16">
        <v>6</v>
      </c>
      <c r="M272" s="81">
        <v>27</v>
      </c>
      <c r="N272" s="72">
        <v>27</v>
      </c>
      <c r="O272" s="64">
        <v>2530</v>
      </c>
      <c r="P272" s="65">
        <f>Table2245789101123456789101112131415161718192021222324[[#This Row],[PEMBULATAN]]*O272</f>
        <v>68310</v>
      </c>
    </row>
    <row r="273" spans="1:16" ht="26.25" customHeight="1" x14ac:dyDescent="0.2">
      <c r="A273" s="14"/>
      <c r="B273" s="75"/>
      <c r="C273" s="73" t="s">
        <v>4042</v>
      </c>
      <c r="D273" s="78" t="s">
        <v>289</v>
      </c>
      <c r="E273" s="13">
        <v>44454</v>
      </c>
      <c r="F273" s="76" t="s">
        <v>4059</v>
      </c>
      <c r="G273" s="13">
        <v>44457.916666666664</v>
      </c>
      <c r="H273" s="77" t="s">
        <v>4060</v>
      </c>
      <c r="I273" s="16">
        <v>56</v>
      </c>
      <c r="J273" s="16">
        <v>18</v>
      </c>
      <c r="K273" s="16">
        <v>30</v>
      </c>
      <c r="L273" s="16">
        <v>4</v>
      </c>
      <c r="M273" s="81">
        <v>7.56</v>
      </c>
      <c r="N273" s="72">
        <v>8</v>
      </c>
      <c r="O273" s="64">
        <v>2530</v>
      </c>
      <c r="P273" s="65">
        <f>Table2245789101123456789101112131415161718192021222324[[#This Row],[PEMBULATAN]]*O273</f>
        <v>20240</v>
      </c>
    </row>
    <row r="274" spans="1:16" ht="26.25" customHeight="1" x14ac:dyDescent="0.2">
      <c r="A274" s="14"/>
      <c r="B274" s="75"/>
      <c r="C274" s="73" t="s">
        <v>4043</v>
      </c>
      <c r="D274" s="78" t="s">
        <v>289</v>
      </c>
      <c r="E274" s="13">
        <v>44454</v>
      </c>
      <c r="F274" s="76" t="s">
        <v>4059</v>
      </c>
      <c r="G274" s="13">
        <v>44457.916666666664</v>
      </c>
      <c r="H274" s="77" t="s">
        <v>4060</v>
      </c>
      <c r="I274" s="16">
        <v>90</v>
      </c>
      <c r="J274" s="16">
        <v>55</v>
      </c>
      <c r="K274" s="16">
        <v>28</v>
      </c>
      <c r="L274" s="16">
        <v>23</v>
      </c>
      <c r="M274" s="81">
        <v>34.65</v>
      </c>
      <c r="N274" s="72">
        <v>35</v>
      </c>
      <c r="O274" s="64">
        <v>2530</v>
      </c>
      <c r="P274" s="65">
        <f>Table2245789101123456789101112131415161718192021222324[[#This Row],[PEMBULATAN]]*O274</f>
        <v>88550</v>
      </c>
    </row>
    <row r="275" spans="1:16" ht="26.25" customHeight="1" x14ac:dyDescent="0.2">
      <c r="A275" s="14"/>
      <c r="B275" s="75"/>
      <c r="C275" s="73" t="s">
        <v>4044</v>
      </c>
      <c r="D275" s="78" t="s">
        <v>289</v>
      </c>
      <c r="E275" s="13">
        <v>44454</v>
      </c>
      <c r="F275" s="76" t="s">
        <v>4059</v>
      </c>
      <c r="G275" s="13">
        <v>44457.916666666664</v>
      </c>
      <c r="H275" s="77" t="s">
        <v>4060</v>
      </c>
      <c r="I275" s="16">
        <v>55</v>
      </c>
      <c r="J275" s="16">
        <v>40</v>
      </c>
      <c r="K275" s="16">
        <v>38</v>
      </c>
      <c r="L275" s="16">
        <v>4</v>
      </c>
      <c r="M275" s="81">
        <v>20.9</v>
      </c>
      <c r="N275" s="72">
        <v>21</v>
      </c>
      <c r="O275" s="64">
        <v>2530</v>
      </c>
      <c r="P275" s="65">
        <f>Table2245789101123456789101112131415161718192021222324[[#This Row],[PEMBULATAN]]*O275</f>
        <v>53130</v>
      </c>
    </row>
    <row r="276" spans="1:16" ht="26.25" customHeight="1" x14ac:dyDescent="0.2">
      <c r="A276" s="14"/>
      <c r="B276" s="75"/>
      <c r="C276" s="73" t="s">
        <v>4045</v>
      </c>
      <c r="D276" s="78" t="s">
        <v>289</v>
      </c>
      <c r="E276" s="13">
        <v>44454</v>
      </c>
      <c r="F276" s="76" t="s">
        <v>4059</v>
      </c>
      <c r="G276" s="13">
        <v>44457.916666666664</v>
      </c>
      <c r="H276" s="77" t="s">
        <v>4060</v>
      </c>
      <c r="I276" s="16">
        <v>124</v>
      </c>
      <c r="J276" s="16">
        <v>15</v>
      </c>
      <c r="K276" s="16">
        <v>12</v>
      </c>
      <c r="L276" s="16">
        <v>1</v>
      </c>
      <c r="M276" s="81">
        <v>5.58</v>
      </c>
      <c r="N276" s="72">
        <v>6</v>
      </c>
      <c r="O276" s="64">
        <v>2530</v>
      </c>
      <c r="P276" s="65">
        <f>Table2245789101123456789101112131415161718192021222324[[#This Row],[PEMBULATAN]]*O276</f>
        <v>15180</v>
      </c>
    </row>
    <row r="277" spans="1:16" ht="26.25" customHeight="1" x14ac:dyDescent="0.2">
      <c r="A277" s="14"/>
      <c r="B277" s="97"/>
      <c r="C277" s="73" t="s">
        <v>4046</v>
      </c>
      <c r="D277" s="78" t="s">
        <v>289</v>
      </c>
      <c r="E277" s="13">
        <v>44454</v>
      </c>
      <c r="F277" s="76" t="s">
        <v>4059</v>
      </c>
      <c r="G277" s="13">
        <v>44457.916666666664</v>
      </c>
      <c r="H277" s="77" t="s">
        <v>4060</v>
      </c>
      <c r="I277" s="16">
        <v>90</v>
      </c>
      <c r="J277" s="16">
        <v>23</v>
      </c>
      <c r="K277" s="16">
        <v>63</v>
      </c>
      <c r="L277" s="16">
        <v>8</v>
      </c>
      <c r="M277" s="81">
        <v>32.602499999999999</v>
      </c>
      <c r="N277" s="72">
        <v>33</v>
      </c>
      <c r="O277" s="64">
        <v>2530</v>
      </c>
      <c r="P277" s="65">
        <f>Table2245789101123456789101112131415161718192021222324[[#This Row],[PEMBULATAN]]*O277</f>
        <v>83490</v>
      </c>
    </row>
    <row r="278" spans="1:16" ht="26.25" customHeight="1" x14ac:dyDescent="0.2">
      <c r="A278" s="14"/>
      <c r="B278" s="75" t="s">
        <v>4047</v>
      </c>
      <c r="C278" s="73" t="s">
        <v>4048</v>
      </c>
      <c r="D278" s="78" t="s">
        <v>289</v>
      </c>
      <c r="E278" s="13">
        <v>44454</v>
      </c>
      <c r="F278" s="76" t="s">
        <v>4059</v>
      </c>
      <c r="G278" s="13">
        <v>44457.916666666664</v>
      </c>
      <c r="H278" s="77" t="s">
        <v>4060</v>
      </c>
      <c r="I278" s="16">
        <v>35</v>
      </c>
      <c r="J278" s="16">
        <v>35</v>
      </c>
      <c r="K278" s="16">
        <v>18</v>
      </c>
      <c r="L278" s="16">
        <v>12</v>
      </c>
      <c r="M278" s="81">
        <v>5.5125000000000002</v>
      </c>
      <c r="N278" s="72">
        <v>12</v>
      </c>
      <c r="O278" s="64">
        <v>2530</v>
      </c>
      <c r="P278" s="65">
        <f>Table2245789101123456789101112131415161718192021222324[[#This Row],[PEMBULATAN]]*O278</f>
        <v>30360</v>
      </c>
    </row>
    <row r="279" spans="1:16" ht="26.25" customHeight="1" x14ac:dyDescent="0.2">
      <c r="A279" s="14"/>
      <c r="B279" s="75"/>
      <c r="C279" s="73" t="s">
        <v>4049</v>
      </c>
      <c r="D279" s="78" t="s">
        <v>289</v>
      </c>
      <c r="E279" s="13">
        <v>44454</v>
      </c>
      <c r="F279" s="76" t="s">
        <v>4059</v>
      </c>
      <c r="G279" s="13">
        <v>44457.916666666664</v>
      </c>
      <c r="H279" s="77" t="s">
        <v>4060</v>
      </c>
      <c r="I279" s="16">
        <v>201</v>
      </c>
      <c r="J279" s="16">
        <v>90</v>
      </c>
      <c r="K279" s="16">
        <v>14</v>
      </c>
      <c r="L279" s="16">
        <v>12</v>
      </c>
      <c r="M279" s="81">
        <v>63.314999999999998</v>
      </c>
      <c r="N279" s="72">
        <v>64</v>
      </c>
      <c r="O279" s="64">
        <v>2530</v>
      </c>
      <c r="P279" s="65">
        <f>Table2245789101123456789101112131415161718192021222324[[#This Row],[PEMBULATAN]]*O279</f>
        <v>161920</v>
      </c>
    </row>
    <row r="280" spans="1:16" ht="26.25" customHeight="1" x14ac:dyDescent="0.2">
      <c r="A280" s="14"/>
      <c r="B280" s="14"/>
      <c r="C280" s="9" t="s">
        <v>4050</v>
      </c>
      <c r="D280" s="76" t="s">
        <v>289</v>
      </c>
      <c r="E280" s="13">
        <v>44454</v>
      </c>
      <c r="F280" s="76" t="s">
        <v>4059</v>
      </c>
      <c r="G280" s="13">
        <v>44457.916666666664</v>
      </c>
      <c r="H280" s="10" t="s">
        <v>4060</v>
      </c>
      <c r="I280" s="1">
        <v>201</v>
      </c>
      <c r="J280" s="1">
        <v>90</v>
      </c>
      <c r="K280" s="1">
        <v>14</v>
      </c>
      <c r="L280" s="1">
        <v>12</v>
      </c>
      <c r="M280" s="80">
        <v>63.314999999999998</v>
      </c>
      <c r="N280" s="8">
        <v>64</v>
      </c>
      <c r="O280" s="64">
        <v>2530</v>
      </c>
      <c r="P280" s="65">
        <f>Table2245789101123456789101112131415161718192021222324[[#This Row],[PEMBULATAN]]*O280</f>
        <v>161920</v>
      </c>
    </row>
    <row r="281" spans="1:16" ht="26.25" customHeight="1" x14ac:dyDescent="0.2">
      <c r="A281" s="14"/>
      <c r="B281" s="14"/>
      <c r="C281" s="73" t="s">
        <v>4051</v>
      </c>
      <c r="D281" s="78" t="s">
        <v>289</v>
      </c>
      <c r="E281" s="13">
        <v>44454</v>
      </c>
      <c r="F281" s="76" t="s">
        <v>4059</v>
      </c>
      <c r="G281" s="13">
        <v>44457.916666666664</v>
      </c>
      <c r="H281" s="77" t="s">
        <v>4060</v>
      </c>
      <c r="I281" s="16">
        <v>35</v>
      </c>
      <c r="J281" s="16">
        <v>35</v>
      </c>
      <c r="K281" s="16">
        <v>18</v>
      </c>
      <c r="L281" s="16">
        <v>11</v>
      </c>
      <c r="M281" s="81">
        <v>5.5125000000000002</v>
      </c>
      <c r="N281" s="72">
        <v>11</v>
      </c>
      <c r="O281" s="64">
        <v>2530</v>
      </c>
      <c r="P281" s="65">
        <f>Table2245789101123456789101112131415161718192021222324[[#This Row],[PEMBULATAN]]*O281</f>
        <v>27830</v>
      </c>
    </row>
    <row r="282" spans="1:16" ht="26.25" customHeight="1" x14ac:dyDescent="0.2">
      <c r="A282" s="14"/>
      <c r="B282" s="14"/>
      <c r="C282" s="73" t="s">
        <v>4052</v>
      </c>
      <c r="D282" s="78" t="s">
        <v>289</v>
      </c>
      <c r="E282" s="13">
        <v>44454</v>
      </c>
      <c r="F282" s="76" t="s">
        <v>4059</v>
      </c>
      <c r="G282" s="13">
        <v>44457.916666666664</v>
      </c>
      <c r="H282" s="77" t="s">
        <v>4060</v>
      </c>
      <c r="I282" s="16">
        <v>35</v>
      </c>
      <c r="J282" s="16">
        <v>35</v>
      </c>
      <c r="K282" s="16">
        <v>18</v>
      </c>
      <c r="L282" s="16">
        <v>11</v>
      </c>
      <c r="M282" s="81">
        <v>5.5125000000000002</v>
      </c>
      <c r="N282" s="72">
        <v>11</v>
      </c>
      <c r="O282" s="64">
        <v>2530</v>
      </c>
      <c r="P282" s="65">
        <f>Table2245789101123456789101112131415161718192021222324[[#This Row],[PEMBULATAN]]*O282</f>
        <v>27830</v>
      </c>
    </row>
    <row r="283" spans="1:16" ht="26.25" customHeight="1" x14ac:dyDescent="0.2">
      <c r="A283" s="14"/>
      <c r="B283" s="14"/>
      <c r="C283" s="73" t="s">
        <v>4053</v>
      </c>
      <c r="D283" s="78" t="s">
        <v>289</v>
      </c>
      <c r="E283" s="13">
        <v>44454</v>
      </c>
      <c r="F283" s="76" t="s">
        <v>4059</v>
      </c>
      <c r="G283" s="13">
        <v>44457.916666666664</v>
      </c>
      <c r="H283" s="77" t="s">
        <v>4060</v>
      </c>
      <c r="I283" s="16">
        <v>35</v>
      </c>
      <c r="J283" s="16">
        <v>35</v>
      </c>
      <c r="K283" s="16">
        <v>16</v>
      </c>
      <c r="L283" s="16">
        <v>12</v>
      </c>
      <c r="M283" s="81">
        <v>4.9000000000000004</v>
      </c>
      <c r="N283" s="72">
        <v>12</v>
      </c>
      <c r="O283" s="64">
        <v>2530</v>
      </c>
      <c r="P283" s="65">
        <f>Table2245789101123456789101112131415161718192021222324[[#This Row],[PEMBULATAN]]*O283</f>
        <v>30360</v>
      </c>
    </row>
    <row r="284" spans="1:16" ht="26.25" customHeight="1" x14ac:dyDescent="0.2">
      <c r="A284" s="14"/>
      <c r="B284" s="14"/>
      <c r="C284" s="73" t="s">
        <v>4054</v>
      </c>
      <c r="D284" s="78" t="s">
        <v>289</v>
      </c>
      <c r="E284" s="13">
        <v>44454</v>
      </c>
      <c r="F284" s="76" t="s">
        <v>4059</v>
      </c>
      <c r="G284" s="13">
        <v>44457.916666666664</v>
      </c>
      <c r="H284" s="77" t="s">
        <v>4060</v>
      </c>
      <c r="I284" s="16">
        <v>42</v>
      </c>
      <c r="J284" s="16">
        <v>34</v>
      </c>
      <c r="K284" s="16">
        <v>32</v>
      </c>
      <c r="L284" s="16">
        <v>9</v>
      </c>
      <c r="M284" s="81">
        <v>11.423999999999999</v>
      </c>
      <c r="N284" s="72">
        <v>12</v>
      </c>
      <c r="O284" s="64">
        <v>2530</v>
      </c>
      <c r="P284" s="65">
        <f>Table2245789101123456789101112131415161718192021222324[[#This Row],[PEMBULATAN]]*O284</f>
        <v>30360</v>
      </c>
    </row>
    <row r="285" spans="1:16" ht="26.25" customHeight="1" x14ac:dyDescent="0.2">
      <c r="A285" s="14"/>
      <c r="B285" s="14"/>
      <c r="C285" s="73" t="s">
        <v>4055</v>
      </c>
      <c r="D285" s="78" t="s">
        <v>289</v>
      </c>
      <c r="E285" s="13">
        <v>44454</v>
      </c>
      <c r="F285" s="76" t="s">
        <v>4059</v>
      </c>
      <c r="G285" s="13">
        <v>44457.916666666664</v>
      </c>
      <c r="H285" s="77" t="s">
        <v>4060</v>
      </c>
      <c r="I285" s="16">
        <v>42</v>
      </c>
      <c r="J285" s="16">
        <v>34</v>
      </c>
      <c r="K285" s="16">
        <v>32</v>
      </c>
      <c r="L285" s="16">
        <v>9</v>
      </c>
      <c r="M285" s="81">
        <v>11.423999999999999</v>
      </c>
      <c r="N285" s="72">
        <v>12</v>
      </c>
      <c r="O285" s="64">
        <v>2530</v>
      </c>
      <c r="P285" s="65">
        <f>Table2245789101123456789101112131415161718192021222324[[#This Row],[PEMBULATAN]]*O285</f>
        <v>30360</v>
      </c>
    </row>
    <row r="286" spans="1:16" ht="26.25" customHeight="1" x14ac:dyDescent="0.2">
      <c r="A286" s="14"/>
      <c r="B286" s="14"/>
      <c r="C286" s="73" t="s">
        <v>4056</v>
      </c>
      <c r="D286" s="78" t="s">
        <v>289</v>
      </c>
      <c r="E286" s="13">
        <v>44454</v>
      </c>
      <c r="F286" s="76" t="s">
        <v>4059</v>
      </c>
      <c r="G286" s="13">
        <v>44457.916666666664</v>
      </c>
      <c r="H286" s="77" t="s">
        <v>4060</v>
      </c>
      <c r="I286" s="16">
        <v>30</v>
      </c>
      <c r="J286" s="16">
        <v>23</v>
      </c>
      <c r="K286" s="16">
        <v>14</v>
      </c>
      <c r="L286" s="16">
        <v>4</v>
      </c>
      <c r="M286" s="81">
        <v>2.415</v>
      </c>
      <c r="N286" s="72">
        <v>4</v>
      </c>
      <c r="O286" s="64">
        <v>2530</v>
      </c>
      <c r="P286" s="65">
        <f>Table2245789101123456789101112131415161718192021222324[[#This Row],[PEMBULATAN]]*O286</f>
        <v>10120</v>
      </c>
    </row>
    <row r="287" spans="1:16" ht="26.25" customHeight="1" x14ac:dyDescent="0.2">
      <c r="A287" s="14"/>
      <c r="B287" s="14"/>
      <c r="C287" s="73" t="s">
        <v>4057</v>
      </c>
      <c r="D287" s="78" t="s">
        <v>289</v>
      </c>
      <c r="E287" s="13">
        <v>44454</v>
      </c>
      <c r="F287" s="76" t="s">
        <v>4059</v>
      </c>
      <c r="G287" s="13">
        <v>44457.916666666664</v>
      </c>
      <c r="H287" s="77" t="s">
        <v>4060</v>
      </c>
      <c r="I287" s="16">
        <v>21</v>
      </c>
      <c r="J287" s="16">
        <v>23</v>
      </c>
      <c r="K287" s="16">
        <v>8</v>
      </c>
      <c r="L287" s="16">
        <v>1</v>
      </c>
      <c r="M287" s="81">
        <v>0.96599999999999997</v>
      </c>
      <c r="N287" s="72">
        <v>1</v>
      </c>
      <c r="O287" s="64">
        <v>2530</v>
      </c>
      <c r="P287" s="65">
        <f>Table2245789101123456789101112131415161718192021222324[[#This Row],[PEMBULATAN]]*O287</f>
        <v>2530</v>
      </c>
    </row>
    <row r="288" spans="1:16" ht="26.25" customHeight="1" x14ac:dyDescent="0.2">
      <c r="A288" s="14"/>
      <c r="B288" s="14"/>
      <c r="C288" s="73" t="s">
        <v>4058</v>
      </c>
      <c r="D288" s="78" t="s">
        <v>289</v>
      </c>
      <c r="E288" s="13">
        <v>44454</v>
      </c>
      <c r="F288" s="76" t="s">
        <v>4059</v>
      </c>
      <c r="G288" s="13">
        <v>44457.916666666664</v>
      </c>
      <c r="H288" s="77" t="s">
        <v>4060</v>
      </c>
      <c r="I288" s="16">
        <v>201</v>
      </c>
      <c r="J288" s="16">
        <v>90</v>
      </c>
      <c r="K288" s="16">
        <v>14</v>
      </c>
      <c r="L288" s="16">
        <v>12</v>
      </c>
      <c r="M288" s="81">
        <v>63.314999999999998</v>
      </c>
      <c r="N288" s="72">
        <v>64</v>
      </c>
      <c r="O288" s="64">
        <v>2530</v>
      </c>
      <c r="P288" s="65">
        <f>Table2245789101123456789101112131415161718192021222324[[#This Row],[PEMBULATAN]]*O288</f>
        <v>161920</v>
      </c>
    </row>
    <row r="289" spans="1:16" ht="22.5" customHeight="1" x14ac:dyDescent="0.2">
      <c r="A289" s="120" t="s">
        <v>30</v>
      </c>
      <c r="B289" s="121"/>
      <c r="C289" s="121"/>
      <c r="D289" s="121"/>
      <c r="E289" s="121"/>
      <c r="F289" s="121"/>
      <c r="G289" s="121"/>
      <c r="H289" s="121"/>
      <c r="I289" s="121"/>
      <c r="J289" s="121"/>
      <c r="K289" s="121"/>
      <c r="L289" s="122"/>
      <c r="M289" s="79">
        <f>SUBTOTAL(109,Table2245789101123456789101112131415161718192021222324[KG VOLUME])</f>
        <v>5102.3559999999998</v>
      </c>
      <c r="N289" s="68">
        <f>SUM(N3:N288)</f>
        <v>5275</v>
      </c>
      <c r="O289" s="123">
        <f>SUM(P3:P288)</f>
        <v>13345750</v>
      </c>
      <c r="P289" s="124"/>
    </row>
    <row r="290" spans="1:16" ht="18" customHeight="1" x14ac:dyDescent="0.2">
      <c r="A290" s="86"/>
      <c r="B290" s="56" t="s">
        <v>42</v>
      </c>
      <c r="C290" s="55"/>
      <c r="D290" s="57" t="s">
        <v>43</v>
      </c>
      <c r="E290" s="86"/>
      <c r="F290" s="86"/>
      <c r="G290" s="86"/>
      <c r="H290" s="86"/>
      <c r="I290" s="86"/>
      <c r="J290" s="86"/>
      <c r="K290" s="86"/>
      <c r="L290" s="86"/>
      <c r="M290" s="87"/>
      <c r="N290" s="88" t="s">
        <v>51</v>
      </c>
      <c r="O290" s="89"/>
      <c r="P290" s="89">
        <f>O289*10%</f>
        <v>1334575</v>
      </c>
    </row>
    <row r="291" spans="1:16" ht="18" customHeight="1" thickBot="1" x14ac:dyDescent="0.25">
      <c r="A291" s="86"/>
      <c r="B291" s="56"/>
      <c r="C291" s="55"/>
      <c r="D291" s="57"/>
      <c r="E291" s="86"/>
      <c r="F291" s="86"/>
      <c r="G291" s="86"/>
      <c r="H291" s="86"/>
      <c r="I291" s="86"/>
      <c r="J291" s="86"/>
      <c r="K291" s="86"/>
      <c r="L291" s="86"/>
      <c r="M291" s="87"/>
      <c r="N291" s="90" t="s">
        <v>52</v>
      </c>
      <c r="O291" s="91"/>
      <c r="P291" s="91">
        <f>O289-P290</f>
        <v>12011175</v>
      </c>
    </row>
    <row r="292" spans="1:16" ht="18" customHeight="1" x14ac:dyDescent="0.2">
      <c r="A292" s="11"/>
      <c r="H292" s="63"/>
      <c r="N292" s="62" t="s">
        <v>31</v>
      </c>
      <c r="P292" s="69">
        <f>P291*1%</f>
        <v>120111.75</v>
      </c>
    </row>
    <row r="293" spans="1:16" ht="18" customHeight="1" thickBot="1" x14ac:dyDescent="0.25">
      <c r="A293" s="11"/>
      <c r="H293" s="63"/>
      <c r="N293" s="62" t="s">
        <v>53</v>
      </c>
      <c r="P293" s="71">
        <f>P291*2%</f>
        <v>240223.5</v>
      </c>
    </row>
    <row r="294" spans="1:16" ht="18" customHeight="1" x14ac:dyDescent="0.2">
      <c r="A294" s="11"/>
      <c r="H294" s="63"/>
      <c r="N294" s="66" t="s">
        <v>32</v>
      </c>
      <c r="O294" s="67"/>
      <c r="P294" s="70">
        <f>P291+P292-P293</f>
        <v>11891063.25</v>
      </c>
    </row>
    <row r="296" spans="1:16" x14ac:dyDescent="0.2">
      <c r="A296" s="11"/>
      <c r="H296" s="63"/>
      <c r="P296" s="71"/>
    </row>
    <row r="297" spans="1:16" x14ac:dyDescent="0.2">
      <c r="A297" s="11"/>
      <c r="H297" s="63"/>
      <c r="O297" s="58"/>
      <c r="P297" s="71"/>
    </row>
    <row r="298" spans="1:16" s="3" customFormat="1" x14ac:dyDescent="0.25">
      <c r="A298" s="11"/>
      <c r="B298" s="2"/>
      <c r="C298" s="2"/>
      <c r="E298" s="12"/>
      <c r="H298" s="63"/>
      <c r="N298" s="15"/>
      <c r="O298" s="15"/>
      <c r="P298" s="15"/>
    </row>
    <row r="299" spans="1:16" s="3" customFormat="1" x14ac:dyDescent="0.25">
      <c r="A299" s="11"/>
      <c r="B299" s="2"/>
      <c r="C299" s="2"/>
      <c r="E299" s="12"/>
      <c r="H299" s="63"/>
      <c r="N299" s="15"/>
      <c r="O299" s="15"/>
      <c r="P299" s="15"/>
    </row>
    <row r="300" spans="1:16" s="3" customFormat="1" x14ac:dyDescent="0.25">
      <c r="A300" s="11"/>
      <c r="B300" s="2"/>
      <c r="C300" s="2"/>
      <c r="E300" s="12"/>
      <c r="H300" s="63"/>
      <c r="N300" s="15"/>
      <c r="O300" s="15"/>
      <c r="P300" s="15"/>
    </row>
    <row r="301" spans="1:16" s="3" customFormat="1" x14ac:dyDescent="0.25">
      <c r="A301" s="11"/>
      <c r="B301" s="2"/>
      <c r="C301" s="2"/>
      <c r="E301" s="12"/>
      <c r="H301" s="63"/>
      <c r="N301" s="15"/>
      <c r="O301" s="15"/>
      <c r="P301" s="15"/>
    </row>
    <row r="302" spans="1:16" s="3" customFormat="1" x14ac:dyDescent="0.25">
      <c r="A302" s="11"/>
      <c r="B302" s="2"/>
      <c r="C302" s="2"/>
      <c r="E302" s="12"/>
      <c r="H302" s="63"/>
      <c r="N302" s="15"/>
      <c r="O302" s="15"/>
      <c r="P302" s="15"/>
    </row>
    <row r="303" spans="1:16" s="3" customFormat="1" x14ac:dyDescent="0.25">
      <c r="A303" s="11"/>
      <c r="B303" s="2"/>
      <c r="C303" s="2"/>
      <c r="E303" s="12"/>
      <c r="H303" s="63"/>
      <c r="N303" s="15"/>
      <c r="O303" s="15"/>
      <c r="P303" s="15"/>
    </row>
    <row r="304" spans="1:16" s="3" customFormat="1" x14ac:dyDescent="0.25">
      <c r="A304" s="11"/>
      <c r="B304" s="2"/>
      <c r="C304" s="2"/>
      <c r="E304" s="12"/>
      <c r="H304" s="63"/>
      <c r="N304" s="15"/>
      <c r="O304" s="15"/>
      <c r="P304" s="15"/>
    </row>
    <row r="305" spans="1:16" s="3" customFormat="1" x14ac:dyDescent="0.25">
      <c r="A305" s="11"/>
      <c r="B305" s="2"/>
      <c r="C305" s="2"/>
      <c r="E305" s="12"/>
      <c r="H305" s="63"/>
      <c r="N305" s="15"/>
      <c r="O305" s="15"/>
      <c r="P305" s="15"/>
    </row>
    <row r="306" spans="1:16" s="3" customFormat="1" x14ac:dyDescent="0.25">
      <c r="A306" s="11"/>
      <c r="B306" s="2"/>
      <c r="C306" s="2"/>
      <c r="E306" s="12"/>
      <c r="H306" s="63"/>
      <c r="N306" s="15"/>
      <c r="O306" s="15"/>
      <c r="P306" s="15"/>
    </row>
    <row r="307" spans="1:16" s="3" customFormat="1" x14ac:dyDescent="0.25">
      <c r="A307" s="11"/>
      <c r="B307" s="2"/>
      <c r="C307" s="2"/>
      <c r="E307" s="12"/>
      <c r="H307" s="63"/>
      <c r="N307" s="15"/>
      <c r="O307" s="15"/>
      <c r="P307" s="15"/>
    </row>
    <row r="308" spans="1:16" s="3" customFormat="1" x14ac:dyDescent="0.25">
      <c r="A308" s="11"/>
      <c r="B308" s="2"/>
      <c r="C308" s="2"/>
      <c r="E308" s="12"/>
      <c r="H308" s="63"/>
      <c r="N308" s="15"/>
      <c r="O308" s="15"/>
      <c r="P308" s="15"/>
    </row>
    <row r="309" spans="1:16" s="3" customFormat="1" x14ac:dyDescent="0.25">
      <c r="A309" s="11"/>
      <c r="B309" s="2"/>
      <c r="C309" s="2"/>
      <c r="E309" s="12"/>
      <c r="H309" s="63"/>
      <c r="N309" s="15"/>
      <c r="O309" s="15"/>
      <c r="P309" s="15"/>
    </row>
  </sheetData>
  <mergeCells count="2">
    <mergeCell ref="A289:L289"/>
    <mergeCell ref="O289:P289"/>
  </mergeCells>
  <conditionalFormatting sqref="B3">
    <cfRule type="duplicateValues" dxfId="318" priority="2"/>
  </conditionalFormatting>
  <conditionalFormatting sqref="B4:B279">
    <cfRule type="duplicateValues" dxfId="317" priority="1"/>
  </conditionalFormatting>
  <conditionalFormatting sqref="B280:B288">
    <cfRule type="duplicateValues" dxfId="316" priority="5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6"/>
  <sheetViews>
    <sheetView zoomScale="110" zoomScaleNormal="110" workbookViewId="0">
      <pane xSplit="3" ySplit="2" topLeftCell="D264" activePane="bottomRight" state="frozen"/>
      <selection pane="topRight" activeCell="B1" sqref="B1"/>
      <selection pane="bottomLeft" activeCell="A3" sqref="A3"/>
      <selection pane="bottomRight" activeCell="A266" sqref="A266:L26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7142</v>
      </c>
      <c r="B3" s="74" t="s">
        <v>4061</v>
      </c>
      <c r="C3" s="9" t="s">
        <v>4062</v>
      </c>
      <c r="D3" s="76" t="s">
        <v>289</v>
      </c>
      <c r="E3" s="13">
        <v>44455</v>
      </c>
      <c r="F3" s="76" t="s">
        <v>4059</v>
      </c>
      <c r="G3" s="13">
        <v>44457.916666666664</v>
      </c>
      <c r="H3" s="10" t="s">
        <v>4060</v>
      </c>
      <c r="I3" s="1">
        <v>104</v>
      </c>
      <c r="J3" s="1">
        <v>31</v>
      </c>
      <c r="K3" s="1">
        <v>49</v>
      </c>
      <c r="L3" s="1">
        <v>30</v>
      </c>
      <c r="M3" s="80">
        <v>39.494</v>
      </c>
      <c r="N3" s="8">
        <v>40</v>
      </c>
      <c r="O3" s="64">
        <v>2530</v>
      </c>
      <c r="P3" s="65">
        <f>Table224578910112345678910111213141516171819202122232425[[#This Row],[PEMBULATAN]]*O3</f>
        <v>101200</v>
      </c>
    </row>
    <row r="4" spans="1:16" ht="26.25" customHeight="1" x14ac:dyDescent="0.2">
      <c r="A4" s="14"/>
      <c r="B4" s="75"/>
      <c r="C4" s="9" t="s">
        <v>4063</v>
      </c>
      <c r="D4" s="76" t="s">
        <v>289</v>
      </c>
      <c r="E4" s="13">
        <v>44455</v>
      </c>
      <c r="F4" s="76" t="s">
        <v>4059</v>
      </c>
      <c r="G4" s="13">
        <v>44457.916666666664</v>
      </c>
      <c r="H4" s="10" t="s">
        <v>4060</v>
      </c>
      <c r="I4" s="1">
        <v>70</v>
      </c>
      <c r="J4" s="1">
        <v>45</v>
      </c>
      <c r="K4" s="1">
        <v>15</v>
      </c>
      <c r="L4" s="1">
        <v>7</v>
      </c>
      <c r="M4" s="80">
        <v>11.8125</v>
      </c>
      <c r="N4" s="8">
        <v>12</v>
      </c>
      <c r="O4" s="64">
        <v>2530</v>
      </c>
      <c r="P4" s="65">
        <f>Table224578910112345678910111213141516171819202122232425[[#This Row],[PEMBULATAN]]*O4</f>
        <v>30360</v>
      </c>
    </row>
    <row r="5" spans="1:16" ht="26.25" customHeight="1" x14ac:dyDescent="0.2">
      <c r="A5" s="14"/>
      <c r="B5" s="75"/>
      <c r="C5" s="73" t="s">
        <v>4064</v>
      </c>
      <c r="D5" s="78" t="s">
        <v>289</v>
      </c>
      <c r="E5" s="13">
        <v>44455</v>
      </c>
      <c r="F5" s="76" t="s">
        <v>4059</v>
      </c>
      <c r="G5" s="13">
        <v>44457.916666666664</v>
      </c>
      <c r="H5" s="77" t="s">
        <v>4060</v>
      </c>
      <c r="I5" s="16">
        <v>60</v>
      </c>
      <c r="J5" s="16">
        <v>43</v>
      </c>
      <c r="K5" s="16">
        <v>35</v>
      </c>
      <c r="L5" s="16">
        <v>9</v>
      </c>
      <c r="M5" s="81">
        <v>22.574999999999999</v>
      </c>
      <c r="N5" s="72">
        <v>23</v>
      </c>
      <c r="O5" s="64">
        <v>2530</v>
      </c>
      <c r="P5" s="65">
        <f>Table224578910112345678910111213141516171819202122232425[[#This Row],[PEMBULATAN]]*O5</f>
        <v>58190</v>
      </c>
    </row>
    <row r="6" spans="1:16" ht="26.25" customHeight="1" x14ac:dyDescent="0.2">
      <c r="A6" s="14"/>
      <c r="B6" s="75"/>
      <c r="C6" s="73" t="s">
        <v>4065</v>
      </c>
      <c r="D6" s="78" t="s">
        <v>289</v>
      </c>
      <c r="E6" s="13">
        <v>44455</v>
      </c>
      <c r="F6" s="76" t="s">
        <v>4059</v>
      </c>
      <c r="G6" s="13">
        <v>44457.916666666664</v>
      </c>
      <c r="H6" s="77" t="s">
        <v>4060</v>
      </c>
      <c r="I6" s="16">
        <v>20</v>
      </c>
      <c r="J6" s="16">
        <v>19</v>
      </c>
      <c r="K6" s="16">
        <v>2</v>
      </c>
      <c r="L6" s="16">
        <v>1</v>
      </c>
      <c r="M6" s="81">
        <v>0.19</v>
      </c>
      <c r="N6" s="72">
        <v>1</v>
      </c>
      <c r="O6" s="64">
        <v>2530</v>
      </c>
      <c r="P6" s="65">
        <f>Table224578910112345678910111213141516171819202122232425[[#This Row],[PEMBULATAN]]*O6</f>
        <v>2530</v>
      </c>
    </row>
    <row r="7" spans="1:16" ht="26.25" customHeight="1" x14ac:dyDescent="0.2">
      <c r="A7" s="14"/>
      <c r="B7" s="75"/>
      <c r="C7" s="73" t="s">
        <v>4066</v>
      </c>
      <c r="D7" s="78" t="s">
        <v>289</v>
      </c>
      <c r="E7" s="13">
        <v>44455</v>
      </c>
      <c r="F7" s="76" t="s">
        <v>4059</v>
      </c>
      <c r="G7" s="13">
        <v>44457.916666666664</v>
      </c>
      <c r="H7" s="77" t="s">
        <v>4060</v>
      </c>
      <c r="I7" s="16">
        <v>50</v>
      </c>
      <c r="J7" s="16">
        <v>35</v>
      </c>
      <c r="K7" s="16">
        <v>14</v>
      </c>
      <c r="L7" s="16">
        <v>4</v>
      </c>
      <c r="M7" s="81">
        <v>6.125</v>
      </c>
      <c r="N7" s="72">
        <v>6</v>
      </c>
      <c r="O7" s="64">
        <v>2530</v>
      </c>
      <c r="P7" s="65">
        <f>Table224578910112345678910111213141516171819202122232425[[#This Row],[PEMBULATAN]]*O7</f>
        <v>15180</v>
      </c>
    </row>
    <row r="8" spans="1:16" ht="26.25" customHeight="1" x14ac:dyDescent="0.2">
      <c r="A8" s="14"/>
      <c r="B8" s="75"/>
      <c r="C8" s="73" t="s">
        <v>4067</v>
      </c>
      <c r="D8" s="78" t="s">
        <v>289</v>
      </c>
      <c r="E8" s="13">
        <v>44455</v>
      </c>
      <c r="F8" s="76" t="s">
        <v>4059</v>
      </c>
      <c r="G8" s="13">
        <v>44457.916666666664</v>
      </c>
      <c r="H8" s="77" t="s">
        <v>4060</v>
      </c>
      <c r="I8" s="16">
        <v>144</v>
      </c>
      <c r="J8" s="16">
        <v>13</v>
      </c>
      <c r="K8" s="16">
        <v>13</v>
      </c>
      <c r="L8" s="16">
        <v>6</v>
      </c>
      <c r="M8" s="81">
        <v>6.0839999999999996</v>
      </c>
      <c r="N8" s="72">
        <v>6</v>
      </c>
      <c r="O8" s="64">
        <v>2530</v>
      </c>
      <c r="P8" s="65">
        <f>Table224578910112345678910111213141516171819202122232425[[#This Row],[PEMBULATAN]]*O8</f>
        <v>15180</v>
      </c>
    </row>
    <row r="9" spans="1:16" ht="26.25" customHeight="1" x14ac:dyDescent="0.2">
      <c r="A9" s="14"/>
      <c r="B9" s="75"/>
      <c r="C9" s="73" t="s">
        <v>4068</v>
      </c>
      <c r="D9" s="78" t="s">
        <v>289</v>
      </c>
      <c r="E9" s="13">
        <v>44455</v>
      </c>
      <c r="F9" s="76" t="s">
        <v>4059</v>
      </c>
      <c r="G9" s="13">
        <v>44457.916666666664</v>
      </c>
      <c r="H9" s="77" t="s">
        <v>4060</v>
      </c>
      <c r="I9" s="16">
        <v>42</v>
      </c>
      <c r="J9" s="16">
        <v>30</v>
      </c>
      <c r="K9" s="16">
        <v>25</v>
      </c>
      <c r="L9" s="16">
        <v>10</v>
      </c>
      <c r="M9" s="81">
        <v>7.875</v>
      </c>
      <c r="N9" s="72">
        <v>10</v>
      </c>
      <c r="O9" s="64">
        <v>2530</v>
      </c>
      <c r="P9" s="65">
        <f>Table224578910112345678910111213141516171819202122232425[[#This Row],[PEMBULATAN]]*O9</f>
        <v>25300</v>
      </c>
    </row>
    <row r="10" spans="1:16" ht="26.25" customHeight="1" x14ac:dyDescent="0.2">
      <c r="A10" s="14"/>
      <c r="B10" s="75"/>
      <c r="C10" s="73" t="s">
        <v>4069</v>
      </c>
      <c r="D10" s="78" t="s">
        <v>289</v>
      </c>
      <c r="E10" s="13">
        <v>44455</v>
      </c>
      <c r="F10" s="76" t="s">
        <v>4059</v>
      </c>
      <c r="G10" s="13">
        <v>44457.916666666664</v>
      </c>
      <c r="H10" s="77" t="s">
        <v>4060</v>
      </c>
      <c r="I10" s="16">
        <v>62</v>
      </c>
      <c r="J10" s="16">
        <v>45</v>
      </c>
      <c r="K10" s="16">
        <v>46</v>
      </c>
      <c r="L10" s="16">
        <v>14</v>
      </c>
      <c r="M10" s="81">
        <v>32.085000000000001</v>
      </c>
      <c r="N10" s="72">
        <v>32</v>
      </c>
      <c r="O10" s="64">
        <v>2530</v>
      </c>
      <c r="P10" s="65">
        <f>Table224578910112345678910111213141516171819202122232425[[#This Row],[PEMBULATAN]]*O10</f>
        <v>80960</v>
      </c>
    </row>
    <row r="11" spans="1:16" ht="26.25" customHeight="1" x14ac:dyDescent="0.2">
      <c r="A11" s="14"/>
      <c r="B11" s="75"/>
      <c r="C11" s="73" t="s">
        <v>4070</v>
      </c>
      <c r="D11" s="78" t="s">
        <v>289</v>
      </c>
      <c r="E11" s="13">
        <v>44455</v>
      </c>
      <c r="F11" s="76" t="s">
        <v>4059</v>
      </c>
      <c r="G11" s="13">
        <v>44457.916666666664</v>
      </c>
      <c r="H11" s="77" t="s">
        <v>4060</v>
      </c>
      <c r="I11" s="16">
        <v>35</v>
      </c>
      <c r="J11" s="16">
        <v>35</v>
      </c>
      <c r="K11" s="16">
        <v>18</v>
      </c>
      <c r="L11" s="16">
        <v>7</v>
      </c>
      <c r="M11" s="81">
        <v>5.5125000000000002</v>
      </c>
      <c r="N11" s="72">
        <v>7</v>
      </c>
      <c r="O11" s="64">
        <v>2530</v>
      </c>
      <c r="P11" s="65">
        <f>Table224578910112345678910111213141516171819202122232425[[#This Row],[PEMBULATAN]]*O11</f>
        <v>17710</v>
      </c>
    </row>
    <row r="12" spans="1:16" ht="26.25" customHeight="1" x14ac:dyDescent="0.2">
      <c r="A12" s="14"/>
      <c r="B12" s="97"/>
      <c r="C12" s="73" t="s">
        <v>4071</v>
      </c>
      <c r="D12" s="78" t="s">
        <v>289</v>
      </c>
      <c r="E12" s="13">
        <v>44455</v>
      </c>
      <c r="F12" s="76" t="s">
        <v>4059</v>
      </c>
      <c r="G12" s="13">
        <v>44457.916666666664</v>
      </c>
      <c r="H12" s="77" t="s">
        <v>4060</v>
      </c>
      <c r="I12" s="16">
        <v>80</v>
      </c>
      <c r="J12" s="16">
        <v>55</v>
      </c>
      <c r="K12" s="16">
        <v>25</v>
      </c>
      <c r="L12" s="16">
        <v>14</v>
      </c>
      <c r="M12" s="81">
        <v>27.5</v>
      </c>
      <c r="N12" s="72">
        <v>28</v>
      </c>
      <c r="O12" s="64">
        <v>2530</v>
      </c>
      <c r="P12" s="65">
        <f>Table224578910112345678910111213141516171819202122232425[[#This Row],[PEMBULATAN]]*O12</f>
        <v>70840</v>
      </c>
    </row>
    <row r="13" spans="1:16" ht="26.25" customHeight="1" x14ac:dyDescent="0.2">
      <c r="A13" s="14"/>
      <c r="B13" s="75" t="s">
        <v>4072</v>
      </c>
      <c r="C13" s="73" t="s">
        <v>4073</v>
      </c>
      <c r="D13" s="78" t="s">
        <v>289</v>
      </c>
      <c r="E13" s="13">
        <v>44455</v>
      </c>
      <c r="F13" s="76" t="s">
        <v>4059</v>
      </c>
      <c r="G13" s="13">
        <v>44457.916666666664</v>
      </c>
      <c r="H13" s="77" t="s">
        <v>4060</v>
      </c>
      <c r="I13" s="16">
        <v>31</v>
      </c>
      <c r="J13" s="16">
        <v>22</v>
      </c>
      <c r="K13" s="16">
        <v>17</v>
      </c>
      <c r="L13" s="16">
        <v>8</v>
      </c>
      <c r="M13" s="81">
        <v>2.8984999999999999</v>
      </c>
      <c r="N13" s="72">
        <v>8</v>
      </c>
      <c r="O13" s="64">
        <v>2530</v>
      </c>
      <c r="P13" s="65">
        <f>Table224578910112345678910111213141516171819202122232425[[#This Row],[PEMBULATAN]]*O13</f>
        <v>20240</v>
      </c>
    </row>
    <row r="14" spans="1:16" ht="26.25" customHeight="1" x14ac:dyDescent="0.2">
      <c r="A14" s="14"/>
      <c r="B14" s="75"/>
      <c r="C14" s="73" t="s">
        <v>4074</v>
      </c>
      <c r="D14" s="78" t="s">
        <v>289</v>
      </c>
      <c r="E14" s="13">
        <v>44455</v>
      </c>
      <c r="F14" s="76" t="s">
        <v>4059</v>
      </c>
      <c r="G14" s="13">
        <v>44457.916666666664</v>
      </c>
      <c r="H14" s="77" t="s">
        <v>4060</v>
      </c>
      <c r="I14" s="16">
        <v>46</v>
      </c>
      <c r="J14" s="16">
        <v>36</v>
      </c>
      <c r="K14" s="16">
        <v>17</v>
      </c>
      <c r="L14" s="16">
        <v>10</v>
      </c>
      <c r="M14" s="81">
        <v>7.0380000000000003</v>
      </c>
      <c r="N14" s="72">
        <v>10</v>
      </c>
      <c r="O14" s="64">
        <v>2530</v>
      </c>
      <c r="P14" s="65">
        <f>Table224578910112345678910111213141516171819202122232425[[#This Row],[PEMBULATAN]]*O14</f>
        <v>25300</v>
      </c>
    </row>
    <row r="15" spans="1:16" ht="26.25" customHeight="1" x14ac:dyDescent="0.2">
      <c r="A15" s="14"/>
      <c r="B15" s="75"/>
      <c r="C15" s="73" t="s">
        <v>4075</v>
      </c>
      <c r="D15" s="78" t="s">
        <v>289</v>
      </c>
      <c r="E15" s="13">
        <v>44455</v>
      </c>
      <c r="F15" s="76" t="s">
        <v>4059</v>
      </c>
      <c r="G15" s="13">
        <v>44457.916666666664</v>
      </c>
      <c r="H15" s="77" t="s">
        <v>4060</v>
      </c>
      <c r="I15" s="16">
        <v>35</v>
      </c>
      <c r="J15" s="16">
        <v>32</v>
      </c>
      <c r="K15" s="16">
        <v>17</v>
      </c>
      <c r="L15" s="16">
        <v>13</v>
      </c>
      <c r="M15" s="81">
        <v>4.76</v>
      </c>
      <c r="N15" s="72">
        <v>13</v>
      </c>
      <c r="O15" s="64">
        <v>2530</v>
      </c>
      <c r="P15" s="65">
        <f>Table224578910112345678910111213141516171819202122232425[[#This Row],[PEMBULATAN]]*O15</f>
        <v>32890</v>
      </c>
    </row>
    <row r="16" spans="1:16" ht="26.25" customHeight="1" x14ac:dyDescent="0.2">
      <c r="A16" s="14"/>
      <c r="B16" s="75"/>
      <c r="C16" s="73" t="s">
        <v>4076</v>
      </c>
      <c r="D16" s="78" t="s">
        <v>289</v>
      </c>
      <c r="E16" s="13">
        <v>44455</v>
      </c>
      <c r="F16" s="76" t="s">
        <v>4059</v>
      </c>
      <c r="G16" s="13">
        <v>44457.916666666664</v>
      </c>
      <c r="H16" s="77" t="s">
        <v>4060</v>
      </c>
      <c r="I16" s="16">
        <v>36</v>
      </c>
      <c r="J16" s="16">
        <v>36</v>
      </c>
      <c r="K16" s="16">
        <v>18</v>
      </c>
      <c r="L16" s="16">
        <v>13</v>
      </c>
      <c r="M16" s="81">
        <v>5.8319999999999999</v>
      </c>
      <c r="N16" s="72">
        <v>13</v>
      </c>
      <c r="O16" s="64">
        <v>2530</v>
      </c>
      <c r="P16" s="65">
        <f>Table224578910112345678910111213141516171819202122232425[[#This Row],[PEMBULATAN]]*O16</f>
        <v>32890</v>
      </c>
    </row>
    <row r="17" spans="1:16" ht="26.25" customHeight="1" x14ac:dyDescent="0.2">
      <c r="A17" s="14"/>
      <c r="B17" s="75"/>
      <c r="C17" s="73" t="s">
        <v>4077</v>
      </c>
      <c r="D17" s="78" t="s">
        <v>289</v>
      </c>
      <c r="E17" s="13">
        <v>44455</v>
      </c>
      <c r="F17" s="76" t="s">
        <v>4059</v>
      </c>
      <c r="G17" s="13">
        <v>44457.916666666664</v>
      </c>
      <c r="H17" s="77" t="s">
        <v>4060</v>
      </c>
      <c r="I17" s="16">
        <v>32</v>
      </c>
      <c r="J17" s="16">
        <v>33</v>
      </c>
      <c r="K17" s="16">
        <v>18</v>
      </c>
      <c r="L17" s="16">
        <v>8</v>
      </c>
      <c r="M17" s="81">
        <v>4.7519999999999998</v>
      </c>
      <c r="N17" s="72">
        <v>8</v>
      </c>
      <c r="O17" s="64">
        <v>2530</v>
      </c>
      <c r="P17" s="65">
        <f>Table224578910112345678910111213141516171819202122232425[[#This Row],[PEMBULATAN]]*O17</f>
        <v>20240</v>
      </c>
    </row>
    <row r="18" spans="1:16" ht="26.25" customHeight="1" x14ac:dyDescent="0.2">
      <c r="A18" s="14"/>
      <c r="B18" s="75"/>
      <c r="C18" s="73" t="s">
        <v>4078</v>
      </c>
      <c r="D18" s="78" t="s">
        <v>289</v>
      </c>
      <c r="E18" s="13">
        <v>44455</v>
      </c>
      <c r="F18" s="76" t="s">
        <v>4059</v>
      </c>
      <c r="G18" s="13">
        <v>44457.916666666664</v>
      </c>
      <c r="H18" s="77" t="s">
        <v>4060</v>
      </c>
      <c r="I18" s="16">
        <v>33</v>
      </c>
      <c r="J18" s="16">
        <v>22</v>
      </c>
      <c r="K18" s="16">
        <v>18</v>
      </c>
      <c r="L18" s="16">
        <v>8</v>
      </c>
      <c r="M18" s="81">
        <v>3.2669999999999999</v>
      </c>
      <c r="N18" s="72">
        <v>8</v>
      </c>
      <c r="O18" s="64">
        <v>2530</v>
      </c>
      <c r="P18" s="65">
        <f>Table224578910112345678910111213141516171819202122232425[[#This Row],[PEMBULATAN]]*O18</f>
        <v>20240</v>
      </c>
    </row>
    <row r="19" spans="1:16" ht="26.25" customHeight="1" x14ac:dyDescent="0.2">
      <c r="A19" s="14"/>
      <c r="B19" s="75"/>
      <c r="C19" s="73" t="s">
        <v>4079</v>
      </c>
      <c r="D19" s="78" t="s">
        <v>289</v>
      </c>
      <c r="E19" s="13">
        <v>44455</v>
      </c>
      <c r="F19" s="76" t="s">
        <v>4059</v>
      </c>
      <c r="G19" s="13">
        <v>44457.916666666664</v>
      </c>
      <c r="H19" s="77" t="s">
        <v>4060</v>
      </c>
      <c r="I19" s="16">
        <v>33</v>
      </c>
      <c r="J19" s="16">
        <v>22</v>
      </c>
      <c r="K19" s="16">
        <v>18</v>
      </c>
      <c r="L19" s="16">
        <v>8</v>
      </c>
      <c r="M19" s="81">
        <v>3.2669999999999999</v>
      </c>
      <c r="N19" s="72">
        <v>8</v>
      </c>
      <c r="O19" s="64">
        <v>2530</v>
      </c>
      <c r="P19" s="65">
        <f>Table224578910112345678910111213141516171819202122232425[[#This Row],[PEMBULATAN]]*O19</f>
        <v>20240</v>
      </c>
    </row>
    <row r="20" spans="1:16" ht="26.25" customHeight="1" x14ac:dyDescent="0.2">
      <c r="A20" s="14"/>
      <c r="B20" s="75"/>
      <c r="C20" s="73" t="s">
        <v>4080</v>
      </c>
      <c r="D20" s="78" t="s">
        <v>289</v>
      </c>
      <c r="E20" s="13">
        <v>44455</v>
      </c>
      <c r="F20" s="76" t="s">
        <v>4059</v>
      </c>
      <c r="G20" s="13">
        <v>44457.916666666664</v>
      </c>
      <c r="H20" s="77" t="s">
        <v>4060</v>
      </c>
      <c r="I20" s="16">
        <v>40</v>
      </c>
      <c r="J20" s="16">
        <v>24</v>
      </c>
      <c r="K20" s="16">
        <v>19</v>
      </c>
      <c r="L20" s="16">
        <v>6</v>
      </c>
      <c r="M20" s="81">
        <v>4.5599999999999996</v>
      </c>
      <c r="N20" s="72">
        <v>6</v>
      </c>
      <c r="O20" s="64">
        <v>2530</v>
      </c>
      <c r="P20" s="65">
        <f>Table224578910112345678910111213141516171819202122232425[[#This Row],[PEMBULATAN]]*O20</f>
        <v>15180</v>
      </c>
    </row>
    <row r="21" spans="1:16" ht="26.25" customHeight="1" x14ac:dyDescent="0.2">
      <c r="A21" s="14"/>
      <c r="B21" s="75"/>
      <c r="C21" s="73" t="s">
        <v>4081</v>
      </c>
      <c r="D21" s="78" t="s">
        <v>289</v>
      </c>
      <c r="E21" s="13">
        <v>44455</v>
      </c>
      <c r="F21" s="76" t="s">
        <v>4059</v>
      </c>
      <c r="G21" s="13">
        <v>44457.916666666664</v>
      </c>
      <c r="H21" s="77" t="s">
        <v>4060</v>
      </c>
      <c r="I21" s="16">
        <v>36</v>
      </c>
      <c r="J21" s="16">
        <v>35</v>
      </c>
      <c r="K21" s="16">
        <v>17</v>
      </c>
      <c r="L21" s="16">
        <v>12</v>
      </c>
      <c r="M21" s="81">
        <v>5.3550000000000004</v>
      </c>
      <c r="N21" s="72">
        <v>12</v>
      </c>
      <c r="O21" s="64">
        <v>2530</v>
      </c>
      <c r="P21" s="65">
        <f>Table224578910112345678910111213141516171819202122232425[[#This Row],[PEMBULATAN]]*O21</f>
        <v>30360</v>
      </c>
    </row>
    <row r="22" spans="1:16" ht="26.25" customHeight="1" x14ac:dyDescent="0.2">
      <c r="A22" s="14"/>
      <c r="B22" s="75"/>
      <c r="C22" s="73" t="s">
        <v>4082</v>
      </c>
      <c r="D22" s="78" t="s">
        <v>289</v>
      </c>
      <c r="E22" s="13">
        <v>44455</v>
      </c>
      <c r="F22" s="76" t="s">
        <v>4059</v>
      </c>
      <c r="G22" s="13">
        <v>44457.916666666664</v>
      </c>
      <c r="H22" s="77" t="s">
        <v>4060</v>
      </c>
      <c r="I22" s="16">
        <v>36</v>
      </c>
      <c r="J22" s="16">
        <v>24</v>
      </c>
      <c r="K22" s="16">
        <v>20</v>
      </c>
      <c r="L22" s="16">
        <v>5</v>
      </c>
      <c r="M22" s="81">
        <v>4.32</v>
      </c>
      <c r="N22" s="72">
        <v>5</v>
      </c>
      <c r="O22" s="64">
        <v>2530</v>
      </c>
      <c r="P22" s="65">
        <f>Table224578910112345678910111213141516171819202122232425[[#This Row],[PEMBULATAN]]*O22</f>
        <v>12650</v>
      </c>
    </row>
    <row r="23" spans="1:16" ht="26.25" customHeight="1" x14ac:dyDescent="0.2">
      <c r="A23" s="14"/>
      <c r="B23" s="75"/>
      <c r="C23" s="73" t="s">
        <v>4083</v>
      </c>
      <c r="D23" s="78" t="s">
        <v>289</v>
      </c>
      <c r="E23" s="13">
        <v>44455</v>
      </c>
      <c r="F23" s="76" t="s">
        <v>4059</v>
      </c>
      <c r="G23" s="13">
        <v>44457.916666666664</v>
      </c>
      <c r="H23" s="77" t="s">
        <v>4060</v>
      </c>
      <c r="I23" s="16">
        <v>36</v>
      </c>
      <c r="J23" s="16">
        <v>35</v>
      </c>
      <c r="K23" s="16">
        <v>19</v>
      </c>
      <c r="L23" s="16">
        <v>12</v>
      </c>
      <c r="M23" s="81">
        <v>5.9850000000000003</v>
      </c>
      <c r="N23" s="72">
        <v>12</v>
      </c>
      <c r="O23" s="64">
        <v>2530</v>
      </c>
      <c r="P23" s="65">
        <f>Table224578910112345678910111213141516171819202122232425[[#This Row],[PEMBULATAN]]*O23</f>
        <v>30360</v>
      </c>
    </row>
    <row r="24" spans="1:16" ht="26.25" customHeight="1" x14ac:dyDescent="0.2">
      <c r="A24" s="14"/>
      <c r="B24" s="75"/>
      <c r="C24" s="73" t="s">
        <v>4084</v>
      </c>
      <c r="D24" s="78" t="s">
        <v>289</v>
      </c>
      <c r="E24" s="13">
        <v>44455</v>
      </c>
      <c r="F24" s="76" t="s">
        <v>4059</v>
      </c>
      <c r="G24" s="13">
        <v>44457.916666666664</v>
      </c>
      <c r="H24" s="77" t="s">
        <v>4060</v>
      </c>
      <c r="I24" s="16">
        <v>43</v>
      </c>
      <c r="J24" s="16">
        <v>33</v>
      </c>
      <c r="K24" s="16">
        <v>29</v>
      </c>
      <c r="L24" s="16">
        <v>9</v>
      </c>
      <c r="M24" s="81">
        <v>10.287750000000001</v>
      </c>
      <c r="N24" s="72">
        <v>10</v>
      </c>
      <c r="O24" s="64">
        <v>2530</v>
      </c>
      <c r="P24" s="65">
        <f>Table224578910112345678910111213141516171819202122232425[[#This Row],[PEMBULATAN]]*O24</f>
        <v>25300</v>
      </c>
    </row>
    <row r="25" spans="1:16" ht="26.25" customHeight="1" x14ac:dyDescent="0.2">
      <c r="A25" s="14"/>
      <c r="B25" s="75"/>
      <c r="C25" s="73" t="s">
        <v>4085</v>
      </c>
      <c r="D25" s="78" t="s">
        <v>289</v>
      </c>
      <c r="E25" s="13">
        <v>44455</v>
      </c>
      <c r="F25" s="76" t="s">
        <v>4059</v>
      </c>
      <c r="G25" s="13">
        <v>44457.916666666664</v>
      </c>
      <c r="H25" s="77" t="s">
        <v>4060</v>
      </c>
      <c r="I25" s="16">
        <v>24</v>
      </c>
      <c r="J25" s="16">
        <v>21</v>
      </c>
      <c r="K25" s="16">
        <v>16</v>
      </c>
      <c r="L25" s="16">
        <v>5</v>
      </c>
      <c r="M25" s="81">
        <v>2.016</v>
      </c>
      <c r="N25" s="72">
        <v>5</v>
      </c>
      <c r="O25" s="64">
        <v>2530</v>
      </c>
      <c r="P25" s="65">
        <f>Table224578910112345678910111213141516171819202122232425[[#This Row],[PEMBULATAN]]*O25</f>
        <v>12650</v>
      </c>
    </row>
    <row r="26" spans="1:16" ht="26.25" customHeight="1" x14ac:dyDescent="0.2">
      <c r="A26" s="14"/>
      <c r="B26" s="75"/>
      <c r="C26" s="73" t="s">
        <v>4086</v>
      </c>
      <c r="D26" s="78" t="s">
        <v>289</v>
      </c>
      <c r="E26" s="13">
        <v>44455</v>
      </c>
      <c r="F26" s="76" t="s">
        <v>4059</v>
      </c>
      <c r="G26" s="13">
        <v>44457.916666666664</v>
      </c>
      <c r="H26" s="77" t="s">
        <v>4060</v>
      </c>
      <c r="I26" s="16">
        <v>43</v>
      </c>
      <c r="J26" s="16">
        <v>33</v>
      </c>
      <c r="K26" s="16">
        <v>30</v>
      </c>
      <c r="L26" s="16">
        <v>9</v>
      </c>
      <c r="M26" s="81">
        <v>10.6425</v>
      </c>
      <c r="N26" s="72">
        <v>11</v>
      </c>
      <c r="O26" s="64">
        <v>2530</v>
      </c>
      <c r="P26" s="65">
        <f>Table224578910112345678910111213141516171819202122232425[[#This Row],[PEMBULATAN]]*O26</f>
        <v>27830</v>
      </c>
    </row>
    <row r="27" spans="1:16" ht="26.25" customHeight="1" x14ac:dyDescent="0.2">
      <c r="A27" s="14"/>
      <c r="B27" s="75"/>
      <c r="C27" s="73" t="s">
        <v>4087</v>
      </c>
      <c r="D27" s="78" t="s">
        <v>289</v>
      </c>
      <c r="E27" s="13">
        <v>44455</v>
      </c>
      <c r="F27" s="76" t="s">
        <v>4059</v>
      </c>
      <c r="G27" s="13">
        <v>44457.916666666664</v>
      </c>
      <c r="H27" s="77" t="s">
        <v>4060</v>
      </c>
      <c r="I27" s="16">
        <v>43</v>
      </c>
      <c r="J27" s="16">
        <v>33</v>
      </c>
      <c r="K27" s="16">
        <v>30</v>
      </c>
      <c r="L27" s="16">
        <v>9</v>
      </c>
      <c r="M27" s="81">
        <v>10.6425</v>
      </c>
      <c r="N27" s="72">
        <v>11</v>
      </c>
      <c r="O27" s="64">
        <v>2530</v>
      </c>
      <c r="P27" s="65">
        <f>Table224578910112345678910111213141516171819202122232425[[#This Row],[PEMBULATAN]]*O27</f>
        <v>27830</v>
      </c>
    </row>
    <row r="28" spans="1:16" ht="26.25" customHeight="1" x14ac:dyDescent="0.2">
      <c r="A28" s="14"/>
      <c r="B28" s="75"/>
      <c r="C28" s="73" t="s">
        <v>4088</v>
      </c>
      <c r="D28" s="78" t="s">
        <v>289</v>
      </c>
      <c r="E28" s="13">
        <v>44455</v>
      </c>
      <c r="F28" s="76" t="s">
        <v>4059</v>
      </c>
      <c r="G28" s="13">
        <v>44457.916666666664</v>
      </c>
      <c r="H28" s="77" t="s">
        <v>4060</v>
      </c>
      <c r="I28" s="16">
        <v>43</v>
      </c>
      <c r="J28" s="16">
        <v>33</v>
      </c>
      <c r="K28" s="16">
        <v>30</v>
      </c>
      <c r="L28" s="16">
        <v>9</v>
      </c>
      <c r="M28" s="81">
        <v>10.6425</v>
      </c>
      <c r="N28" s="72">
        <v>11</v>
      </c>
      <c r="O28" s="64">
        <v>2530</v>
      </c>
      <c r="P28" s="65">
        <f>Table224578910112345678910111213141516171819202122232425[[#This Row],[PEMBULATAN]]*O28</f>
        <v>27830</v>
      </c>
    </row>
    <row r="29" spans="1:16" ht="26.25" customHeight="1" x14ac:dyDescent="0.2">
      <c r="A29" s="14"/>
      <c r="B29" s="75"/>
      <c r="C29" s="73" t="s">
        <v>4089</v>
      </c>
      <c r="D29" s="78" t="s">
        <v>289</v>
      </c>
      <c r="E29" s="13">
        <v>44455</v>
      </c>
      <c r="F29" s="76" t="s">
        <v>4059</v>
      </c>
      <c r="G29" s="13">
        <v>44457.916666666664</v>
      </c>
      <c r="H29" s="77" t="s">
        <v>4060</v>
      </c>
      <c r="I29" s="16">
        <v>20</v>
      </c>
      <c r="J29" s="16">
        <v>12</v>
      </c>
      <c r="K29" s="16">
        <v>8</v>
      </c>
      <c r="L29" s="16">
        <v>1</v>
      </c>
      <c r="M29" s="81">
        <v>0.48</v>
      </c>
      <c r="N29" s="72">
        <v>1</v>
      </c>
      <c r="O29" s="64">
        <v>2530</v>
      </c>
      <c r="P29" s="65">
        <f>Table224578910112345678910111213141516171819202122232425[[#This Row],[PEMBULATAN]]*O29</f>
        <v>2530</v>
      </c>
    </row>
    <row r="30" spans="1:16" ht="26.25" customHeight="1" x14ac:dyDescent="0.2">
      <c r="A30" s="14"/>
      <c r="B30" s="75"/>
      <c r="C30" s="73" t="s">
        <v>4090</v>
      </c>
      <c r="D30" s="78" t="s">
        <v>289</v>
      </c>
      <c r="E30" s="13">
        <v>44455</v>
      </c>
      <c r="F30" s="76" t="s">
        <v>4059</v>
      </c>
      <c r="G30" s="13">
        <v>44457.916666666664</v>
      </c>
      <c r="H30" s="77" t="s">
        <v>4060</v>
      </c>
      <c r="I30" s="16">
        <v>43</v>
      </c>
      <c r="J30" s="16">
        <v>33</v>
      </c>
      <c r="K30" s="16">
        <v>30</v>
      </c>
      <c r="L30" s="16">
        <v>9</v>
      </c>
      <c r="M30" s="81">
        <v>10.6425</v>
      </c>
      <c r="N30" s="72">
        <v>11</v>
      </c>
      <c r="O30" s="64">
        <v>2530</v>
      </c>
      <c r="P30" s="65">
        <f>Table224578910112345678910111213141516171819202122232425[[#This Row],[PEMBULATAN]]*O30</f>
        <v>27830</v>
      </c>
    </row>
    <row r="31" spans="1:16" ht="26.25" customHeight="1" x14ac:dyDescent="0.2">
      <c r="A31" s="14"/>
      <c r="B31" s="75"/>
      <c r="C31" s="73" t="s">
        <v>4091</v>
      </c>
      <c r="D31" s="78" t="s">
        <v>289</v>
      </c>
      <c r="E31" s="13">
        <v>44455</v>
      </c>
      <c r="F31" s="76" t="s">
        <v>4059</v>
      </c>
      <c r="G31" s="13">
        <v>44457.916666666664</v>
      </c>
      <c r="H31" s="77" t="s">
        <v>4060</v>
      </c>
      <c r="I31" s="16">
        <v>56</v>
      </c>
      <c r="J31" s="16">
        <v>17</v>
      </c>
      <c r="K31" s="16">
        <v>14</v>
      </c>
      <c r="L31" s="16">
        <v>16</v>
      </c>
      <c r="M31" s="81">
        <v>3.3319999999999999</v>
      </c>
      <c r="N31" s="72">
        <v>16</v>
      </c>
      <c r="O31" s="64">
        <v>2530</v>
      </c>
      <c r="P31" s="65">
        <f>Table224578910112345678910111213141516171819202122232425[[#This Row],[PEMBULATAN]]*O31</f>
        <v>40480</v>
      </c>
    </row>
    <row r="32" spans="1:16" ht="26.25" customHeight="1" x14ac:dyDescent="0.2">
      <c r="A32" s="14"/>
      <c r="B32" s="75"/>
      <c r="C32" s="73" t="s">
        <v>4092</v>
      </c>
      <c r="D32" s="78" t="s">
        <v>289</v>
      </c>
      <c r="E32" s="13">
        <v>44455</v>
      </c>
      <c r="F32" s="76" t="s">
        <v>4059</v>
      </c>
      <c r="G32" s="13">
        <v>44457.916666666664</v>
      </c>
      <c r="H32" s="77" t="s">
        <v>4060</v>
      </c>
      <c r="I32" s="16">
        <v>52</v>
      </c>
      <c r="J32" s="16">
        <v>25</v>
      </c>
      <c r="K32" s="16">
        <v>10</v>
      </c>
      <c r="L32" s="16">
        <v>10</v>
      </c>
      <c r="M32" s="81">
        <v>3.25</v>
      </c>
      <c r="N32" s="72">
        <v>10</v>
      </c>
      <c r="O32" s="64">
        <v>2530</v>
      </c>
      <c r="P32" s="65">
        <f>Table224578910112345678910111213141516171819202122232425[[#This Row],[PEMBULATAN]]*O32</f>
        <v>25300</v>
      </c>
    </row>
    <row r="33" spans="1:16" ht="26.25" customHeight="1" x14ac:dyDescent="0.2">
      <c r="A33" s="14"/>
      <c r="B33" s="75"/>
      <c r="C33" s="73" t="s">
        <v>4093</v>
      </c>
      <c r="D33" s="78" t="s">
        <v>289</v>
      </c>
      <c r="E33" s="13">
        <v>44455</v>
      </c>
      <c r="F33" s="76" t="s">
        <v>4059</v>
      </c>
      <c r="G33" s="13">
        <v>44457.916666666664</v>
      </c>
      <c r="H33" s="77" t="s">
        <v>4060</v>
      </c>
      <c r="I33" s="16">
        <v>34</v>
      </c>
      <c r="J33" s="16">
        <v>35</v>
      </c>
      <c r="K33" s="16">
        <v>16</v>
      </c>
      <c r="L33" s="16">
        <v>12</v>
      </c>
      <c r="M33" s="81">
        <v>4.76</v>
      </c>
      <c r="N33" s="72">
        <v>12</v>
      </c>
      <c r="O33" s="64">
        <v>2530</v>
      </c>
      <c r="P33" s="65">
        <f>Table224578910112345678910111213141516171819202122232425[[#This Row],[PEMBULATAN]]*O33</f>
        <v>30360</v>
      </c>
    </row>
    <row r="34" spans="1:16" ht="26.25" customHeight="1" x14ac:dyDescent="0.2">
      <c r="A34" s="14"/>
      <c r="B34" s="97"/>
      <c r="C34" s="73" t="s">
        <v>4094</v>
      </c>
      <c r="D34" s="78" t="s">
        <v>289</v>
      </c>
      <c r="E34" s="13">
        <v>44455</v>
      </c>
      <c r="F34" s="76" t="s">
        <v>4059</v>
      </c>
      <c r="G34" s="13">
        <v>44457.916666666664</v>
      </c>
      <c r="H34" s="77" t="s">
        <v>4060</v>
      </c>
      <c r="I34" s="16">
        <v>54</v>
      </c>
      <c r="J34" s="16">
        <v>20</v>
      </c>
      <c r="K34" s="16">
        <v>16</v>
      </c>
      <c r="L34" s="16">
        <v>10</v>
      </c>
      <c r="M34" s="81">
        <v>4.32</v>
      </c>
      <c r="N34" s="72">
        <v>10</v>
      </c>
      <c r="O34" s="64">
        <v>2530</v>
      </c>
      <c r="P34" s="65">
        <f>Table224578910112345678910111213141516171819202122232425[[#This Row],[PEMBULATAN]]*O34</f>
        <v>25300</v>
      </c>
    </row>
    <row r="35" spans="1:16" ht="26.25" customHeight="1" x14ac:dyDescent="0.2">
      <c r="A35" s="14"/>
      <c r="B35" s="75" t="s">
        <v>4095</v>
      </c>
      <c r="C35" s="73" t="s">
        <v>4096</v>
      </c>
      <c r="D35" s="78" t="s">
        <v>289</v>
      </c>
      <c r="E35" s="13">
        <v>44455</v>
      </c>
      <c r="F35" s="76" t="s">
        <v>4059</v>
      </c>
      <c r="G35" s="13">
        <v>44457.916666666664</v>
      </c>
      <c r="H35" s="77" t="s">
        <v>4060</v>
      </c>
      <c r="I35" s="16">
        <v>71</v>
      </c>
      <c r="J35" s="16">
        <v>35</v>
      </c>
      <c r="K35" s="16">
        <v>10</v>
      </c>
      <c r="L35" s="16">
        <v>2</v>
      </c>
      <c r="M35" s="81">
        <v>6.2125000000000004</v>
      </c>
      <c r="N35" s="72">
        <v>6</v>
      </c>
      <c r="O35" s="64">
        <v>2530</v>
      </c>
      <c r="P35" s="65">
        <f>Table224578910112345678910111213141516171819202122232425[[#This Row],[PEMBULATAN]]*O35</f>
        <v>15180</v>
      </c>
    </row>
    <row r="36" spans="1:16" ht="26.25" customHeight="1" x14ac:dyDescent="0.2">
      <c r="A36" s="14"/>
      <c r="B36" s="75"/>
      <c r="C36" s="73" t="s">
        <v>4097</v>
      </c>
      <c r="D36" s="78" t="s">
        <v>289</v>
      </c>
      <c r="E36" s="13">
        <v>44455</v>
      </c>
      <c r="F36" s="76" t="s">
        <v>4059</v>
      </c>
      <c r="G36" s="13">
        <v>44457.916666666664</v>
      </c>
      <c r="H36" s="77" t="s">
        <v>4060</v>
      </c>
      <c r="I36" s="16">
        <v>92</v>
      </c>
      <c r="J36" s="16">
        <v>10</v>
      </c>
      <c r="K36" s="16">
        <v>10</v>
      </c>
      <c r="L36" s="16">
        <v>2</v>
      </c>
      <c r="M36" s="81">
        <v>2.2999999999999998</v>
      </c>
      <c r="N36" s="72">
        <v>3</v>
      </c>
      <c r="O36" s="64">
        <v>2530</v>
      </c>
      <c r="P36" s="65">
        <f>Table224578910112345678910111213141516171819202122232425[[#This Row],[PEMBULATAN]]*O36</f>
        <v>7590</v>
      </c>
    </row>
    <row r="37" spans="1:16" ht="26.25" customHeight="1" x14ac:dyDescent="0.2">
      <c r="A37" s="14"/>
      <c r="B37" s="75"/>
      <c r="C37" s="73" t="s">
        <v>4098</v>
      </c>
      <c r="D37" s="78" t="s">
        <v>289</v>
      </c>
      <c r="E37" s="13">
        <v>44455</v>
      </c>
      <c r="F37" s="76" t="s">
        <v>4059</v>
      </c>
      <c r="G37" s="13">
        <v>44457.916666666664</v>
      </c>
      <c r="H37" s="77" t="s">
        <v>4060</v>
      </c>
      <c r="I37" s="16">
        <v>92</v>
      </c>
      <c r="J37" s="16">
        <v>17</v>
      </c>
      <c r="K37" s="16">
        <v>10</v>
      </c>
      <c r="L37" s="16">
        <v>2</v>
      </c>
      <c r="M37" s="81">
        <v>3.91</v>
      </c>
      <c r="N37" s="72">
        <v>4</v>
      </c>
      <c r="O37" s="64">
        <v>2530</v>
      </c>
      <c r="P37" s="65">
        <f>Table224578910112345678910111213141516171819202122232425[[#This Row],[PEMBULATAN]]*O37</f>
        <v>10120</v>
      </c>
    </row>
    <row r="38" spans="1:16" ht="26.25" customHeight="1" x14ac:dyDescent="0.2">
      <c r="A38" s="14"/>
      <c r="B38" s="75"/>
      <c r="C38" s="73" t="s">
        <v>4099</v>
      </c>
      <c r="D38" s="78" t="s">
        <v>289</v>
      </c>
      <c r="E38" s="13">
        <v>44455</v>
      </c>
      <c r="F38" s="76" t="s">
        <v>4059</v>
      </c>
      <c r="G38" s="13">
        <v>44457.916666666664</v>
      </c>
      <c r="H38" s="77" t="s">
        <v>4060</v>
      </c>
      <c r="I38" s="16">
        <v>72</v>
      </c>
      <c r="J38" s="16">
        <v>50</v>
      </c>
      <c r="K38" s="16">
        <v>30</v>
      </c>
      <c r="L38" s="16">
        <v>11</v>
      </c>
      <c r="M38" s="81">
        <v>27</v>
      </c>
      <c r="N38" s="72">
        <v>27</v>
      </c>
      <c r="O38" s="64">
        <v>2530</v>
      </c>
      <c r="P38" s="65">
        <f>Table224578910112345678910111213141516171819202122232425[[#This Row],[PEMBULATAN]]*O38</f>
        <v>68310</v>
      </c>
    </row>
    <row r="39" spans="1:16" ht="26.25" customHeight="1" x14ac:dyDescent="0.2">
      <c r="A39" s="14"/>
      <c r="B39" s="75"/>
      <c r="C39" s="73" t="s">
        <v>4100</v>
      </c>
      <c r="D39" s="78" t="s">
        <v>289</v>
      </c>
      <c r="E39" s="13">
        <v>44455</v>
      </c>
      <c r="F39" s="76" t="s">
        <v>4059</v>
      </c>
      <c r="G39" s="13">
        <v>44457.916666666664</v>
      </c>
      <c r="H39" s="77" t="s">
        <v>4060</v>
      </c>
      <c r="I39" s="16">
        <v>72</v>
      </c>
      <c r="J39" s="16">
        <v>40</v>
      </c>
      <c r="K39" s="16">
        <v>15</v>
      </c>
      <c r="L39" s="16">
        <v>7</v>
      </c>
      <c r="M39" s="81">
        <v>10.8</v>
      </c>
      <c r="N39" s="72">
        <v>11</v>
      </c>
      <c r="O39" s="64">
        <v>2530</v>
      </c>
      <c r="P39" s="65">
        <f>Table224578910112345678910111213141516171819202122232425[[#This Row],[PEMBULATAN]]*O39</f>
        <v>27830</v>
      </c>
    </row>
    <row r="40" spans="1:16" ht="26.25" customHeight="1" x14ac:dyDescent="0.2">
      <c r="A40" s="14"/>
      <c r="B40" s="75"/>
      <c r="C40" s="73" t="s">
        <v>4101</v>
      </c>
      <c r="D40" s="78" t="s">
        <v>289</v>
      </c>
      <c r="E40" s="13">
        <v>44455</v>
      </c>
      <c r="F40" s="76" t="s">
        <v>4059</v>
      </c>
      <c r="G40" s="13">
        <v>44457.916666666664</v>
      </c>
      <c r="H40" s="77" t="s">
        <v>4060</v>
      </c>
      <c r="I40" s="16">
        <v>100</v>
      </c>
      <c r="J40" s="16">
        <v>58</v>
      </c>
      <c r="K40" s="16">
        <v>25</v>
      </c>
      <c r="L40" s="16">
        <v>16</v>
      </c>
      <c r="M40" s="81">
        <v>36.25</v>
      </c>
      <c r="N40" s="72">
        <v>36</v>
      </c>
      <c r="O40" s="64">
        <v>2530</v>
      </c>
      <c r="P40" s="65">
        <f>Table224578910112345678910111213141516171819202122232425[[#This Row],[PEMBULATAN]]*O40</f>
        <v>91080</v>
      </c>
    </row>
    <row r="41" spans="1:16" ht="26.25" customHeight="1" x14ac:dyDescent="0.2">
      <c r="A41" s="14"/>
      <c r="B41" s="75"/>
      <c r="C41" s="73" t="s">
        <v>4102</v>
      </c>
      <c r="D41" s="78" t="s">
        <v>289</v>
      </c>
      <c r="E41" s="13">
        <v>44455</v>
      </c>
      <c r="F41" s="76" t="s">
        <v>4059</v>
      </c>
      <c r="G41" s="13">
        <v>44457.916666666664</v>
      </c>
      <c r="H41" s="77" t="s">
        <v>4060</v>
      </c>
      <c r="I41" s="16">
        <v>128</v>
      </c>
      <c r="J41" s="16">
        <v>40</v>
      </c>
      <c r="K41" s="16">
        <v>15</v>
      </c>
      <c r="L41" s="16">
        <v>5</v>
      </c>
      <c r="M41" s="81">
        <v>19.2</v>
      </c>
      <c r="N41" s="72">
        <v>19</v>
      </c>
      <c r="O41" s="64">
        <v>2530</v>
      </c>
      <c r="P41" s="65">
        <f>Table224578910112345678910111213141516171819202122232425[[#This Row],[PEMBULATAN]]*O41</f>
        <v>48070</v>
      </c>
    </row>
    <row r="42" spans="1:16" ht="26.25" customHeight="1" x14ac:dyDescent="0.2">
      <c r="A42" s="14"/>
      <c r="B42" s="75"/>
      <c r="C42" s="73" t="s">
        <v>4103</v>
      </c>
      <c r="D42" s="78" t="s">
        <v>289</v>
      </c>
      <c r="E42" s="13">
        <v>44455</v>
      </c>
      <c r="F42" s="76" t="s">
        <v>4059</v>
      </c>
      <c r="G42" s="13">
        <v>44457.916666666664</v>
      </c>
      <c r="H42" s="77" t="s">
        <v>4060</v>
      </c>
      <c r="I42" s="16">
        <v>91</v>
      </c>
      <c r="J42" s="16">
        <v>61</v>
      </c>
      <c r="K42" s="16">
        <v>21</v>
      </c>
      <c r="L42" s="16">
        <v>20</v>
      </c>
      <c r="M42" s="81">
        <v>29.142749999999999</v>
      </c>
      <c r="N42" s="72">
        <v>29</v>
      </c>
      <c r="O42" s="64">
        <v>2530</v>
      </c>
      <c r="P42" s="65">
        <f>Table224578910112345678910111213141516171819202122232425[[#This Row],[PEMBULATAN]]*O42</f>
        <v>73370</v>
      </c>
    </row>
    <row r="43" spans="1:16" ht="26.25" customHeight="1" x14ac:dyDescent="0.2">
      <c r="A43" s="14"/>
      <c r="B43" s="75"/>
      <c r="C43" s="73" t="s">
        <v>4104</v>
      </c>
      <c r="D43" s="78" t="s">
        <v>289</v>
      </c>
      <c r="E43" s="13">
        <v>44455</v>
      </c>
      <c r="F43" s="76" t="s">
        <v>4059</v>
      </c>
      <c r="G43" s="13">
        <v>44457.916666666664</v>
      </c>
      <c r="H43" s="77" t="s">
        <v>4060</v>
      </c>
      <c r="I43" s="16">
        <v>102</v>
      </c>
      <c r="J43" s="16">
        <v>51</v>
      </c>
      <c r="K43" s="16">
        <v>28</v>
      </c>
      <c r="L43" s="16">
        <v>17</v>
      </c>
      <c r="M43" s="81">
        <v>36.414000000000001</v>
      </c>
      <c r="N43" s="72">
        <v>37</v>
      </c>
      <c r="O43" s="64">
        <v>2530</v>
      </c>
      <c r="P43" s="65">
        <f>Table224578910112345678910111213141516171819202122232425[[#This Row],[PEMBULATAN]]*O43</f>
        <v>93610</v>
      </c>
    </row>
    <row r="44" spans="1:16" ht="26.25" customHeight="1" x14ac:dyDescent="0.2">
      <c r="A44" s="14"/>
      <c r="B44" s="75"/>
      <c r="C44" s="73" t="s">
        <v>4105</v>
      </c>
      <c r="D44" s="78" t="s">
        <v>289</v>
      </c>
      <c r="E44" s="13">
        <v>44455</v>
      </c>
      <c r="F44" s="76" t="s">
        <v>4059</v>
      </c>
      <c r="G44" s="13">
        <v>44457.916666666664</v>
      </c>
      <c r="H44" s="77" t="s">
        <v>4060</v>
      </c>
      <c r="I44" s="16">
        <v>104</v>
      </c>
      <c r="J44" s="16">
        <v>61</v>
      </c>
      <c r="K44" s="16">
        <v>31</v>
      </c>
      <c r="L44" s="16">
        <v>16</v>
      </c>
      <c r="M44" s="81">
        <v>49.165999999999997</v>
      </c>
      <c r="N44" s="72">
        <v>49</v>
      </c>
      <c r="O44" s="64">
        <v>2530</v>
      </c>
      <c r="P44" s="65">
        <f>Table224578910112345678910111213141516171819202122232425[[#This Row],[PEMBULATAN]]*O44</f>
        <v>123970</v>
      </c>
    </row>
    <row r="45" spans="1:16" ht="26.25" customHeight="1" x14ac:dyDescent="0.2">
      <c r="A45" s="14"/>
      <c r="B45" s="75"/>
      <c r="C45" s="73" t="s">
        <v>4106</v>
      </c>
      <c r="D45" s="78" t="s">
        <v>289</v>
      </c>
      <c r="E45" s="13">
        <v>44455</v>
      </c>
      <c r="F45" s="76" t="s">
        <v>4059</v>
      </c>
      <c r="G45" s="13">
        <v>44457.916666666664</v>
      </c>
      <c r="H45" s="77" t="s">
        <v>4060</v>
      </c>
      <c r="I45" s="16">
        <v>97</v>
      </c>
      <c r="J45" s="16">
        <v>61</v>
      </c>
      <c r="K45" s="16">
        <v>41</v>
      </c>
      <c r="L45" s="16">
        <v>32</v>
      </c>
      <c r="M45" s="81">
        <v>60.649250000000002</v>
      </c>
      <c r="N45" s="72">
        <v>61</v>
      </c>
      <c r="O45" s="64">
        <v>2530</v>
      </c>
      <c r="P45" s="65">
        <f>Table224578910112345678910111213141516171819202122232425[[#This Row],[PEMBULATAN]]*O45</f>
        <v>154330</v>
      </c>
    </row>
    <row r="46" spans="1:16" ht="26.25" customHeight="1" x14ac:dyDescent="0.2">
      <c r="A46" s="14"/>
      <c r="B46" s="75"/>
      <c r="C46" s="73" t="s">
        <v>4107</v>
      </c>
      <c r="D46" s="78" t="s">
        <v>289</v>
      </c>
      <c r="E46" s="13">
        <v>44455</v>
      </c>
      <c r="F46" s="76" t="s">
        <v>4059</v>
      </c>
      <c r="G46" s="13">
        <v>44457.916666666664</v>
      </c>
      <c r="H46" s="77" t="s">
        <v>4060</v>
      </c>
      <c r="I46" s="16">
        <v>60</v>
      </c>
      <c r="J46" s="16">
        <v>36</v>
      </c>
      <c r="K46" s="16">
        <v>40</v>
      </c>
      <c r="L46" s="16">
        <v>36</v>
      </c>
      <c r="M46" s="81">
        <v>21.6</v>
      </c>
      <c r="N46" s="72">
        <v>36</v>
      </c>
      <c r="O46" s="64">
        <v>2530</v>
      </c>
      <c r="P46" s="65">
        <f>Table224578910112345678910111213141516171819202122232425[[#This Row],[PEMBULATAN]]*O46</f>
        <v>91080</v>
      </c>
    </row>
    <row r="47" spans="1:16" ht="26.25" customHeight="1" x14ac:dyDescent="0.2">
      <c r="A47" s="14"/>
      <c r="B47" s="75"/>
      <c r="C47" s="73" t="s">
        <v>4108</v>
      </c>
      <c r="D47" s="78" t="s">
        <v>289</v>
      </c>
      <c r="E47" s="13">
        <v>44455</v>
      </c>
      <c r="F47" s="76" t="s">
        <v>4059</v>
      </c>
      <c r="G47" s="13">
        <v>44457.916666666664</v>
      </c>
      <c r="H47" s="77" t="s">
        <v>4060</v>
      </c>
      <c r="I47" s="16">
        <v>46</v>
      </c>
      <c r="J47" s="16">
        <v>29</v>
      </c>
      <c r="K47" s="16">
        <v>20</v>
      </c>
      <c r="L47" s="16">
        <v>4</v>
      </c>
      <c r="M47" s="81">
        <v>6.67</v>
      </c>
      <c r="N47" s="72">
        <v>7</v>
      </c>
      <c r="O47" s="64">
        <v>2530</v>
      </c>
      <c r="P47" s="65">
        <f>Table224578910112345678910111213141516171819202122232425[[#This Row],[PEMBULATAN]]*O47</f>
        <v>17710</v>
      </c>
    </row>
    <row r="48" spans="1:16" ht="26.25" customHeight="1" x14ac:dyDescent="0.2">
      <c r="A48" s="14"/>
      <c r="B48" s="75"/>
      <c r="C48" s="73" t="s">
        <v>4109</v>
      </c>
      <c r="D48" s="78" t="s">
        <v>289</v>
      </c>
      <c r="E48" s="13">
        <v>44455</v>
      </c>
      <c r="F48" s="76" t="s">
        <v>4059</v>
      </c>
      <c r="G48" s="13">
        <v>44457.916666666664</v>
      </c>
      <c r="H48" s="77" t="s">
        <v>4060</v>
      </c>
      <c r="I48" s="16">
        <v>80</v>
      </c>
      <c r="J48" s="16">
        <v>60</v>
      </c>
      <c r="K48" s="16">
        <v>38</v>
      </c>
      <c r="L48" s="16">
        <v>11</v>
      </c>
      <c r="M48" s="81">
        <v>45.6</v>
      </c>
      <c r="N48" s="72">
        <v>46</v>
      </c>
      <c r="O48" s="64">
        <v>2530</v>
      </c>
      <c r="P48" s="65">
        <f>Table224578910112345678910111213141516171819202122232425[[#This Row],[PEMBULATAN]]*O48</f>
        <v>116380</v>
      </c>
    </row>
    <row r="49" spans="1:16" ht="26.25" customHeight="1" x14ac:dyDescent="0.2">
      <c r="A49" s="14"/>
      <c r="B49" s="75"/>
      <c r="C49" s="73" t="s">
        <v>4110</v>
      </c>
      <c r="D49" s="78" t="s">
        <v>289</v>
      </c>
      <c r="E49" s="13">
        <v>44455</v>
      </c>
      <c r="F49" s="76" t="s">
        <v>4059</v>
      </c>
      <c r="G49" s="13">
        <v>44457.916666666664</v>
      </c>
      <c r="H49" s="77" t="s">
        <v>4060</v>
      </c>
      <c r="I49" s="16">
        <v>85</v>
      </c>
      <c r="J49" s="16">
        <v>60</v>
      </c>
      <c r="K49" s="16">
        <v>24</v>
      </c>
      <c r="L49" s="16">
        <v>9</v>
      </c>
      <c r="M49" s="81">
        <v>30.6</v>
      </c>
      <c r="N49" s="72">
        <v>31</v>
      </c>
      <c r="O49" s="64">
        <v>2530</v>
      </c>
      <c r="P49" s="65">
        <f>Table224578910112345678910111213141516171819202122232425[[#This Row],[PEMBULATAN]]*O49</f>
        <v>78430</v>
      </c>
    </row>
    <row r="50" spans="1:16" ht="26.25" customHeight="1" x14ac:dyDescent="0.2">
      <c r="A50" s="14"/>
      <c r="B50" s="75"/>
      <c r="C50" s="73" t="s">
        <v>4111</v>
      </c>
      <c r="D50" s="78" t="s">
        <v>289</v>
      </c>
      <c r="E50" s="13">
        <v>44455</v>
      </c>
      <c r="F50" s="76" t="s">
        <v>4059</v>
      </c>
      <c r="G50" s="13">
        <v>44457.916666666664</v>
      </c>
      <c r="H50" s="77" t="s">
        <v>4060</v>
      </c>
      <c r="I50" s="16">
        <v>86</v>
      </c>
      <c r="J50" s="16">
        <v>40</v>
      </c>
      <c r="K50" s="16">
        <v>25</v>
      </c>
      <c r="L50" s="16">
        <v>14</v>
      </c>
      <c r="M50" s="81">
        <v>21.5</v>
      </c>
      <c r="N50" s="72">
        <v>22</v>
      </c>
      <c r="O50" s="64">
        <v>2530</v>
      </c>
      <c r="P50" s="65">
        <f>Table224578910112345678910111213141516171819202122232425[[#This Row],[PEMBULATAN]]*O50</f>
        <v>55660</v>
      </c>
    </row>
    <row r="51" spans="1:16" ht="26.25" customHeight="1" x14ac:dyDescent="0.2">
      <c r="A51" s="14"/>
      <c r="B51" s="75"/>
      <c r="C51" s="73" t="s">
        <v>4112</v>
      </c>
      <c r="D51" s="78" t="s">
        <v>289</v>
      </c>
      <c r="E51" s="13">
        <v>44455</v>
      </c>
      <c r="F51" s="76" t="s">
        <v>4059</v>
      </c>
      <c r="G51" s="13">
        <v>44457.916666666664</v>
      </c>
      <c r="H51" s="77" t="s">
        <v>4060</v>
      </c>
      <c r="I51" s="16">
        <v>85</v>
      </c>
      <c r="J51" s="16">
        <v>20</v>
      </c>
      <c r="K51" s="16">
        <v>25</v>
      </c>
      <c r="L51" s="16">
        <v>19</v>
      </c>
      <c r="M51" s="81">
        <v>10.625</v>
      </c>
      <c r="N51" s="72">
        <v>19</v>
      </c>
      <c r="O51" s="64">
        <v>2530</v>
      </c>
      <c r="P51" s="65">
        <f>Table224578910112345678910111213141516171819202122232425[[#This Row],[PEMBULATAN]]*O51</f>
        <v>48070</v>
      </c>
    </row>
    <row r="52" spans="1:16" ht="26.25" customHeight="1" x14ac:dyDescent="0.2">
      <c r="A52" s="14"/>
      <c r="B52" s="75"/>
      <c r="C52" s="73" t="s">
        <v>4113</v>
      </c>
      <c r="D52" s="78" t="s">
        <v>289</v>
      </c>
      <c r="E52" s="13">
        <v>44455</v>
      </c>
      <c r="F52" s="76" t="s">
        <v>4059</v>
      </c>
      <c r="G52" s="13">
        <v>44457.916666666664</v>
      </c>
      <c r="H52" s="77" t="s">
        <v>4060</v>
      </c>
      <c r="I52" s="16">
        <v>73</v>
      </c>
      <c r="J52" s="16">
        <v>60</v>
      </c>
      <c r="K52" s="16">
        <v>25</v>
      </c>
      <c r="L52" s="16">
        <v>11</v>
      </c>
      <c r="M52" s="81">
        <v>27.375</v>
      </c>
      <c r="N52" s="72">
        <v>28</v>
      </c>
      <c r="O52" s="64">
        <v>2530</v>
      </c>
      <c r="P52" s="65">
        <f>Table224578910112345678910111213141516171819202122232425[[#This Row],[PEMBULATAN]]*O52</f>
        <v>70840</v>
      </c>
    </row>
    <row r="53" spans="1:16" ht="26.25" customHeight="1" x14ac:dyDescent="0.2">
      <c r="A53" s="14"/>
      <c r="B53" s="75"/>
      <c r="C53" s="73" t="s">
        <v>4114</v>
      </c>
      <c r="D53" s="78" t="s">
        <v>289</v>
      </c>
      <c r="E53" s="13">
        <v>44455</v>
      </c>
      <c r="F53" s="76" t="s">
        <v>4059</v>
      </c>
      <c r="G53" s="13">
        <v>44457.916666666664</v>
      </c>
      <c r="H53" s="77" t="s">
        <v>4060</v>
      </c>
      <c r="I53" s="16">
        <v>90</v>
      </c>
      <c r="J53" s="16">
        <v>60</v>
      </c>
      <c r="K53" s="16">
        <v>20</v>
      </c>
      <c r="L53" s="16">
        <v>20</v>
      </c>
      <c r="M53" s="81">
        <v>27</v>
      </c>
      <c r="N53" s="72">
        <v>27</v>
      </c>
      <c r="O53" s="64">
        <v>2530</v>
      </c>
      <c r="P53" s="65">
        <f>Table224578910112345678910111213141516171819202122232425[[#This Row],[PEMBULATAN]]*O53</f>
        <v>68310</v>
      </c>
    </row>
    <row r="54" spans="1:16" ht="26.25" customHeight="1" x14ac:dyDescent="0.2">
      <c r="A54" s="14"/>
      <c r="B54" s="75"/>
      <c r="C54" s="73" t="s">
        <v>4115</v>
      </c>
      <c r="D54" s="78" t="s">
        <v>289</v>
      </c>
      <c r="E54" s="13">
        <v>44455</v>
      </c>
      <c r="F54" s="76" t="s">
        <v>4059</v>
      </c>
      <c r="G54" s="13">
        <v>44457.916666666664</v>
      </c>
      <c r="H54" s="77" t="s">
        <v>4060</v>
      </c>
      <c r="I54" s="16">
        <v>90</v>
      </c>
      <c r="J54" s="16">
        <v>55</v>
      </c>
      <c r="K54" s="16">
        <v>35</v>
      </c>
      <c r="L54" s="16">
        <v>10</v>
      </c>
      <c r="M54" s="81">
        <v>43.3125</v>
      </c>
      <c r="N54" s="72">
        <v>44</v>
      </c>
      <c r="O54" s="64">
        <v>2530</v>
      </c>
      <c r="P54" s="65">
        <f>Table224578910112345678910111213141516171819202122232425[[#This Row],[PEMBULATAN]]*O54</f>
        <v>111320</v>
      </c>
    </row>
    <row r="55" spans="1:16" ht="26.25" customHeight="1" x14ac:dyDescent="0.2">
      <c r="A55" s="14"/>
      <c r="B55" s="75"/>
      <c r="C55" s="73" t="s">
        <v>4116</v>
      </c>
      <c r="D55" s="78" t="s">
        <v>289</v>
      </c>
      <c r="E55" s="13">
        <v>44455</v>
      </c>
      <c r="F55" s="76" t="s">
        <v>4059</v>
      </c>
      <c r="G55" s="13">
        <v>44457.916666666664</v>
      </c>
      <c r="H55" s="77" t="s">
        <v>4060</v>
      </c>
      <c r="I55" s="16">
        <v>90</v>
      </c>
      <c r="J55" s="16">
        <v>60</v>
      </c>
      <c r="K55" s="16">
        <v>34</v>
      </c>
      <c r="L55" s="16">
        <v>11</v>
      </c>
      <c r="M55" s="81">
        <v>45.9</v>
      </c>
      <c r="N55" s="72">
        <v>46</v>
      </c>
      <c r="O55" s="64">
        <v>2530</v>
      </c>
      <c r="P55" s="65">
        <f>Table224578910112345678910111213141516171819202122232425[[#This Row],[PEMBULATAN]]*O55</f>
        <v>116380</v>
      </c>
    </row>
    <row r="56" spans="1:16" ht="26.25" customHeight="1" x14ac:dyDescent="0.2">
      <c r="A56" s="14"/>
      <c r="B56" s="75"/>
      <c r="C56" s="73" t="s">
        <v>4117</v>
      </c>
      <c r="D56" s="78" t="s">
        <v>289</v>
      </c>
      <c r="E56" s="13">
        <v>44455</v>
      </c>
      <c r="F56" s="76" t="s">
        <v>4059</v>
      </c>
      <c r="G56" s="13">
        <v>44457.916666666664</v>
      </c>
      <c r="H56" s="77" t="s">
        <v>4060</v>
      </c>
      <c r="I56" s="16">
        <v>60</v>
      </c>
      <c r="J56" s="16">
        <v>73</v>
      </c>
      <c r="K56" s="16">
        <v>73</v>
      </c>
      <c r="L56" s="16">
        <v>11</v>
      </c>
      <c r="M56" s="81">
        <v>79.935000000000002</v>
      </c>
      <c r="N56" s="72">
        <v>80</v>
      </c>
      <c r="O56" s="64">
        <v>2530</v>
      </c>
      <c r="P56" s="65">
        <f>Table224578910112345678910111213141516171819202122232425[[#This Row],[PEMBULATAN]]*O56</f>
        <v>202400</v>
      </c>
    </row>
    <row r="57" spans="1:16" ht="26.25" customHeight="1" x14ac:dyDescent="0.2">
      <c r="A57" s="14"/>
      <c r="B57" s="75"/>
      <c r="C57" s="73" t="s">
        <v>4118</v>
      </c>
      <c r="D57" s="78" t="s">
        <v>289</v>
      </c>
      <c r="E57" s="13">
        <v>44455</v>
      </c>
      <c r="F57" s="76" t="s">
        <v>4059</v>
      </c>
      <c r="G57" s="13">
        <v>44457.916666666664</v>
      </c>
      <c r="H57" s="77" t="s">
        <v>4060</v>
      </c>
      <c r="I57" s="16">
        <v>60</v>
      </c>
      <c r="J57" s="16">
        <v>50</v>
      </c>
      <c r="K57" s="16">
        <v>18</v>
      </c>
      <c r="L57" s="16">
        <v>5</v>
      </c>
      <c r="M57" s="81">
        <v>13.5</v>
      </c>
      <c r="N57" s="72">
        <v>14</v>
      </c>
      <c r="O57" s="64">
        <v>2530</v>
      </c>
      <c r="P57" s="65">
        <f>Table224578910112345678910111213141516171819202122232425[[#This Row],[PEMBULATAN]]*O57</f>
        <v>35420</v>
      </c>
    </row>
    <row r="58" spans="1:16" ht="26.25" customHeight="1" x14ac:dyDescent="0.2">
      <c r="A58" s="14"/>
      <c r="B58" s="75"/>
      <c r="C58" s="73" t="s">
        <v>4119</v>
      </c>
      <c r="D58" s="78" t="s">
        <v>289</v>
      </c>
      <c r="E58" s="13">
        <v>44455</v>
      </c>
      <c r="F58" s="76" t="s">
        <v>4059</v>
      </c>
      <c r="G58" s="13">
        <v>44457.916666666664</v>
      </c>
      <c r="H58" s="77" t="s">
        <v>4060</v>
      </c>
      <c r="I58" s="16">
        <v>80</v>
      </c>
      <c r="J58" s="16">
        <v>55</v>
      </c>
      <c r="K58" s="16">
        <v>28</v>
      </c>
      <c r="L58" s="16">
        <v>9</v>
      </c>
      <c r="M58" s="81">
        <v>30.8</v>
      </c>
      <c r="N58" s="72">
        <v>31</v>
      </c>
      <c r="O58" s="64">
        <v>2530</v>
      </c>
      <c r="P58" s="65">
        <f>Table224578910112345678910111213141516171819202122232425[[#This Row],[PEMBULATAN]]*O58</f>
        <v>78430</v>
      </c>
    </row>
    <row r="59" spans="1:16" ht="26.25" customHeight="1" x14ac:dyDescent="0.2">
      <c r="A59" s="14"/>
      <c r="B59" s="75"/>
      <c r="C59" s="73" t="s">
        <v>4120</v>
      </c>
      <c r="D59" s="78" t="s">
        <v>289</v>
      </c>
      <c r="E59" s="13">
        <v>44455</v>
      </c>
      <c r="F59" s="76" t="s">
        <v>4059</v>
      </c>
      <c r="G59" s="13">
        <v>44457.916666666664</v>
      </c>
      <c r="H59" s="77" t="s">
        <v>4060</v>
      </c>
      <c r="I59" s="16">
        <v>80</v>
      </c>
      <c r="J59" s="16">
        <v>60</v>
      </c>
      <c r="K59" s="16">
        <v>20</v>
      </c>
      <c r="L59" s="16">
        <v>16</v>
      </c>
      <c r="M59" s="81">
        <v>24</v>
      </c>
      <c r="N59" s="72">
        <v>24</v>
      </c>
      <c r="O59" s="64">
        <v>2530</v>
      </c>
      <c r="P59" s="65">
        <f>Table224578910112345678910111213141516171819202122232425[[#This Row],[PEMBULATAN]]*O59</f>
        <v>60720</v>
      </c>
    </row>
    <row r="60" spans="1:16" ht="26.25" customHeight="1" x14ac:dyDescent="0.2">
      <c r="A60" s="14"/>
      <c r="B60" s="75"/>
      <c r="C60" s="73" t="s">
        <v>4121</v>
      </c>
      <c r="D60" s="78" t="s">
        <v>289</v>
      </c>
      <c r="E60" s="13">
        <v>44455</v>
      </c>
      <c r="F60" s="76" t="s">
        <v>4059</v>
      </c>
      <c r="G60" s="13">
        <v>44457.916666666664</v>
      </c>
      <c r="H60" s="77" t="s">
        <v>4060</v>
      </c>
      <c r="I60" s="16">
        <v>85</v>
      </c>
      <c r="J60" s="16">
        <v>55</v>
      </c>
      <c r="K60" s="16">
        <v>24</v>
      </c>
      <c r="L60" s="16">
        <v>6</v>
      </c>
      <c r="M60" s="81">
        <v>28.05</v>
      </c>
      <c r="N60" s="72">
        <v>28</v>
      </c>
      <c r="O60" s="64">
        <v>2530</v>
      </c>
      <c r="P60" s="65">
        <f>Table224578910112345678910111213141516171819202122232425[[#This Row],[PEMBULATAN]]*O60</f>
        <v>70840</v>
      </c>
    </row>
    <row r="61" spans="1:16" ht="26.25" customHeight="1" x14ac:dyDescent="0.2">
      <c r="A61" s="14"/>
      <c r="B61" s="75"/>
      <c r="C61" s="73" t="s">
        <v>4122</v>
      </c>
      <c r="D61" s="78" t="s">
        <v>289</v>
      </c>
      <c r="E61" s="13">
        <v>44455</v>
      </c>
      <c r="F61" s="76" t="s">
        <v>4059</v>
      </c>
      <c r="G61" s="13">
        <v>44457.916666666664</v>
      </c>
      <c r="H61" s="77" t="s">
        <v>4060</v>
      </c>
      <c r="I61" s="16">
        <v>70</v>
      </c>
      <c r="J61" s="16">
        <v>58</v>
      </c>
      <c r="K61" s="16">
        <v>18</v>
      </c>
      <c r="L61" s="16">
        <v>6</v>
      </c>
      <c r="M61" s="81">
        <v>18.27</v>
      </c>
      <c r="N61" s="72">
        <v>18</v>
      </c>
      <c r="O61" s="64">
        <v>2530</v>
      </c>
      <c r="P61" s="65">
        <f>Table224578910112345678910111213141516171819202122232425[[#This Row],[PEMBULATAN]]*O61</f>
        <v>45540</v>
      </c>
    </row>
    <row r="62" spans="1:16" ht="26.25" customHeight="1" x14ac:dyDescent="0.2">
      <c r="A62" s="14"/>
      <c r="B62" s="75"/>
      <c r="C62" s="73" t="s">
        <v>4123</v>
      </c>
      <c r="D62" s="78" t="s">
        <v>289</v>
      </c>
      <c r="E62" s="13">
        <v>44455</v>
      </c>
      <c r="F62" s="76" t="s">
        <v>4059</v>
      </c>
      <c r="G62" s="13">
        <v>44457.916666666664</v>
      </c>
      <c r="H62" s="77" t="s">
        <v>4060</v>
      </c>
      <c r="I62" s="16">
        <v>80</v>
      </c>
      <c r="J62" s="16">
        <v>60</v>
      </c>
      <c r="K62" s="16">
        <v>20</v>
      </c>
      <c r="L62" s="16">
        <v>15</v>
      </c>
      <c r="M62" s="81">
        <v>24</v>
      </c>
      <c r="N62" s="72">
        <v>24</v>
      </c>
      <c r="O62" s="64">
        <v>2530</v>
      </c>
      <c r="P62" s="65">
        <f>Table224578910112345678910111213141516171819202122232425[[#This Row],[PEMBULATAN]]*O62</f>
        <v>60720</v>
      </c>
    </row>
    <row r="63" spans="1:16" ht="26.25" customHeight="1" x14ac:dyDescent="0.2">
      <c r="A63" s="14"/>
      <c r="B63" s="75"/>
      <c r="C63" s="73" t="s">
        <v>4124</v>
      </c>
      <c r="D63" s="78" t="s">
        <v>289</v>
      </c>
      <c r="E63" s="13">
        <v>44455</v>
      </c>
      <c r="F63" s="76" t="s">
        <v>4059</v>
      </c>
      <c r="G63" s="13">
        <v>44457.916666666664</v>
      </c>
      <c r="H63" s="77" t="s">
        <v>4060</v>
      </c>
      <c r="I63" s="16">
        <v>75</v>
      </c>
      <c r="J63" s="16">
        <v>57</v>
      </c>
      <c r="K63" s="16">
        <v>25</v>
      </c>
      <c r="L63" s="16">
        <v>9</v>
      </c>
      <c r="M63" s="81">
        <v>26.71875</v>
      </c>
      <c r="N63" s="72">
        <v>27</v>
      </c>
      <c r="O63" s="64">
        <v>2530</v>
      </c>
      <c r="P63" s="65">
        <f>Table224578910112345678910111213141516171819202122232425[[#This Row],[PEMBULATAN]]*O63</f>
        <v>68310</v>
      </c>
    </row>
    <row r="64" spans="1:16" ht="26.25" customHeight="1" x14ac:dyDescent="0.2">
      <c r="A64" s="14"/>
      <c r="B64" s="75"/>
      <c r="C64" s="73" t="s">
        <v>4125</v>
      </c>
      <c r="D64" s="78" t="s">
        <v>289</v>
      </c>
      <c r="E64" s="13">
        <v>44455</v>
      </c>
      <c r="F64" s="76" t="s">
        <v>4059</v>
      </c>
      <c r="G64" s="13">
        <v>44457.916666666664</v>
      </c>
      <c r="H64" s="77" t="s">
        <v>4060</v>
      </c>
      <c r="I64" s="16">
        <v>95</v>
      </c>
      <c r="J64" s="16">
        <v>57</v>
      </c>
      <c r="K64" s="16">
        <v>30</v>
      </c>
      <c r="L64" s="16">
        <v>22</v>
      </c>
      <c r="M64" s="81">
        <v>40.612499999999997</v>
      </c>
      <c r="N64" s="72">
        <v>41</v>
      </c>
      <c r="O64" s="64">
        <v>2530</v>
      </c>
      <c r="P64" s="65">
        <f>Table224578910112345678910111213141516171819202122232425[[#This Row],[PEMBULATAN]]*O64</f>
        <v>103730</v>
      </c>
    </row>
    <row r="65" spans="1:16" ht="26.25" customHeight="1" x14ac:dyDescent="0.2">
      <c r="A65" s="14"/>
      <c r="B65" s="75"/>
      <c r="C65" s="73" t="s">
        <v>4126</v>
      </c>
      <c r="D65" s="78" t="s">
        <v>289</v>
      </c>
      <c r="E65" s="13">
        <v>44455</v>
      </c>
      <c r="F65" s="76" t="s">
        <v>4059</v>
      </c>
      <c r="G65" s="13">
        <v>44457.916666666664</v>
      </c>
      <c r="H65" s="77" t="s">
        <v>4060</v>
      </c>
      <c r="I65" s="16">
        <v>70</v>
      </c>
      <c r="J65" s="16">
        <v>60</v>
      </c>
      <c r="K65" s="16">
        <v>20</v>
      </c>
      <c r="L65" s="16">
        <v>9</v>
      </c>
      <c r="M65" s="81">
        <v>21</v>
      </c>
      <c r="N65" s="72">
        <v>21</v>
      </c>
      <c r="O65" s="64">
        <v>2530</v>
      </c>
      <c r="P65" s="65">
        <f>Table224578910112345678910111213141516171819202122232425[[#This Row],[PEMBULATAN]]*O65</f>
        <v>53130</v>
      </c>
    </row>
    <row r="66" spans="1:16" ht="26.25" customHeight="1" x14ac:dyDescent="0.2">
      <c r="A66" s="14"/>
      <c r="B66" s="75"/>
      <c r="C66" s="73" t="s">
        <v>4127</v>
      </c>
      <c r="D66" s="78" t="s">
        <v>289</v>
      </c>
      <c r="E66" s="13">
        <v>44455</v>
      </c>
      <c r="F66" s="76" t="s">
        <v>4059</v>
      </c>
      <c r="G66" s="13">
        <v>44457.916666666664</v>
      </c>
      <c r="H66" s="77" t="s">
        <v>4060</v>
      </c>
      <c r="I66" s="16">
        <v>52</v>
      </c>
      <c r="J66" s="16">
        <v>40</v>
      </c>
      <c r="K66" s="16">
        <v>16</v>
      </c>
      <c r="L66" s="16">
        <v>8</v>
      </c>
      <c r="M66" s="81">
        <v>8.32</v>
      </c>
      <c r="N66" s="72">
        <v>9</v>
      </c>
      <c r="O66" s="64">
        <v>2530</v>
      </c>
      <c r="P66" s="65">
        <f>Table224578910112345678910111213141516171819202122232425[[#This Row],[PEMBULATAN]]*O66</f>
        <v>22770</v>
      </c>
    </row>
    <row r="67" spans="1:16" ht="26.25" customHeight="1" x14ac:dyDescent="0.2">
      <c r="A67" s="14"/>
      <c r="B67" s="75"/>
      <c r="C67" s="73" t="s">
        <v>4128</v>
      </c>
      <c r="D67" s="78" t="s">
        <v>289</v>
      </c>
      <c r="E67" s="13">
        <v>44455</v>
      </c>
      <c r="F67" s="76" t="s">
        <v>4059</v>
      </c>
      <c r="G67" s="13">
        <v>44457.916666666664</v>
      </c>
      <c r="H67" s="77" t="s">
        <v>4060</v>
      </c>
      <c r="I67" s="16">
        <v>37</v>
      </c>
      <c r="J67" s="16">
        <v>30</v>
      </c>
      <c r="K67" s="16">
        <v>23</v>
      </c>
      <c r="L67" s="16">
        <v>4</v>
      </c>
      <c r="M67" s="81">
        <v>6.3825000000000003</v>
      </c>
      <c r="N67" s="72">
        <v>7</v>
      </c>
      <c r="O67" s="64">
        <v>2530</v>
      </c>
      <c r="P67" s="65">
        <f>Table224578910112345678910111213141516171819202122232425[[#This Row],[PEMBULATAN]]*O67</f>
        <v>17710</v>
      </c>
    </row>
    <row r="68" spans="1:16" ht="26.25" customHeight="1" x14ac:dyDescent="0.2">
      <c r="A68" s="14"/>
      <c r="B68" s="75"/>
      <c r="C68" s="73" t="s">
        <v>4129</v>
      </c>
      <c r="D68" s="78" t="s">
        <v>289</v>
      </c>
      <c r="E68" s="13">
        <v>44455</v>
      </c>
      <c r="F68" s="76" t="s">
        <v>4059</v>
      </c>
      <c r="G68" s="13">
        <v>44457.916666666664</v>
      </c>
      <c r="H68" s="77" t="s">
        <v>4060</v>
      </c>
      <c r="I68" s="16">
        <v>19</v>
      </c>
      <c r="J68" s="16">
        <v>16</v>
      </c>
      <c r="K68" s="16">
        <v>28</v>
      </c>
      <c r="L68" s="16">
        <v>1</v>
      </c>
      <c r="M68" s="81">
        <v>2.1280000000000001</v>
      </c>
      <c r="N68" s="72">
        <v>2</v>
      </c>
      <c r="O68" s="64">
        <v>2530</v>
      </c>
      <c r="P68" s="65">
        <f>Table224578910112345678910111213141516171819202122232425[[#This Row],[PEMBULATAN]]*O68</f>
        <v>5060</v>
      </c>
    </row>
    <row r="69" spans="1:16" ht="26.25" customHeight="1" x14ac:dyDescent="0.2">
      <c r="A69" s="14"/>
      <c r="B69" s="75"/>
      <c r="C69" s="73" t="s">
        <v>4130</v>
      </c>
      <c r="D69" s="78" t="s">
        <v>289</v>
      </c>
      <c r="E69" s="13">
        <v>44455</v>
      </c>
      <c r="F69" s="76" t="s">
        <v>4059</v>
      </c>
      <c r="G69" s="13">
        <v>44457.916666666664</v>
      </c>
      <c r="H69" s="77" t="s">
        <v>4060</v>
      </c>
      <c r="I69" s="16">
        <v>32</v>
      </c>
      <c r="J69" s="16">
        <v>26</v>
      </c>
      <c r="K69" s="16">
        <v>20</v>
      </c>
      <c r="L69" s="16">
        <v>2</v>
      </c>
      <c r="M69" s="81">
        <v>4.16</v>
      </c>
      <c r="N69" s="72">
        <v>4</v>
      </c>
      <c r="O69" s="64">
        <v>2530</v>
      </c>
      <c r="P69" s="65">
        <f>Table224578910112345678910111213141516171819202122232425[[#This Row],[PEMBULATAN]]*O69</f>
        <v>10120</v>
      </c>
    </row>
    <row r="70" spans="1:16" ht="26.25" customHeight="1" x14ac:dyDescent="0.2">
      <c r="A70" s="14"/>
      <c r="B70" s="75"/>
      <c r="C70" s="73" t="s">
        <v>4131</v>
      </c>
      <c r="D70" s="78" t="s">
        <v>289</v>
      </c>
      <c r="E70" s="13">
        <v>44455</v>
      </c>
      <c r="F70" s="76" t="s">
        <v>4059</v>
      </c>
      <c r="G70" s="13">
        <v>44457.916666666664</v>
      </c>
      <c r="H70" s="77" t="s">
        <v>4060</v>
      </c>
      <c r="I70" s="16">
        <v>76</v>
      </c>
      <c r="J70" s="16">
        <v>24</v>
      </c>
      <c r="K70" s="16">
        <v>20</v>
      </c>
      <c r="L70" s="16">
        <v>2</v>
      </c>
      <c r="M70" s="81">
        <v>9.1199999999999992</v>
      </c>
      <c r="N70" s="72">
        <v>9</v>
      </c>
      <c r="O70" s="64">
        <v>2530</v>
      </c>
      <c r="P70" s="65">
        <f>Table224578910112345678910111213141516171819202122232425[[#This Row],[PEMBULATAN]]*O70</f>
        <v>22770</v>
      </c>
    </row>
    <row r="71" spans="1:16" ht="26.25" customHeight="1" x14ac:dyDescent="0.2">
      <c r="A71" s="14"/>
      <c r="B71" s="75"/>
      <c r="C71" s="73" t="s">
        <v>4132</v>
      </c>
      <c r="D71" s="78" t="s">
        <v>289</v>
      </c>
      <c r="E71" s="13">
        <v>44455</v>
      </c>
      <c r="F71" s="76" t="s">
        <v>4059</v>
      </c>
      <c r="G71" s="13">
        <v>44457.916666666664</v>
      </c>
      <c r="H71" s="77" t="s">
        <v>4060</v>
      </c>
      <c r="I71" s="16">
        <v>52</v>
      </c>
      <c r="J71" s="16">
        <v>17</v>
      </c>
      <c r="K71" s="16">
        <v>20</v>
      </c>
      <c r="L71" s="16">
        <v>1</v>
      </c>
      <c r="M71" s="81">
        <v>4.42</v>
      </c>
      <c r="N71" s="72">
        <v>5</v>
      </c>
      <c r="O71" s="64">
        <v>2530</v>
      </c>
      <c r="P71" s="65">
        <f>Table224578910112345678910111213141516171819202122232425[[#This Row],[PEMBULATAN]]*O71</f>
        <v>12650</v>
      </c>
    </row>
    <row r="72" spans="1:16" ht="26.25" customHeight="1" x14ac:dyDescent="0.2">
      <c r="A72" s="14"/>
      <c r="B72" s="75"/>
      <c r="C72" s="73" t="s">
        <v>4133</v>
      </c>
      <c r="D72" s="78" t="s">
        <v>289</v>
      </c>
      <c r="E72" s="13">
        <v>44455</v>
      </c>
      <c r="F72" s="76" t="s">
        <v>4059</v>
      </c>
      <c r="G72" s="13">
        <v>44457.916666666664</v>
      </c>
      <c r="H72" s="77" t="s">
        <v>4060</v>
      </c>
      <c r="I72" s="16">
        <v>78</v>
      </c>
      <c r="J72" s="16">
        <v>30</v>
      </c>
      <c r="K72" s="16">
        <v>18</v>
      </c>
      <c r="L72" s="16">
        <v>2</v>
      </c>
      <c r="M72" s="81">
        <v>10.53</v>
      </c>
      <c r="N72" s="72">
        <v>11</v>
      </c>
      <c r="O72" s="64">
        <v>2530</v>
      </c>
      <c r="P72" s="65">
        <f>Table224578910112345678910111213141516171819202122232425[[#This Row],[PEMBULATAN]]*O72</f>
        <v>27830</v>
      </c>
    </row>
    <row r="73" spans="1:16" ht="26.25" customHeight="1" x14ac:dyDescent="0.2">
      <c r="A73" s="14"/>
      <c r="B73" s="75"/>
      <c r="C73" s="73" t="s">
        <v>4134</v>
      </c>
      <c r="D73" s="78" t="s">
        <v>289</v>
      </c>
      <c r="E73" s="13">
        <v>44455</v>
      </c>
      <c r="F73" s="76" t="s">
        <v>4059</v>
      </c>
      <c r="G73" s="13">
        <v>44457.916666666664</v>
      </c>
      <c r="H73" s="77" t="s">
        <v>4060</v>
      </c>
      <c r="I73" s="16">
        <v>52</v>
      </c>
      <c r="J73" s="16">
        <v>43</v>
      </c>
      <c r="K73" s="16">
        <v>6</v>
      </c>
      <c r="L73" s="16">
        <v>2</v>
      </c>
      <c r="M73" s="81">
        <v>3.3540000000000001</v>
      </c>
      <c r="N73" s="72">
        <v>4</v>
      </c>
      <c r="O73" s="64">
        <v>2530</v>
      </c>
      <c r="P73" s="65">
        <f>Table224578910112345678910111213141516171819202122232425[[#This Row],[PEMBULATAN]]*O73</f>
        <v>10120</v>
      </c>
    </row>
    <row r="74" spans="1:16" ht="26.25" customHeight="1" x14ac:dyDescent="0.2">
      <c r="A74" s="14"/>
      <c r="B74" s="75"/>
      <c r="C74" s="73" t="s">
        <v>4135</v>
      </c>
      <c r="D74" s="78" t="s">
        <v>289</v>
      </c>
      <c r="E74" s="13">
        <v>44455</v>
      </c>
      <c r="F74" s="76" t="s">
        <v>4059</v>
      </c>
      <c r="G74" s="13">
        <v>44457.916666666664</v>
      </c>
      <c r="H74" s="77" t="s">
        <v>4060</v>
      </c>
      <c r="I74" s="16">
        <v>100</v>
      </c>
      <c r="J74" s="16">
        <v>5</v>
      </c>
      <c r="K74" s="16">
        <v>5</v>
      </c>
      <c r="L74" s="16">
        <v>1</v>
      </c>
      <c r="M74" s="81">
        <v>0.625</v>
      </c>
      <c r="N74" s="72">
        <v>1</v>
      </c>
      <c r="O74" s="64">
        <v>2530</v>
      </c>
      <c r="P74" s="65">
        <f>Table224578910112345678910111213141516171819202122232425[[#This Row],[PEMBULATAN]]*O74</f>
        <v>2530</v>
      </c>
    </row>
    <row r="75" spans="1:16" ht="26.25" customHeight="1" x14ac:dyDescent="0.2">
      <c r="A75" s="14"/>
      <c r="B75" s="75"/>
      <c r="C75" s="73" t="s">
        <v>4136</v>
      </c>
      <c r="D75" s="78" t="s">
        <v>289</v>
      </c>
      <c r="E75" s="13">
        <v>44455</v>
      </c>
      <c r="F75" s="76" t="s">
        <v>4059</v>
      </c>
      <c r="G75" s="13">
        <v>44457.916666666664</v>
      </c>
      <c r="H75" s="77" t="s">
        <v>4060</v>
      </c>
      <c r="I75" s="16">
        <v>40</v>
      </c>
      <c r="J75" s="16">
        <v>28</v>
      </c>
      <c r="K75" s="16">
        <v>20</v>
      </c>
      <c r="L75" s="16">
        <v>2</v>
      </c>
      <c r="M75" s="81">
        <v>5.6</v>
      </c>
      <c r="N75" s="72">
        <v>6</v>
      </c>
      <c r="O75" s="64">
        <v>2530</v>
      </c>
      <c r="P75" s="65">
        <f>Table224578910112345678910111213141516171819202122232425[[#This Row],[PEMBULATAN]]*O75</f>
        <v>15180</v>
      </c>
    </row>
    <row r="76" spans="1:16" ht="26.25" customHeight="1" x14ac:dyDescent="0.2">
      <c r="A76" s="14"/>
      <c r="B76" s="75"/>
      <c r="C76" s="73" t="s">
        <v>4137</v>
      </c>
      <c r="D76" s="78" t="s">
        <v>289</v>
      </c>
      <c r="E76" s="13">
        <v>44455</v>
      </c>
      <c r="F76" s="76" t="s">
        <v>4059</v>
      </c>
      <c r="G76" s="13">
        <v>44457.916666666664</v>
      </c>
      <c r="H76" s="77" t="s">
        <v>4060</v>
      </c>
      <c r="I76" s="16">
        <v>77</v>
      </c>
      <c r="J76" s="16">
        <v>30</v>
      </c>
      <c r="K76" s="16">
        <v>19</v>
      </c>
      <c r="L76" s="16">
        <v>1</v>
      </c>
      <c r="M76" s="81">
        <v>10.9725</v>
      </c>
      <c r="N76" s="72">
        <v>11</v>
      </c>
      <c r="O76" s="64">
        <v>2530</v>
      </c>
      <c r="P76" s="65">
        <f>Table224578910112345678910111213141516171819202122232425[[#This Row],[PEMBULATAN]]*O76</f>
        <v>27830</v>
      </c>
    </row>
    <row r="77" spans="1:16" ht="26.25" customHeight="1" x14ac:dyDescent="0.2">
      <c r="A77" s="14"/>
      <c r="B77" s="75"/>
      <c r="C77" s="73" t="s">
        <v>4138</v>
      </c>
      <c r="D77" s="78" t="s">
        <v>289</v>
      </c>
      <c r="E77" s="13">
        <v>44455</v>
      </c>
      <c r="F77" s="76" t="s">
        <v>4059</v>
      </c>
      <c r="G77" s="13">
        <v>44457.916666666664</v>
      </c>
      <c r="H77" s="77" t="s">
        <v>4060</v>
      </c>
      <c r="I77" s="16">
        <v>95</v>
      </c>
      <c r="J77" s="16">
        <v>8</v>
      </c>
      <c r="K77" s="16">
        <v>8</v>
      </c>
      <c r="L77" s="16">
        <v>1</v>
      </c>
      <c r="M77" s="81">
        <v>1.52</v>
      </c>
      <c r="N77" s="72">
        <v>2</v>
      </c>
      <c r="O77" s="64">
        <v>2530</v>
      </c>
      <c r="P77" s="65">
        <f>Table224578910112345678910111213141516171819202122232425[[#This Row],[PEMBULATAN]]*O77</f>
        <v>5060</v>
      </c>
    </row>
    <row r="78" spans="1:16" ht="26.25" customHeight="1" x14ac:dyDescent="0.2">
      <c r="A78" s="14"/>
      <c r="B78" s="75"/>
      <c r="C78" s="73" t="s">
        <v>4139</v>
      </c>
      <c r="D78" s="78" t="s">
        <v>289</v>
      </c>
      <c r="E78" s="13">
        <v>44455</v>
      </c>
      <c r="F78" s="76" t="s">
        <v>4059</v>
      </c>
      <c r="G78" s="13">
        <v>44457.916666666664</v>
      </c>
      <c r="H78" s="77" t="s">
        <v>4060</v>
      </c>
      <c r="I78" s="16">
        <v>46</v>
      </c>
      <c r="J78" s="16">
        <v>42</v>
      </c>
      <c r="K78" s="16">
        <v>25</v>
      </c>
      <c r="L78" s="16">
        <v>9</v>
      </c>
      <c r="M78" s="81">
        <v>12.074999999999999</v>
      </c>
      <c r="N78" s="72">
        <v>12</v>
      </c>
      <c r="O78" s="64">
        <v>2530</v>
      </c>
      <c r="P78" s="65">
        <f>Table224578910112345678910111213141516171819202122232425[[#This Row],[PEMBULATAN]]*O78</f>
        <v>30360</v>
      </c>
    </row>
    <row r="79" spans="1:16" ht="26.25" customHeight="1" x14ac:dyDescent="0.2">
      <c r="A79" s="14"/>
      <c r="B79" s="75"/>
      <c r="C79" s="73" t="s">
        <v>4140</v>
      </c>
      <c r="D79" s="78" t="s">
        <v>289</v>
      </c>
      <c r="E79" s="13">
        <v>44455</v>
      </c>
      <c r="F79" s="76" t="s">
        <v>4059</v>
      </c>
      <c r="G79" s="13">
        <v>44457.916666666664</v>
      </c>
      <c r="H79" s="77" t="s">
        <v>4060</v>
      </c>
      <c r="I79" s="16">
        <v>33</v>
      </c>
      <c r="J79" s="16">
        <v>25</v>
      </c>
      <c r="K79" s="16">
        <v>24</v>
      </c>
      <c r="L79" s="16">
        <v>2</v>
      </c>
      <c r="M79" s="81">
        <v>4.95</v>
      </c>
      <c r="N79" s="72">
        <v>5</v>
      </c>
      <c r="O79" s="64">
        <v>2530</v>
      </c>
      <c r="P79" s="65">
        <f>Table224578910112345678910111213141516171819202122232425[[#This Row],[PEMBULATAN]]*O79</f>
        <v>12650</v>
      </c>
    </row>
    <row r="80" spans="1:16" ht="26.25" customHeight="1" x14ac:dyDescent="0.2">
      <c r="A80" s="14"/>
      <c r="B80" s="75"/>
      <c r="C80" s="73" t="s">
        <v>4141</v>
      </c>
      <c r="D80" s="78" t="s">
        <v>289</v>
      </c>
      <c r="E80" s="13">
        <v>44455</v>
      </c>
      <c r="F80" s="76" t="s">
        <v>4059</v>
      </c>
      <c r="G80" s="13">
        <v>44457.916666666664</v>
      </c>
      <c r="H80" s="77" t="s">
        <v>4060</v>
      </c>
      <c r="I80" s="16">
        <v>30</v>
      </c>
      <c r="J80" s="16">
        <v>26</v>
      </c>
      <c r="K80" s="16">
        <v>28</v>
      </c>
      <c r="L80" s="16">
        <v>1</v>
      </c>
      <c r="M80" s="81">
        <v>5.46</v>
      </c>
      <c r="N80" s="72">
        <v>6</v>
      </c>
      <c r="O80" s="64">
        <v>2530</v>
      </c>
      <c r="P80" s="65">
        <f>Table224578910112345678910111213141516171819202122232425[[#This Row],[PEMBULATAN]]*O80</f>
        <v>15180</v>
      </c>
    </row>
    <row r="81" spans="1:16" ht="26.25" customHeight="1" x14ac:dyDescent="0.2">
      <c r="A81" s="14"/>
      <c r="B81" s="75"/>
      <c r="C81" s="73" t="s">
        <v>4142</v>
      </c>
      <c r="D81" s="78" t="s">
        <v>289</v>
      </c>
      <c r="E81" s="13">
        <v>44455</v>
      </c>
      <c r="F81" s="76" t="s">
        <v>4059</v>
      </c>
      <c r="G81" s="13">
        <v>44457.916666666664</v>
      </c>
      <c r="H81" s="77" t="s">
        <v>4060</v>
      </c>
      <c r="I81" s="16">
        <v>42</v>
      </c>
      <c r="J81" s="16">
        <v>31</v>
      </c>
      <c r="K81" s="16">
        <v>24</v>
      </c>
      <c r="L81" s="16">
        <v>7</v>
      </c>
      <c r="M81" s="81">
        <v>7.8120000000000003</v>
      </c>
      <c r="N81" s="72">
        <v>8</v>
      </c>
      <c r="O81" s="64">
        <v>2530</v>
      </c>
      <c r="P81" s="65">
        <f>Table224578910112345678910111213141516171819202122232425[[#This Row],[PEMBULATAN]]*O81</f>
        <v>20240</v>
      </c>
    </row>
    <row r="82" spans="1:16" ht="26.25" customHeight="1" x14ac:dyDescent="0.2">
      <c r="A82" s="14"/>
      <c r="B82" s="75"/>
      <c r="C82" s="73" t="s">
        <v>4143</v>
      </c>
      <c r="D82" s="78" t="s">
        <v>289</v>
      </c>
      <c r="E82" s="13">
        <v>44455</v>
      </c>
      <c r="F82" s="76" t="s">
        <v>4059</v>
      </c>
      <c r="G82" s="13">
        <v>44457.916666666664</v>
      </c>
      <c r="H82" s="77" t="s">
        <v>4060</v>
      </c>
      <c r="I82" s="16">
        <v>42</v>
      </c>
      <c r="J82" s="16">
        <v>35</v>
      </c>
      <c r="K82" s="16">
        <v>28</v>
      </c>
      <c r="L82" s="16">
        <v>16</v>
      </c>
      <c r="M82" s="81">
        <v>10.29</v>
      </c>
      <c r="N82" s="72">
        <v>16</v>
      </c>
      <c r="O82" s="64">
        <v>2530</v>
      </c>
      <c r="P82" s="65">
        <f>Table224578910112345678910111213141516171819202122232425[[#This Row],[PEMBULATAN]]*O82</f>
        <v>40480</v>
      </c>
    </row>
    <row r="83" spans="1:16" ht="26.25" customHeight="1" x14ac:dyDescent="0.2">
      <c r="A83" s="14"/>
      <c r="B83" s="75"/>
      <c r="C83" s="73" t="s">
        <v>4144</v>
      </c>
      <c r="D83" s="78" t="s">
        <v>289</v>
      </c>
      <c r="E83" s="13">
        <v>44455</v>
      </c>
      <c r="F83" s="76" t="s">
        <v>4059</v>
      </c>
      <c r="G83" s="13">
        <v>44457.916666666664</v>
      </c>
      <c r="H83" s="77" t="s">
        <v>4060</v>
      </c>
      <c r="I83" s="16">
        <v>58</v>
      </c>
      <c r="J83" s="16">
        <v>19</v>
      </c>
      <c r="K83" s="16">
        <v>20</v>
      </c>
      <c r="L83" s="16">
        <v>2</v>
      </c>
      <c r="M83" s="81">
        <v>5.51</v>
      </c>
      <c r="N83" s="72">
        <v>6</v>
      </c>
      <c r="O83" s="64">
        <v>2530</v>
      </c>
      <c r="P83" s="65">
        <f>Table224578910112345678910111213141516171819202122232425[[#This Row],[PEMBULATAN]]*O83</f>
        <v>15180</v>
      </c>
    </row>
    <row r="84" spans="1:16" ht="26.25" customHeight="1" x14ac:dyDescent="0.2">
      <c r="A84" s="14"/>
      <c r="B84" s="75"/>
      <c r="C84" s="73" t="s">
        <v>4145</v>
      </c>
      <c r="D84" s="78" t="s">
        <v>289</v>
      </c>
      <c r="E84" s="13">
        <v>44455</v>
      </c>
      <c r="F84" s="76" t="s">
        <v>4059</v>
      </c>
      <c r="G84" s="13">
        <v>44457.916666666664</v>
      </c>
      <c r="H84" s="77" t="s">
        <v>4060</v>
      </c>
      <c r="I84" s="16">
        <v>48</v>
      </c>
      <c r="J84" s="16">
        <v>36</v>
      </c>
      <c r="K84" s="16">
        <v>28</v>
      </c>
      <c r="L84" s="16">
        <v>6</v>
      </c>
      <c r="M84" s="81">
        <v>12.096</v>
      </c>
      <c r="N84" s="72">
        <v>12</v>
      </c>
      <c r="O84" s="64">
        <v>2530</v>
      </c>
      <c r="P84" s="65">
        <f>Table224578910112345678910111213141516171819202122232425[[#This Row],[PEMBULATAN]]*O84</f>
        <v>30360</v>
      </c>
    </row>
    <row r="85" spans="1:16" ht="26.25" customHeight="1" x14ac:dyDescent="0.2">
      <c r="A85" s="14"/>
      <c r="B85" s="75"/>
      <c r="C85" s="73" t="s">
        <v>4146</v>
      </c>
      <c r="D85" s="78" t="s">
        <v>289</v>
      </c>
      <c r="E85" s="13">
        <v>44455</v>
      </c>
      <c r="F85" s="76" t="s">
        <v>4059</v>
      </c>
      <c r="G85" s="13">
        <v>44457.916666666664</v>
      </c>
      <c r="H85" s="77" t="s">
        <v>4060</v>
      </c>
      <c r="I85" s="16">
        <v>34</v>
      </c>
      <c r="J85" s="16">
        <v>30</v>
      </c>
      <c r="K85" s="16">
        <v>30</v>
      </c>
      <c r="L85" s="16">
        <v>13</v>
      </c>
      <c r="M85" s="81">
        <v>7.65</v>
      </c>
      <c r="N85" s="72">
        <v>13</v>
      </c>
      <c r="O85" s="64">
        <v>2530</v>
      </c>
      <c r="P85" s="65">
        <f>Table224578910112345678910111213141516171819202122232425[[#This Row],[PEMBULATAN]]*O85</f>
        <v>32890</v>
      </c>
    </row>
    <row r="86" spans="1:16" ht="26.25" customHeight="1" x14ac:dyDescent="0.2">
      <c r="A86" s="14"/>
      <c r="B86" s="75"/>
      <c r="C86" s="73" t="s">
        <v>4147</v>
      </c>
      <c r="D86" s="78" t="s">
        <v>289</v>
      </c>
      <c r="E86" s="13">
        <v>44455</v>
      </c>
      <c r="F86" s="76" t="s">
        <v>4059</v>
      </c>
      <c r="G86" s="13">
        <v>44457.916666666664</v>
      </c>
      <c r="H86" s="77" t="s">
        <v>4060</v>
      </c>
      <c r="I86" s="16">
        <v>52</v>
      </c>
      <c r="J86" s="16">
        <v>43</v>
      </c>
      <c r="K86" s="16">
        <v>43</v>
      </c>
      <c r="L86" s="16">
        <v>31</v>
      </c>
      <c r="M86" s="81">
        <v>24.036999999999999</v>
      </c>
      <c r="N86" s="72">
        <v>31</v>
      </c>
      <c r="O86" s="64">
        <v>2530</v>
      </c>
      <c r="P86" s="65">
        <f>Table224578910112345678910111213141516171819202122232425[[#This Row],[PEMBULATAN]]*O86</f>
        <v>78430</v>
      </c>
    </row>
    <row r="87" spans="1:16" ht="26.25" customHeight="1" x14ac:dyDescent="0.2">
      <c r="A87" s="14"/>
      <c r="B87" s="75"/>
      <c r="C87" s="73" t="s">
        <v>4148</v>
      </c>
      <c r="D87" s="78" t="s">
        <v>289</v>
      </c>
      <c r="E87" s="13">
        <v>44455</v>
      </c>
      <c r="F87" s="76" t="s">
        <v>4059</v>
      </c>
      <c r="G87" s="13">
        <v>44457.916666666664</v>
      </c>
      <c r="H87" s="77" t="s">
        <v>4060</v>
      </c>
      <c r="I87" s="16">
        <v>23</v>
      </c>
      <c r="J87" s="16">
        <v>30</v>
      </c>
      <c r="K87" s="16">
        <v>11</v>
      </c>
      <c r="L87" s="16">
        <v>4</v>
      </c>
      <c r="M87" s="81">
        <v>1.8975</v>
      </c>
      <c r="N87" s="72">
        <v>4</v>
      </c>
      <c r="O87" s="64">
        <v>2530</v>
      </c>
      <c r="P87" s="65">
        <f>Table224578910112345678910111213141516171819202122232425[[#This Row],[PEMBULATAN]]*O87</f>
        <v>10120</v>
      </c>
    </row>
    <row r="88" spans="1:16" ht="26.25" customHeight="1" x14ac:dyDescent="0.2">
      <c r="A88" s="14"/>
      <c r="B88" s="75"/>
      <c r="C88" s="73" t="s">
        <v>4149</v>
      </c>
      <c r="D88" s="78" t="s">
        <v>289</v>
      </c>
      <c r="E88" s="13">
        <v>44455</v>
      </c>
      <c r="F88" s="76" t="s">
        <v>4059</v>
      </c>
      <c r="G88" s="13">
        <v>44457.916666666664</v>
      </c>
      <c r="H88" s="77" t="s">
        <v>4060</v>
      </c>
      <c r="I88" s="16">
        <v>45</v>
      </c>
      <c r="J88" s="16">
        <v>38</v>
      </c>
      <c r="K88" s="16">
        <v>16</v>
      </c>
      <c r="L88" s="16">
        <v>6</v>
      </c>
      <c r="M88" s="81">
        <v>6.84</v>
      </c>
      <c r="N88" s="72">
        <v>7</v>
      </c>
      <c r="O88" s="64">
        <v>2530</v>
      </c>
      <c r="P88" s="65">
        <f>Table224578910112345678910111213141516171819202122232425[[#This Row],[PEMBULATAN]]*O88</f>
        <v>17710</v>
      </c>
    </row>
    <row r="89" spans="1:16" ht="26.25" customHeight="1" x14ac:dyDescent="0.2">
      <c r="A89" s="14"/>
      <c r="B89" s="75"/>
      <c r="C89" s="73" t="s">
        <v>4150</v>
      </c>
      <c r="D89" s="78" t="s">
        <v>289</v>
      </c>
      <c r="E89" s="13">
        <v>44455</v>
      </c>
      <c r="F89" s="76" t="s">
        <v>4059</v>
      </c>
      <c r="G89" s="13">
        <v>44457.916666666664</v>
      </c>
      <c r="H89" s="77" t="s">
        <v>4060</v>
      </c>
      <c r="I89" s="16">
        <v>45</v>
      </c>
      <c r="J89" s="16">
        <v>24</v>
      </c>
      <c r="K89" s="16">
        <v>24</v>
      </c>
      <c r="L89" s="16">
        <v>7</v>
      </c>
      <c r="M89" s="81">
        <v>6.48</v>
      </c>
      <c r="N89" s="72">
        <v>7</v>
      </c>
      <c r="O89" s="64">
        <v>2530</v>
      </c>
      <c r="P89" s="65">
        <f>Table224578910112345678910111213141516171819202122232425[[#This Row],[PEMBULATAN]]*O89</f>
        <v>17710</v>
      </c>
    </row>
    <row r="90" spans="1:16" ht="26.25" customHeight="1" x14ac:dyDescent="0.2">
      <c r="A90" s="14"/>
      <c r="B90" s="75"/>
      <c r="C90" s="73" t="s">
        <v>4151</v>
      </c>
      <c r="D90" s="78" t="s">
        <v>289</v>
      </c>
      <c r="E90" s="13">
        <v>44455</v>
      </c>
      <c r="F90" s="76" t="s">
        <v>4059</v>
      </c>
      <c r="G90" s="13">
        <v>44457.916666666664</v>
      </c>
      <c r="H90" s="77" t="s">
        <v>4060</v>
      </c>
      <c r="I90" s="16">
        <v>62</v>
      </c>
      <c r="J90" s="16">
        <v>45</v>
      </c>
      <c r="K90" s="16">
        <v>14</v>
      </c>
      <c r="L90" s="16">
        <v>10</v>
      </c>
      <c r="M90" s="81">
        <v>9.7650000000000006</v>
      </c>
      <c r="N90" s="72">
        <v>10</v>
      </c>
      <c r="O90" s="64">
        <v>2530</v>
      </c>
      <c r="P90" s="65">
        <f>Table224578910112345678910111213141516171819202122232425[[#This Row],[PEMBULATAN]]*O90</f>
        <v>25300</v>
      </c>
    </row>
    <row r="91" spans="1:16" ht="26.25" customHeight="1" x14ac:dyDescent="0.2">
      <c r="A91" s="14"/>
      <c r="B91" s="75"/>
      <c r="C91" s="73" t="s">
        <v>4152</v>
      </c>
      <c r="D91" s="78" t="s">
        <v>289</v>
      </c>
      <c r="E91" s="13">
        <v>44455</v>
      </c>
      <c r="F91" s="76" t="s">
        <v>4059</v>
      </c>
      <c r="G91" s="13">
        <v>44457.916666666664</v>
      </c>
      <c r="H91" s="77" t="s">
        <v>4060</v>
      </c>
      <c r="I91" s="16">
        <v>90</v>
      </c>
      <c r="J91" s="16">
        <v>40</v>
      </c>
      <c r="K91" s="16">
        <v>10</v>
      </c>
      <c r="L91" s="16">
        <v>2</v>
      </c>
      <c r="M91" s="81">
        <v>9</v>
      </c>
      <c r="N91" s="72">
        <v>9</v>
      </c>
      <c r="O91" s="64">
        <v>2530</v>
      </c>
      <c r="P91" s="65">
        <f>Table224578910112345678910111213141516171819202122232425[[#This Row],[PEMBULATAN]]*O91</f>
        <v>22770</v>
      </c>
    </row>
    <row r="92" spans="1:16" ht="26.25" customHeight="1" x14ac:dyDescent="0.2">
      <c r="A92" s="14"/>
      <c r="B92" s="75"/>
      <c r="C92" s="73" t="s">
        <v>4153</v>
      </c>
      <c r="D92" s="78" t="s">
        <v>289</v>
      </c>
      <c r="E92" s="13">
        <v>44455</v>
      </c>
      <c r="F92" s="76" t="s">
        <v>4059</v>
      </c>
      <c r="G92" s="13">
        <v>44457.916666666664</v>
      </c>
      <c r="H92" s="77" t="s">
        <v>4060</v>
      </c>
      <c r="I92" s="16">
        <v>28</v>
      </c>
      <c r="J92" s="16">
        <v>38</v>
      </c>
      <c r="K92" s="16">
        <v>27</v>
      </c>
      <c r="L92" s="16">
        <v>3</v>
      </c>
      <c r="M92" s="81">
        <v>7.1820000000000004</v>
      </c>
      <c r="N92" s="72">
        <v>7</v>
      </c>
      <c r="O92" s="64">
        <v>2530</v>
      </c>
      <c r="P92" s="65">
        <f>Table224578910112345678910111213141516171819202122232425[[#This Row],[PEMBULATAN]]*O92</f>
        <v>17710</v>
      </c>
    </row>
    <row r="93" spans="1:16" ht="26.25" customHeight="1" x14ac:dyDescent="0.2">
      <c r="A93" s="14"/>
      <c r="B93" s="75"/>
      <c r="C93" s="73" t="s">
        <v>4154</v>
      </c>
      <c r="D93" s="78" t="s">
        <v>289</v>
      </c>
      <c r="E93" s="13">
        <v>44455</v>
      </c>
      <c r="F93" s="76" t="s">
        <v>4059</v>
      </c>
      <c r="G93" s="13">
        <v>44457.916666666664</v>
      </c>
      <c r="H93" s="77" t="s">
        <v>4060</v>
      </c>
      <c r="I93" s="16">
        <v>75</v>
      </c>
      <c r="J93" s="16">
        <v>15</v>
      </c>
      <c r="K93" s="16">
        <v>10</v>
      </c>
      <c r="L93" s="16">
        <v>1</v>
      </c>
      <c r="M93" s="81">
        <v>2.8125</v>
      </c>
      <c r="N93" s="72">
        <v>3</v>
      </c>
      <c r="O93" s="64">
        <v>2530</v>
      </c>
      <c r="P93" s="65">
        <f>Table224578910112345678910111213141516171819202122232425[[#This Row],[PEMBULATAN]]*O93</f>
        <v>7590</v>
      </c>
    </row>
    <row r="94" spans="1:16" ht="26.25" customHeight="1" x14ac:dyDescent="0.2">
      <c r="A94" s="14"/>
      <c r="B94" s="75"/>
      <c r="C94" s="73" t="s">
        <v>4155</v>
      </c>
      <c r="D94" s="78" t="s">
        <v>289</v>
      </c>
      <c r="E94" s="13">
        <v>44455</v>
      </c>
      <c r="F94" s="76" t="s">
        <v>4059</v>
      </c>
      <c r="G94" s="13">
        <v>44457.916666666664</v>
      </c>
      <c r="H94" s="77" t="s">
        <v>4060</v>
      </c>
      <c r="I94" s="16">
        <v>66</v>
      </c>
      <c r="J94" s="16">
        <v>32</v>
      </c>
      <c r="K94" s="16">
        <v>20</v>
      </c>
      <c r="L94" s="16">
        <v>5</v>
      </c>
      <c r="M94" s="81">
        <v>10.56</v>
      </c>
      <c r="N94" s="72">
        <v>11</v>
      </c>
      <c r="O94" s="64">
        <v>2530</v>
      </c>
      <c r="P94" s="65">
        <f>Table224578910112345678910111213141516171819202122232425[[#This Row],[PEMBULATAN]]*O94</f>
        <v>27830</v>
      </c>
    </row>
    <row r="95" spans="1:16" ht="26.25" customHeight="1" x14ac:dyDescent="0.2">
      <c r="A95" s="14"/>
      <c r="B95" s="75"/>
      <c r="C95" s="73" t="s">
        <v>4156</v>
      </c>
      <c r="D95" s="78" t="s">
        <v>289</v>
      </c>
      <c r="E95" s="13">
        <v>44455</v>
      </c>
      <c r="F95" s="76" t="s">
        <v>4059</v>
      </c>
      <c r="G95" s="13">
        <v>44457.916666666664</v>
      </c>
      <c r="H95" s="77" t="s">
        <v>4060</v>
      </c>
      <c r="I95" s="16">
        <v>27</v>
      </c>
      <c r="J95" s="16">
        <v>37</v>
      </c>
      <c r="K95" s="16">
        <v>26</v>
      </c>
      <c r="L95" s="16">
        <v>1</v>
      </c>
      <c r="M95" s="81">
        <v>6.4935</v>
      </c>
      <c r="N95" s="72">
        <v>7</v>
      </c>
      <c r="O95" s="64">
        <v>2530</v>
      </c>
      <c r="P95" s="65">
        <f>Table224578910112345678910111213141516171819202122232425[[#This Row],[PEMBULATAN]]*O95</f>
        <v>17710</v>
      </c>
    </row>
    <row r="96" spans="1:16" ht="26.25" customHeight="1" x14ac:dyDescent="0.2">
      <c r="A96" s="14"/>
      <c r="B96" s="75"/>
      <c r="C96" s="73" t="s">
        <v>4157</v>
      </c>
      <c r="D96" s="78" t="s">
        <v>289</v>
      </c>
      <c r="E96" s="13">
        <v>44455</v>
      </c>
      <c r="F96" s="76" t="s">
        <v>4059</v>
      </c>
      <c r="G96" s="13">
        <v>44457.916666666664</v>
      </c>
      <c r="H96" s="77" t="s">
        <v>4060</v>
      </c>
      <c r="I96" s="16">
        <v>37</v>
      </c>
      <c r="J96" s="16">
        <v>35</v>
      </c>
      <c r="K96" s="16">
        <v>16</v>
      </c>
      <c r="L96" s="16">
        <v>8</v>
      </c>
      <c r="M96" s="81">
        <v>5.18</v>
      </c>
      <c r="N96" s="72">
        <v>8</v>
      </c>
      <c r="O96" s="64">
        <v>2530</v>
      </c>
      <c r="P96" s="65">
        <f>Table224578910112345678910111213141516171819202122232425[[#This Row],[PEMBULATAN]]*O96</f>
        <v>20240</v>
      </c>
    </row>
    <row r="97" spans="1:16" ht="26.25" customHeight="1" x14ac:dyDescent="0.2">
      <c r="A97" s="14"/>
      <c r="B97" s="75"/>
      <c r="C97" s="73" t="s">
        <v>4158</v>
      </c>
      <c r="D97" s="78" t="s">
        <v>289</v>
      </c>
      <c r="E97" s="13">
        <v>44455</v>
      </c>
      <c r="F97" s="76" t="s">
        <v>4059</v>
      </c>
      <c r="G97" s="13">
        <v>44457.916666666664</v>
      </c>
      <c r="H97" s="77" t="s">
        <v>4060</v>
      </c>
      <c r="I97" s="16">
        <v>60</v>
      </c>
      <c r="J97" s="16">
        <v>43</v>
      </c>
      <c r="K97" s="16">
        <v>23</v>
      </c>
      <c r="L97" s="16">
        <v>6</v>
      </c>
      <c r="M97" s="81">
        <v>14.835000000000001</v>
      </c>
      <c r="N97" s="72">
        <v>15</v>
      </c>
      <c r="O97" s="64">
        <v>2530</v>
      </c>
      <c r="P97" s="65">
        <f>Table224578910112345678910111213141516171819202122232425[[#This Row],[PEMBULATAN]]*O97</f>
        <v>37950</v>
      </c>
    </row>
    <row r="98" spans="1:16" ht="26.25" customHeight="1" x14ac:dyDescent="0.2">
      <c r="A98" s="14"/>
      <c r="B98" s="75"/>
      <c r="C98" s="73" t="s">
        <v>4159</v>
      </c>
      <c r="D98" s="78" t="s">
        <v>289</v>
      </c>
      <c r="E98" s="13">
        <v>44455</v>
      </c>
      <c r="F98" s="76" t="s">
        <v>4059</v>
      </c>
      <c r="G98" s="13">
        <v>44457.916666666664</v>
      </c>
      <c r="H98" s="77" t="s">
        <v>4060</v>
      </c>
      <c r="I98" s="16">
        <v>82</v>
      </c>
      <c r="J98" s="16">
        <v>30</v>
      </c>
      <c r="K98" s="16">
        <v>23</v>
      </c>
      <c r="L98" s="16">
        <v>12</v>
      </c>
      <c r="M98" s="81">
        <v>14.145</v>
      </c>
      <c r="N98" s="72">
        <v>14</v>
      </c>
      <c r="O98" s="64">
        <v>2530</v>
      </c>
      <c r="P98" s="65">
        <f>Table224578910112345678910111213141516171819202122232425[[#This Row],[PEMBULATAN]]*O98</f>
        <v>35420</v>
      </c>
    </row>
    <row r="99" spans="1:16" ht="26.25" customHeight="1" x14ac:dyDescent="0.2">
      <c r="A99" s="14"/>
      <c r="B99" s="75"/>
      <c r="C99" s="73" t="s">
        <v>4160</v>
      </c>
      <c r="D99" s="78" t="s">
        <v>289</v>
      </c>
      <c r="E99" s="13">
        <v>44455</v>
      </c>
      <c r="F99" s="76" t="s">
        <v>4059</v>
      </c>
      <c r="G99" s="13">
        <v>44457.916666666664</v>
      </c>
      <c r="H99" s="77" t="s">
        <v>4060</v>
      </c>
      <c r="I99" s="16">
        <v>66</v>
      </c>
      <c r="J99" s="16">
        <v>34</v>
      </c>
      <c r="K99" s="16">
        <v>49</v>
      </c>
      <c r="L99" s="16">
        <v>10</v>
      </c>
      <c r="M99" s="81">
        <v>27.489000000000001</v>
      </c>
      <c r="N99" s="72">
        <v>28</v>
      </c>
      <c r="O99" s="64">
        <v>2530</v>
      </c>
      <c r="P99" s="65">
        <f>Table224578910112345678910111213141516171819202122232425[[#This Row],[PEMBULATAN]]*O99</f>
        <v>70840</v>
      </c>
    </row>
    <row r="100" spans="1:16" ht="26.25" customHeight="1" x14ac:dyDescent="0.2">
      <c r="A100" s="14"/>
      <c r="B100" s="75"/>
      <c r="C100" s="73" t="s">
        <v>4161</v>
      </c>
      <c r="D100" s="78" t="s">
        <v>289</v>
      </c>
      <c r="E100" s="13">
        <v>44455</v>
      </c>
      <c r="F100" s="76" t="s">
        <v>4059</v>
      </c>
      <c r="G100" s="13">
        <v>44457.916666666664</v>
      </c>
      <c r="H100" s="77" t="s">
        <v>4060</v>
      </c>
      <c r="I100" s="16">
        <v>30</v>
      </c>
      <c r="J100" s="16">
        <v>22</v>
      </c>
      <c r="K100" s="16">
        <v>20</v>
      </c>
      <c r="L100" s="16">
        <v>5</v>
      </c>
      <c r="M100" s="81">
        <v>3.3</v>
      </c>
      <c r="N100" s="72">
        <v>5</v>
      </c>
      <c r="O100" s="64">
        <v>2530</v>
      </c>
      <c r="P100" s="65">
        <f>Table224578910112345678910111213141516171819202122232425[[#This Row],[PEMBULATAN]]*O100</f>
        <v>12650</v>
      </c>
    </row>
    <row r="101" spans="1:16" ht="26.25" customHeight="1" x14ac:dyDescent="0.2">
      <c r="A101" s="14"/>
      <c r="B101" s="75"/>
      <c r="C101" s="73" t="s">
        <v>4162</v>
      </c>
      <c r="D101" s="78" t="s">
        <v>289</v>
      </c>
      <c r="E101" s="13">
        <v>44455</v>
      </c>
      <c r="F101" s="76" t="s">
        <v>4059</v>
      </c>
      <c r="G101" s="13">
        <v>44457.916666666664</v>
      </c>
      <c r="H101" s="77" t="s">
        <v>4060</v>
      </c>
      <c r="I101" s="16">
        <v>40</v>
      </c>
      <c r="J101" s="16">
        <v>35</v>
      </c>
      <c r="K101" s="16">
        <v>28</v>
      </c>
      <c r="L101" s="16">
        <v>7</v>
      </c>
      <c r="M101" s="81">
        <v>9.8000000000000007</v>
      </c>
      <c r="N101" s="72">
        <v>10</v>
      </c>
      <c r="O101" s="64">
        <v>2530</v>
      </c>
      <c r="P101" s="65">
        <f>Table224578910112345678910111213141516171819202122232425[[#This Row],[PEMBULATAN]]*O101</f>
        <v>25300</v>
      </c>
    </row>
    <row r="102" spans="1:16" ht="26.25" customHeight="1" x14ac:dyDescent="0.2">
      <c r="A102" s="14"/>
      <c r="B102" s="75"/>
      <c r="C102" s="73" t="s">
        <v>4163</v>
      </c>
      <c r="D102" s="78" t="s">
        <v>289</v>
      </c>
      <c r="E102" s="13">
        <v>44455</v>
      </c>
      <c r="F102" s="76" t="s">
        <v>4059</v>
      </c>
      <c r="G102" s="13">
        <v>44457.916666666664</v>
      </c>
      <c r="H102" s="77" t="s">
        <v>4060</v>
      </c>
      <c r="I102" s="16">
        <v>93</v>
      </c>
      <c r="J102" s="16">
        <v>20</v>
      </c>
      <c r="K102" s="16">
        <v>8</v>
      </c>
      <c r="L102" s="16">
        <v>2</v>
      </c>
      <c r="M102" s="81">
        <v>3.72</v>
      </c>
      <c r="N102" s="72">
        <v>4</v>
      </c>
      <c r="O102" s="64">
        <v>2530</v>
      </c>
      <c r="P102" s="65">
        <f>Table224578910112345678910111213141516171819202122232425[[#This Row],[PEMBULATAN]]*O102</f>
        <v>10120</v>
      </c>
    </row>
    <row r="103" spans="1:16" ht="26.25" customHeight="1" x14ac:dyDescent="0.2">
      <c r="A103" s="14"/>
      <c r="B103" s="75"/>
      <c r="C103" s="73" t="s">
        <v>4164</v>
      </c>
      <c r="D103" s="78" t="s">
        <v>289</v>
      </c>
      <c r="E103" s="13">
        <v>44455</v>
      </c>
      <c r="F103" s="76" t="s">
        <v>4059</v>
      </c>
      <c r="G103" s="13">
        <v>44457.916666666664</v>
      </c>
      <c r="H103" s="77" t="s">
        <v>4060</v>
      </c>
      <c r="I103" s="16">
        <v>35</v>
      </c>
      <c r="J103" s="16">
        <v>39</v>
      </c>
      <c r="K103" s="16">
        <v>29</v>
      </c>
      <c r="L103" s="16">
        <v>4</v>
      </c>
      <c r="M103" s="81">
        <v>9.8962500000000002</v>
      </c>
      <c r="N103" s="72">
        <v>10</v>
      </c>
      <c r="O103" s="64">
        <v>2530</v>
      </c>
      <c r="P103" s="65">
        <f>Table224578910112345678910111213141516171819202122232425[[#This Row],[PEMBULATAN]]*O103</f>
        <v>25300</v>
      </c>
    </row>
    <row r="104" spans="1:16" ht="26.25" customHeight="1" x14ac:dyDescent="0.2">
      <c r="A104" s="14"/>
      <c r="B104" s="75"/>
      <c r="C104" s="73" t="s">
        <v>4165</v>
      </c>
      <c r="D104" s="78" t="s">
        <v>289</v>
      </c>
      <c r="E104" s="13">
        <v>44455</v>
      </c>
      <c r="F104" s="76" t="s">
        <v>4059</v>
      </c>
      <c r="G104" s="13">
        <v>44457.916666666664</v>
      </c>
      <c r="H104" s="77" t="s">
        <v>4060</v>
      </c>
      <c r="I104" s="16">
        <v>42</v>
      </c>
      <c r="J104" s="16">
        <v>36</v>
      </c>
      <c r="K104" s="16">
        <v>17</v>
      </c>
      <c r="L104" s="16">
        <v>7</v>
      </c>
      <c r="M104" s="81">
        <v>6.4260000000000002</v>
      </c>
      <c r="N104" s="72">
        <v>7</v>
      </c>
      <c r="O104" s="64">
        <v>2530</v>
      </c>
      <c r="P104" s="65">
        <f>Table224578910112345678910111213141516171819202122232425[[#This Row],[PEMBULATAN]]*O104</f>
        <v>17710</v>
      </c>
    </row>
    <row r="105" spans="1:16" ht="26.25" customHeight="1" x14ac:dyDescent="0.2">
      <c r="A105" s="14"/>
      <c r="B105" s="75"/>
      <c r="C105" s="73" t="s">
        <v>4166</v>
      </c>
      <c r="D105" s="78" t="s">
        <v>289</v>
      </c>
      <c r="E105" s="13">
        <v>44455</v>
      </c>
      <c r="F105" s="76" t="s">
        <v>4059</v>
      </c>
      <c r="G105" s="13">
        <v>44457.916666666664</v>
      </c>
      <c r="H105" s="77" t="s">
        <v>4060</v>
      </c>
      <c r="I105" s="16">
        <v>55</v>
      </c>
      <c r="J105" s="16">
        <v>18</v>
      </c>
      <c r="K105" s="16">
        <v>10</v>
      </c>
      <c r="L105" s="16">
        <v>1</v>
      </c>
      <c r="M105" s="81">
        <v>2.4750000000000001</v>
      </c>
      <c r="N105" s="72">
        <v>3</v>
      </c>
      <c r="O105" s="64">
        <v>2530</v>
      </c>
      <c r="P105" s="65">
        <f>Table224578910112345678910111213141516171819202122232425[[#This Row],[PEMBULATAN]]*O105</f>
        <v>7590</v>
      </c>
    </row>
    <row r="106" spans="1:16" ht="26.25" customHeight="1" x14ac:dyDescent="0.2">
      <c r="A106" s="14"/>
      <c r="B106" s="75"/>
      <c r="C106" s="73" t="s">
        <v>4167</v>
      </c>
      <c r="D106" s="78" t="s">
        <v>289</v>
      </c>
      <c r="E106" s="13">
        <v>44455</v>
      </c>
      <c r="F106" s="76" t="s">
        <v>4059</v>
      </c>
      <c r="G106" s="13">
        <v>44457.916666666664</v>
      </c>
      <c r="H106" s="77" t="s">
        <v>4060</v>
      </c>
      <c r="I106" s="16">
        <v>38</v>
      </c>
      <c r="J106" s="16">
        <v>33</v>
      </c>
      <c r="K106" s="16">
        <v>15</v>
      </c>
      <c r="L106" s="16">
        <v>2</v>
      </c>
      <c r="M106" s="81">
        <v>4.7024999999999997</v>
      </c>
      <c r="N106" s="72">
        <v>5</v>
      </c>
      <c r="O106" s="64">
        <v>2530</v>
      </c>
      <c r="P106" s="65">
        <f>Table224578910112345678910111213141516171819202122232425[[#This Row],[PEMBULATAN]]*O106</f>
        <v>12650</v>
      </c>
    </row>
    <row r="107" spans="1:16" ht="26.25" customHeight="1" x14ac:dyDescent="0.2">
      <c r="A107" s="14"/>
      <c r="B107" s="75"/>
      <c r="C107" s="73" t="s">
        <v>4168</v>
      </c>
      <c r="D107" s="78" t="s">
        <v>289</v>
      </c>
      <c r="E107" s="13">
        <v>44455</v>
      </c>
      <c r="F107" s="76" t="s">
        <v>4059</v>
      </c>
      <c r="G107" s="13">
        <v>44457.916666666664</v>
      </c>
      <c r="H107" s="77" t="s">
        <v>4060</v>
      </c>
      <c r="I107" s="16">
        <v>88</v>
      </c>
      <c r="J107" s="16">
        <v>42</v>
      </c>
      <c r="K107" s="16">
        <v>12</v>
      </c>
      <c r="L107" s="16">
        <v>1</v>
      </c>
      <c r="M107" s="81">
        <v>11.087999999999999</v>
      </c>
      <c r="N107" s="72">
        <v>11</v>
      </c>
      <c r="O107" s="64">
        <v>2530</v>
      </c>
      <c r="P107" s="65">
        <f>Table224578910112345678910111213141516171819202122232425[[#This Row],[PEMBULATAN]]*O107</f>
        <v>27830</v>
      </c>
    </row>
    <row r="108" spans="1:16" ht="26.25" customHeight="1" x14ac:dyDescent="0.2">
      <c r="A108" s="14"/>
      <c r="B108" s="75"/>
      <c r="C108" s="73" t="s">
        <v>4169</v>
      </c>
      <c r="D108" s="78" t="s">
        <v>289</v>
      </c>
      <c r="E108" s="13">
        <v>44455</v>
      </c>
      <c r="F108" s="76" t="s">
        <v>4059</v>
      </c>
      <c r="G108" s="13">
        <v>44457.916666666664</v>
      </c>
      <c r="H108" s="77" t="s">
        <v>4060</v>
      </c>
      <c r="I108" s="16">
        <v>37</v>
      </c>
      <c r="J108" s="16">
        <v>31</v>
      </c>
      <c r="K108" s="16">
        <v>25</v>
      </c>
      <c r="L108" s="16">
        <v>2</v>
      </c>
      <c r="M108" s="81">
        <v>7.1687500000000002</v>
      </c>
      <c r="N108" s="72">
        <v>7</v>
      </c>
      <c r="O108" s="64">
        <v>2530</v>
      </c>
      <c r="P108" s="65">
        <f>Table224578910112345678910111213141516171819202122232425[[#This Row],[PEMBULATAN]]*O108</f>
        <v>17710</v>
      </c>
    </row>
    <row r="109" spans="1:16" ht="26.25" customHeight="1" x14ac:dyDescent="0.2">
      <c r="A109" s="14"/>
      <c r="B109" s="75"/>
      <c r="C109" s="73" t="s">
        <v>4170</v>
      </c>
      <c r="D109" s="78" t="s">
        <v>289</v>
      </c>
      <c r="E109" s="13">
        <v>44455</v>
      </c>
      <c r="F109" s="76" t="s">
        <v>4059</v>
      </c>
      <c r="G109" s="13">
        <v>44457.916666666664</v>
      </c>
      <c r="H109" s="77" t="s">
        <v>4060</v>
      </c>
      <c r="I109" s="16">
        <v>22</v>
      </c>
      <c r="J109" s="16">
        <v>23</v>
      </c>
      <c r="K109" s="16">
        <v>10</v>
      </c>
      <c r="L109" s="16">
        <v>1</v>
      </c>
      <c r="M109" s="81">
        <v>1.2649999999999999</v>
      </c>
      <c r="N109" s="72">
        <v>1</v>
      </c>
      <c r="O109" s="64">
        <v>2530</v>
      </c>
      <c r="P109" s="65">
        <f>Table224578910112345678910111213141516171819202122232425[[#This Row],[PEMBULATAN]]*O109</f>
        <v>2530</v>
      </c>
    </row>
    <row r="110" spans="1:16" ht="26.25" customHeight="1" x14ac:dyDescent="0.2">
      <c r="A110" s="14"/>
      <c r="B110" s="75"/>
      <c r="C110" s="73" t="s">
        <v>4171</v>
      </c>
      <c r="D110" s="78" t="s">
        <v>289</v>
      </c>
      <c r="E110" s="13">
        <v>44455</v>
      </c>
      <c r="F110" s="76" t="s">
        <v>4059</v>
      </c>
      <c r="G110" s="13">
        <v>44457.916666666664</v>
      </c>
      <c r="H110" s="77" t="s">
        <v>4060</v>
      </c>
      <c r="I110" s="16">
        <v>35</v>
      </c>
      <c r="J110" s="16">
        <v>35</v>
      </c>
      <c r="K110" s="16">
        <v>13</v>
      </c>
      <c r="L110" s="16">
        <v>3</v>
      </c>
      <c r="M110" s="81">
        <v>3.9812500000000002</v>
      </c>
      <c r="N110" s="72">
        <v>4</v>
      </c>
      <c r="O110" s="64">
        <v>2530</v>
      </c>
      <c r="P110" s="65">
        <f>Table224578910112345678910111213141516171819202122232425[[#This Row],[PEMBULATAN]]*O110</f>
        <v>10120</v>
      </c>
    </row>
    <row r="111" spans="1:16" ht="26.25" customHeight="1" x14ac:dyDescent="0.2">
      <c r="A111" s="14"/>
      <c r="B111" s="75"/>
      <c r="C111" s="73" t="s">
        <v>4172</v>
      </c>
      <c r="D111" s="78" t="s">
        <v>289</v>
      </c>
      <c r="E111" s="13">
        <v>44455</v>
      </c>
      <c r="F111" s="76" t="s">
        <v>4059</v>
      </c>
      <c r="G111" s="13">
        <v>44457.916666666664</v>
      </c>
      <c r="H111" s="77" t="s">
        <v>4060</v>
      </c>
      <c r="I111" s="16">
        <v>50</v>
      </c>
      <c r="J111" s="16">
        <v>40</v>
      </c>
      <c r="K111" s="16">
        <v>13</v>
      </c>
      <c r="L111" s="16">
        <v>3</v>
      </c>
      <c r="M111" s="81">
        <v>6.5</v>
      </c>
      <c r="N111" s="72">
        <v>7</v>
      </c>
      <c r="O111" s="64">
        <v>2530</v>
      </c>
      <c r="P111" s="65">
        <f>Table224578910112345678910111213141516171819202122232425[[#This Row],[PEMBULATAN]]*O111</f>
        <v>17710</v>
      </c>
    </row>
    <row r="112" spans="1:16" ht="26.25" customHeight="1" x14ac:dyDescent="0.2">
      <c r="A112" s="14"/>
      <c r="B112" s="75"/>
      <c r="C112" s="73" t="s">
        <v>4173</v>
      </c>
      <c r="D112" s="78" t="s">
        <v>289</v>
      </c>
      <c r="E112" s="13">
        <v>44455</v>
      </c>
      <c r="F112" s="76" t="s">
        <v>4059</v>
      </c>
      <c r="G112" s="13">
        <v>44457.916666666664</v>
      </c>
      <c r="H112" s="77" t="s">
        <v>4060</v>
      </c>
      <c r="I112" s="16">
        <v>99</v>
      </c>
      <c r="J112" s="16">
        <v>60</v>
      </c>
      <c r="K112" s="16">
        <v>35</v>
      </c>
      <c r="L112" s="16">
        <v>23</v>
      </c>
      <c r="M112" s="81">
        <v>51.975000000000001</v>
      </c>
      <c r="N112" s="72">
        <v>52</v>
      </c>
      <c r="O112" s="64">
        <v>2530</v>
      </c>
      <c r="P112" s="65">
        <f>Table224578910112345678910111213141516171819202122232425[[#This Row],[PEMBULATAN]]*O112</f>
        <v>131560</v>
      </c>
    </row>
    <row r="113" spans="1:16" ht="26.25" customHeight="1" x14ac:dyDescent="0.2">
      <c r="A113" s="14"/>
      <c r="B113" s="75"/>
      <c r="C113" s="73" t="s">
        <v>4174</v>
      </c>
      <c r="D113" s="78" t="s">
        <v>289</v>
      </c>
      <c r="E113" s="13">
        <v>44455</v>
      </c>
      <c r="F113" s="76" t="s">
        <v>4059</v>
      </c>
      <c r="G113" s="13">
        <v>44457.916666666664</v>
      </c>
      <c r="H113" s="77" t="s">
        <v>4060</v>
      </c>
      <c r="I113" s="16">
        <v>78</v>
      </c>
      <c r="J113" s="16">
        <v>45</v>
      </c>
      <c r="K113" s="16">
        <v>30</v>
      </c>
      <c r="L113" s="16">
        <v>5</v>
      </c>
      <c r="M113" s="81">
        <v>26.324999999999999</v>
      </c>
      <c r="N113" s="72">
        <v>27</v>
      </c>
      <c r="O113" s="64">
        <v>2530</v>
      </c>
      <c r="P113" s="65">
        <f>Table224578910112345678910111213141516171819202122232425[[#This Row],[PEMBULATAN]]*O113</f>
        <v>68310</v>
      </c>
    </row>
    <row r="114" spans="1:16" ht="26.25" customHeight="1" x14ac:dyDescent="0.2">
      <c r="A114" s="14"/>
      <c r="B114" s="75"/>
      <c r="C114" s="73" t="s">
        <v>4175</v>
      </c>
      <c r="D114" s="78" t="s">
        <v>289</v>
      </c>
      <c r="E114" s="13">
        <v>44455</v>
      </c>
      <c r="F114" s="76" t="s">
        <v>4059</v>
      </c>
      <c r="G114" s="13">
        <v>44457.916666666664</v>
      </c>
      <c r="H114" s="77" t="s">
        <v>4060</v>
      </c>
      <c r="I114" s="16">
        <v>102</v>
      </c>
      <c r="J114" s="16">
        <v>60</v>
      </c>
      <c r="K114" s="16">
        <v>40</v>
      </c>
      <c r="L114" s="16">
        <v>15</v>
      </c>
      <c r="M114" s="81">
        <v>61.2</v>
      </c>
      <c r="N114" s="72">
        <v>61</v>
      </c>
      <c r="O114" s="64">
        <v>2530</v>
      </c>
      <c r="P114" s="65">
        <f>Table224578910112345678910111213141516171819202122232425[[#This Row],[PEMBULATAN]]*O114</f>
        <v>154330</v>
      </c>
    </row>
    <row r="115" spans="1:16" ht="26.25" customHeight="1" x14ac:dyDescent="0.2">
      <c r="A115" s="14"/>
      <c r="B115" s="75"/>
      <c r="C115" s="73" t="s">
        <v>4176</v>
      </c>
      <c r="D115" s="78" t="s">
        <v>289</v>
      </c>
      <c r="E115" s="13">
        <v>44455</v>
      </c>
      <c r="F115" s="76" t="s">
        <v>4059</v>
      </c>
      <c r="G115" s="13">
        <v>44457.916666666664</v>
      </c>
      <c r="H115" s="77" t="s">
        <v>4060</v>
      </c>
      <c r="I115" s="16">
        <v>83</v>
      </c>
      <c r="J115" s="16">
        <v>27</v>
      </c>
      <c r="K115" s="16">
        <v>54</v>
      </c>
      <c r="L115" s="16">
        <v>20</v>
      </c>
      <c r="M115" s="81">
        <v>30.253499999999999</v>
      </c>
      <c r="N115" s="72">
        <v>30</v>
      </c>
      <c r="O115" s="64">
        <v>2530</v>
      </c>
      <c r="P115" s="65">
        <f>Table224578910112345678910111213141516171819202122232425[[#This Row],[PEMBULATAN]]*O115</f>
        <v>75900</v>
      </c>
    </row>
    <row r="116" spans="1:16" ht="26.25" customHeight="1" x14ac:dyDescent="0.2">
      <c r="A116" s="14"/>
      <c r="B116" s="75"/>
      <c r="C116" s="73" t="s">
        <v>4177</v>
      </c>
      <c r="D116" s="78" t="s">
        <v>289</v>
      </c>
      <c r="E116" s="13">
        <v>44455</v>
      </c>
      <c r="F116" s="76" t="s">
        <v>4059</v>
      </c>
      <c r="G116" s="13">
        <v>44457.916666666664</v>
      </c>
      <c r="H116" s="77" t="s">
        <v>4060</v>
      </c>
      <c r="I116" s="16">
        <v>92</v>
      </c>
      <c r="J116" s="16">
        <v>55</v>
      </c>
      <c r="K116" s="16">
        <v>30</v>
      </c>
      <c r="L116" s="16">
        <v>16</v>
      </c>
      <c r="M116" s="81">
        <v>37.950000000000003</v>
      </c>
      <c r="N116" s="72">
        <v>38</v>
      </c>
      <c r="O116" s="64">
        <v>2530</v>
      </c>
      <c r="P116" s="65">
        <f>Table224578910112345678910111213141516171819202122232425[[#This Row],[PEMBULATAN]]*O116</f>
        <v>96140</v>
      </c>
    </row>
    <row r="117" spans="1:16" ht="26.25" customHeight="1" x14ac:dyDescent="0.2">
      <c r="A117" s="14"/>
      <c r="B117" s="75"/>
      <c r="C117" s="73" t="s">
        <v>4178</v>
      </c>
      <c r="D117" s="78" t="s">
        <v>289</v>
      </c>
      <c r="E117" s="13">
        <v>44455</v>
      </c>
      <c r="F117" s="76" t="s">
        <v>4059</v>
      </c>
      <c r="G117" s="13">
        <v>44457.916666666664</v>
      </c>
      <c r="H117" s="77" t="s">
        <v>4060</v>
      </c>
      <c r="I117" s="16">
        <v>98</v>
      </c>
      <c r="J117" s="16">
        <v>58</v>
      </c>
      <c r="K117" s="16">
        <v>30</v>
      </c>
      <c r="L117" s="16">
        <v>21</v>
      </c>
      <c r="M117" s="81">
        <v>42.63</v>
      </c>
      <c r="N117" s="72">
        <v>43</v>
      </c>
      <c r="O117" s="64">
        <v>2530</v>
      </c>
      <c r="P117" s="65">
        <f>Table224578910112345678910111213141516171819202122232425[[#This Row],[PEMBULATAN]]*O117</f>
        <v>108790</v>
      </c>
    </row>
    <row r="118" spans="1:16" ht="26.25" customHeight="1" x14ac:dyDescent="0.2">
      <c r="A118" s="14"/>
      <c r="B118" s="75"/>
      <c r="C118" s="73" t="s">
        <v>4179</v>
      </c>
      <c r="D118" s="78" t="s">
        <v>289</v>
      </c>
      <c r="E118" s="13">
        <v>44455</v>
      </c>
      <c r="F118" s="76" t="s">
        <v>4059</v>
      </c>
      <c r="G118" s="13">
        <v>44457.916666666664</v>
      </c>
      <c r="H118" s="77" t="s">
        <v>4060</v>
      </c>
      <c r="I118" s="16">
        <v>102</v>
      </c>
      <c r="J118" s="16">
        <v>60</v>
      </c>
      <c r="K118" s="16">
        <v>35</v>
      </c>
      <c r="L118" s="16">
        <v>25</v>
      </c>
      <c r="M118" s="81">
        <v>53.55</v>
      </c>
      <c r="N118" s="72">
        <v>54</v>
      </c>
      <c r="O118" s="64">
        <v>2530</v>
      </c>
      <c r="P118" s="65">
        <f>Table224578910112345678910111213141516171819202122232425[[#This Row],[PEMBULATAN]]*O118</f>
        <v>136620</v>
      </c>
    </row>
    <row r="119" spans="1:16" ht="26.25" customHeight="1" x14ac:dyDescent="0.2">
      <c r="A119" s="14"/>
      <c r="B119" s="75"/>
      <c r="C119" s="73" t="s">
        <v>4180</v>
      </c>
      <c r="D119" s="78" t="s">
        <v>289</v>
      </c>
      <c r="E119" s="13">
        <v>44455</v>
      </c>
      <c r="F119" s="76" t="s">
        <v>4059</v>
      </c>
      <c r="G119" s="13">
        <v>44457.916666666664</v>
      </c>
      <c r="H119" s="77" t="s">
        <v>4060</v>
      </c>
      <c r="I119" s="16">
        <v>100</v>
      </c>
      <c r="J119" s="16">
        <v>50</v>
      </c>
      <c r="K119" s="16">
        <v>45</v>
      </c>
      <c r="L119" s="16">
        <v>27</v>
      </c>
      <c r="M119" s="81">
        <v>56.25</v>
      </c>
      <c r="N119" s="72">
        <v>56</v>
      </c>
      <c r="O119" s="64">
        <v>2530</v>
      </c>
      <c r="P119" s="65">
        <f>Table224578910112345678910111213141516171819202122232425[[#This Row],[PEMBULATAN]]*O119</f>
        <v>141680</v>
      </c>
    </row>
    <row r="120" spans="1:16" ht="26.25" customHeight="1" x14ac:dyDescent="0.2">
      <c r="A120" s="14"/>
      <c r="B120" s="75"/>
      <c r="C120" s="73" t="s">
        <v>4181</v>
      </c>
      <c r="D120" s="78" t="s">
        <v>289</v>
      </c>
      <c r="E120" s="13">
        <v>44455</v>
      </c>
      <c r="F120" s="76" t="s">
        <v>4059</v>
      </c>
      <c r="G120" s="13">
        <v>44457.916666666664</v>
      </c>
      <c r="H120" s="77" t="s">
        <v>4060</v>
      </c>
      <c r="I120" s="16">
        <v>80</v>
      </c>
      <c r="J120" s="16">
        <v>50</v>
      </c>
      <c r="K120" s="16">
        <v>35</v>
      </c>
      <c r="L120" s="16">
        <v>15</v>
      </c>
      <c r="M120" s="81">
        <v>35</v>
      </c>
      <c r="N120" s="72">
        <v>35</v>
      </c>
      <c r="O120" s="64">
        <v>2530</v>
      </c>
      <c r="P120" s="65">
        <f>Table224578910112345678910111213141516171819202122232425[[#This Row],[PEMBULATAN]]*O120</f>
        <v>88550</v>
      </c>
    </row>
    <row r="121" spans="1:16" ht="26.25" customHeight="1" x14ac:dyDescent="0.2">
      <c r="A121" s="14"/>
      <c r="B121" s="75"/>
      <c r="C121" s="73" t="s">
        <v>4182</v>
      </c>
      <c r="D121" s="78" t="s">
        <v>289</v>
      </c>
      <c r="E121" s="13">
        <v>44455</v>
      </c>
      <c r="F121" s="76" t="s">
        <v>4059</v>
      </c>
      <c r="G121" s="13">
        <v>44457.916666666664</v>
      </c>
      <c r="H121" s="77" t="s">
        <v>4060</v>
      </c>
      <c r="I121" s="16">
        <v>60</v>
      </c>
      <c r="J121" s="16">
        <v>50</v>
      </c>
      <c r="K121" s="16">
        <v>22</v>
      </c>
      <c r="L121" s="16">
        <v>9</v>
      </c>
      <c r="M121" s="81">
        <v>16.5</v>
      </c>
      <c r="N121" s="72">
        <v>17</v>
      </c>
      <c r="O121" s="64">
        <v>2530</v>
      </c>
      <c r="P121" s="65">
        <f>Table224578910112345678910111213141516171819202122232425[[#This Row],[PEMBULATAN]]*O121</f>
        <v>43010</v>
      </c>
    </row>
    <row r="122" spans="1:16" ht="26.25" customHeight="1" x14ac:dyDescent="0.2">
      <c r="A122" s="14"/>
      <c r="B122" s="75"/>
      <c r="C122" s="73" t="s">
        <v>4183</v>
      </c>
      <c r="D122" s="78" t="s">
        <v>289</v>
      </c>
      <c r="E122" s="13">
        <v>44455</v>
      </c>
      <c r="F122" s="76" t="s">
        <v>4059</v>
      </c>
      <c r="G122" s="13">
        <v>44457.916666666664</v>
      </c>
      <c r="H122" s="77" t="s">
        <v>4060</v>
      </c>
      <c r="I122" s="16">
        <v>83</v>
      </c>
      <c r="J122" s="16">
        <v>68</v>
      </c>
      <c r="K122" s="16">
        <v>35</v>
      </c>
      <c r="L122" s="16">
        <v>31</v>
      </c>
      <c r="M122" s="81">
        <v>49.384999999999998</v>
      </c>
      <c r="N122" s="72">
        <v>50</v>
      </c>
      <c r="O122" s="64">
        <v>2530</v>
      </c>
      <c r="P122" s="65">
        <f>Table224578910112345678910111213141516171819202122232425[[#This Row],[PEMBULATAN]]*O122</f>
        <v>126500</v>
      </c>
    </row>
    <row r="123" spans="1:16" ht="26.25" customHeight="1" x14ac:dyDescent="0.2">
      <c r="A123" s="14"/>
      <c r="B123" s="75"/>
      <c r="C123" s="73" t="s">
        <v>4184</v>
      </c>
      <c r="D123" s="78" t="s">
        <v>289</v>
      </c>
      <c r="E123" s="13">
        <v>44455</v>
      </c>
      <c r="F123" s="76" t="s">
        <v>4059</v>
      </c>
      <c r="G123" s="13">
        <v>44457.916666666664</v>
      </c>
      <c r="H123" s="77" t="s">
        <v>4060</v>
      </c>
      <c r="I123" s="16">
        <v>93</v>
      </c>
      <c r="J123" s="16">
        <v>55</v>
      </c>
      <c r="K123" s="16">
        <v>32</v>
      </c>
      <c r="L123" s="16">
        <v>28</v>
      </c>
      <c r="M123" s="81">
        <v>40.92</v>
      </c>
      <c r="N123" s="72">
        <v>41</v>
      </c>
      <c r="O123" s="64">
        <v>2530</v>
      </c>
      <c r="P123" s="65">
        <f>Table224578910112345678910111213141516171819202122232425[[#This Row],[PEMBULATAN]]*O123</f>
        <v>103730</v>
      </c>
    </row>
    <row r="124" spans="1:16" ht="26.25" customHeight="1" x14ac:dyDescent="0.2">
      <c r="A124" s="14"/>
      <c r="B124" s="75"/>
      <c r="C124" s="73" t="s">
        <v>4185</v>
      </c>
      <c r="D124" s="78" t="s">
        <v>289</v>
      </c>
      <c r="E124" s="13">
        <v>44455</v>
      </c>
      <c r="F124" s="76" t="s">
        <v>4059</v>
      </c>
      <c r="G124" s="13">
        <v>44457.916666666664</v>
      </c>
      <c r="H124" s="77" t="s">
        <v>4060</v>
      </c>
      <c r="I124" s="16">
        <v>103</v>
      </c>
      <c r="J124" s="16">
        <v>57</v>
      </c>
      <c r="K124" s="16">
        <v>32</v>
      </c>
      <c r="L124" s="16">
        <v>20</v>
      </c>
      <c r="M124" s="81">
        <v>46.968000000000004</v>
      </c>
      <c r="N124" s="72">
        <v>47</v>
      </c>
      <c r="O124" s="64">
        <v>2530</v>
      </c>
      <c r="P124" s="65">
        <f>Table224578910112345678910111213141516171819202122232425[[#This Row],[PEMBULATAN]]*O124</f>
        <v>118910</v>
      </c>
    </row>
    <row r="125" spans="1:16" ht="26.25" customHeight="1" x14ac:dyDescent="0.2">
      <c r="A125" s="14"/>
      <c r="B125" s="75"/>
      <c r="C125" s="73" t="s">
        <v>4186</v>
      </c>
      <c r="D125" s="78" t="s">
        <v>289</v>
      </c>
      <c r="E125" s="13">
        <v>44455</v>
      </c>
      <c r="F125" s="76" t="s">
        <v>4059</v>
      </c>
      <c r="G125" s="13">
        <v>44457.916666666664</v>
      </c>
      <c r="H125" s="77" t="s">
        <v>4060</v>
      </c>
      <c r="I125" s="16">
        <v>95</v>
      </c>
      <c r="J125" s="16">
        <v>53</v>
      </c>
      <c r="K125" s="16">
        <v>34</v>
      </c>
      <c r="L125" s="16">
        <v>20</v>
      </c>
      <c r="M125" s="81">
        <v>42.797499999999999</v>
      </c>
      <c r="N125" s="72">
        <v>43</v>
      </c>
      <c r="O125" s="64">
        <v>2530</v>
      </c>
      <c r="P125" s="65">
        <f>Table224578910112345678910111213141516171819202122232425[[#This Row],[PEMBULATAN]]*O125</f>
        <v>108790</v>
      </c>
    </row>
    <row r="126" spans="1:16" ht="26.25" customHeight="1" x14ac:dyDescent="0.2">
      <c r="A126" s="14"/>
      <c r="B126" s="75"/>
      <c r="C126" s="73" t="s">
        <v>4187</v>
      </c>
      <c r="D126" s="78" t="s">
        <v>289</v>
      </c>
      <c r="E126" s="13">
        <v>44455</v>
      </c>
      <c r="F126" s="76" t="s">
        <v>4059</v>
      </c>
      <c r="G126" s="13">
        <v>44457.916666666664</v>
      </c>
      <c r="H126" s="77" t="s">
        <v>4060</v>
      </c>
      <c r="I126" s="16">
        <v>93</v>
      </c>
      <c r="J126" s="16">
        <v>55</v>
      </c>
      <c r="K126" s="16">
        <v>36</v>
      </c>
      <c r="L126" s="16">
        <v>28</v>
      </c>
      <c r="M126" s="81">
        <v>46.034999999999997</v>
      </c>
      <c r="N126" s="72">
        <v>46</v>
      </c>
      <c r="O126" s="64">
        <v>2530</v>
      </c>
      <c r="P126" s="65">
        <f>Table224578910112345678910111213141516171819202122232425[[#This Row],[PEMBULATAN]]*O126</f>
        <v>116380</v>
      </c>
    </row>
    <row r="127" spans="1:16" ht="26.25" customHeight="1" x14ac:dyDescent="0.2">
      <c r="A127" s="14"/>
      <c r="B127" s="75"/>
      <c r="C127" s="73" t="s">
        <v>4188</v>
      </c>
      <c r="D127" s="78" t="s">
        <v>289</v>
      </c>
      <c r="E127" s="13">
        <v>44455</v>
      </c>
      <c r="F127" s="76" t="s">
        <v>4059</v>
      </c>
      <c r="G127" s="13">
        <v>44457.916666666664</v>
      </c>
      <c r="H127" s="77" t="s">
        <v>4060</v>
      </c>
      <c r="I127" s="16">
        <v>20</v>
      </c>
      <c r="J127" s="16">
        <v>12</v>
      </c>
      <c r="K127" s="16">
        <v>10</v>
      </c>
      <c r="L127" s="16">
        <v>1</v>
      </c>
      <c r="M127" s="81">
        <v>0.6</v>
      </c>
      <c r="N127" s="72">
        <v>1</v>
      </c>
      <c r="O127" s="64">
        <v>2530</v>
      </c>
      <c r="P127" s="65">
        <f>Table224578910112345678910111213141516171819202122232425[[#This Row],[PEMBULATAN]]*O127</f>
        <v>2530</v>
      </c>
    </row>
    <row r="128" spans="1:16" ht="26.25" customHeight="1" x14ac:dyDescent="0.2">
      <c r="A128" s="14"/>
      <c r="B128" s="75"/>
      <c r="C128" s="73" t="s">
        <v>4189</v>
      </c>
      <c r="D128" s="78" t="s">
        <v>289</v>
      </c>
      <c r="E128" s="13">
        <v>44455</v>
      </c>
      <c r="F128" s="76" t="s">
        <v>4059</v>
      </c>
      <c r="G128" s="13">
        <v>44457.916666666664</v>
      </c>
      <c r="H128" s="77" t="s">
        <v>4060</v>
      </c>
      <c r="I128" s="16">
        <v>88</v>
      </c>
      <c r="J128" s="16">
        <v>35</v>
      </c>
      <c r="K128" s="16">
        <v>45</v>
      </c>
      <c r="L128" s="16">
        <v>50</v>
      </c>
      <c r="M128" s="81">
        <v>34.65</v>
      </c>
      <c r="N128" s="72">
        <v>50</v>
      </c>
      <c r="O128" s="64">
        <v>2530</v>
      </c>
      <c r="P128" s="65">
        <f>Table224578910112345678910111213141516171819202122232425[[#This Row],[PEMBULATAN]]*O128</f>
        <v>126500</v>
      </c>
    </row>
    <row r="129" spans="1:16" ht="26.25" customHeight="1" x14ac:dyDescent="0.2">
      <c r="A129" s="14"/>
      <c r="B129" s="75"/>
      <c r="C129" s="73" t="s">
        <v>4190</v>
      </c>
      <c r="D129" s="78" t="s">
        <v>289</v>
      </c>
      <c r="E129" s="13">
        <v>44455</v>
      </c>
      <c r="F129" s="76" t="s">
        <v>4059</v>
      </c>
      <c r="G129" s="13">
        <v>44457.916666666664</v>
      </c>
      <c r="H129" s="77" t="s">
        <v>4060</v>
      </c>
      <c r="I129" s="16">
        <v>98</v>
      </c>
      <c r="J129" s="16">
        <v>59</v>
      </c>
      <c r="K129" s="16">
        <v>40</v>
      </c>
      <c r="L129" s="16">
        <v>17</v>
      </c>
      <c r="M129" s="81">
        <v>57.82</v>
      </c>
      <c r="N129" s="72">
        <v>58</v>
      </c>
      <c r="O129" s="64">
        <v>2530</v>
      </c>
      <c r="P129" s="65">
        <f>Table224578910112345678910111213141516171819202122232425[[#This Row],[PEMBULATAN]]*O129</f>
        <v>146740</v>
      </c>
    </row>
    <row r="130" spans="1:16" ht="26.25" customHeight="1" x14ac:dyDescent="0.2">
      <c r="A130" s="14"/>
      <c r="B130" s="75"/>
      <c r="C130" s="73" t="s">
        <v>4191</v>
      </c>
      <c r="D130" s="78" t="s">
        <v>289</v>
      </c>
      <c r="E130" s="13">
        <v>44455</v>
      </c>
      <c r="F130" s="76" t="s">
        <v>4059</v>
      </c>
      <c r="G130" s="13">
        <v>44457.916666666664</v>
      </c>
      <c r="H130" s="77" t="s">
        <v>4060</v>
      </c>
      <c r="I130" s="16">
        <v>103</v>
      </c>
      <c r="J130" s="16">
        <v>60</v>
      </c>
      <c r="K130" s="16">
        <v>38</v>
      </c>
      <c r="L130" s="16">
        <v>22</v>
      </c>
      <c r="M130" s="81">
        <v>58.71</v>
      </c>
      <c r="N130" s="72">
        <v>59</v>
      </c>
      <c r="O130" s="64">
        <v>2530</v>
      </c>
      <c r="P130" s="65">
        <f>Table224578910112345678910111213141516171819202122232425[[#This Row],[PEMBULATAN]]*O130</f>
        <v>149270</v>
      </c>
    </row>
    <row r="131" spans="1:16" ht="26.25" customHeight="1" x14ac:dyDescent="0.2">
      <c r="A131" s="14"/>
      <c r="B131" s="75"/>
      <c r="C131" s="73" t="s">
        <v>4192</v>
      </c>
      <c r="D131" s="78" t="s">
        <v>289</v>
      </c>
      <c r="E131" s="13">
        <v>44455</v>
      </c>
      <c r="F131" s="76" t="s">
        <v>4059</v>
      </c>
      <c r="G131" s="13">
        <v>44457.916666666664</v>
      </c>
      <c r="H131" s="77" t="s">
        <v>4060</v>
      </c>
      <c r="I131" s="16">
        <v>93</v>
      </c>
      <c r="J131" s="16">
        <v>49</v>
      </c>
      <c r="K131" s="16">
        <v>28</v>
      </c>
      <c r="L131" s="16">
        <v>19</v>
      </c>
      <c r="M131" s="81">
        <v>31.899000000000001</v>
      </c>
      <c r="N131" s="72">
        <v>32</v>
      </c>
      <c r="O131" s="64">
        <v>2530</v>
      </c>
      <c r="P131" s="65">
        <f>Table224578910112345678910111213141516171819202122232425[[#This Row],[PEMBULATAN]]*O131</f>
        <v>80960</v>
      </c>
    </row>
    <row r="132" spans="1:16" ht="26.25" customHeight="1" x14ac:dyDescent="0.2">
      <c r="A132" s="14"/>
      <c r="B132" s="75"/>
      <c r="C132" s="73" t="s">
        <v>4193</v>
      </c>
      <c r="D132" s="78" t="s">
        <v>289</v>
      </c>
      <c r="E132" s="13">
        <v>44455</v>
      </c>
      <c r="F132" s="76" t="s">
        <v>4059</v>
      </c>
      <c r="G132" s="13">
        <v>44457.916666666664</v>
      </c>
      <c r="H132" s="77" t="s">
        <v>4060</v>
      </c>
      <c r="I132" s="16">
        <v>143</v>
      </c>
      <c r="J132" s="16">
        <v>40</v>
      </c>
      <c r="K132" s="16">
        <v>40</v>
      </c>
      <c r="L132" s="16">
        <v>23</v>
      </c>
      <c r="M132" s="81">
        <v>57.2</v>
      </c>
      <c r="N132" s="72">
        <v>57</v>
      </c>
      <c r="O132" s="64">
        <v>2530</v>
      </c>
      <c r="P132" s="65">
        <f>Table224578910112345678910111213141516171819202122232425[[#This Row],[PEMBULATAN]]*O132</f>
        <v>144210</v>
      </c>
    </row>
    <row r="133" spans="1:16" ht="26.25" customHeight="1" x14ac:dyDescent="0.2">
      <c r="A133" s="14"/>
      <c r="B133" s="75"/>
      <c r="C133" s="73" t="s">
        <v>4194</v>
      </c>
      <c r="D133" s="78" t="s">
        <v>289</v>
      </c>
      <c r="E133" s="13">
        <v>44455</v>
      </c>
      <c r="F133" s="76" t="s">
        <v>4059</v>
      </c>
      <c r="G133" s="13">
        <v>44457.916666666664</v>
      </c>
      <c r="H133" s="77" t="s">
        <v>4060</v>
      </c>
      <c r="I133" s="16">
        <v>42</v>
      </c>
      <c r="J133" s="16">
        <v>30</v>
      </c>
      <c r="K133" s="16">
        <v>20</v>
      </c>
      <c r="L133" s="16">
        <v>6</v>
      </c>
      <c r="M133" s="81">
        <v>6.3</v>
      </c>
      <c r="N133" s="72">
        <v>7</v>
      </c>
      <c r="O133" s="64">
        <v>2530</v>
      </c>
      <c r="P133" s="65">
        <f>Table224578910112345678910111213141516171819202122232425[[#This Row],[PEMBULATAN]]*O133</f>
        <v>17710</v>
      </c>
    </row>
    <row r="134" spans="1:16" ht="26.25" customHeight="1" x14ac:dyDescent="0.2">
      <c r="A134" s="14"/>
      <c r="B134" s="75"/>
      <c r="C134" s="73" t="s">
        <v>4195</v>
      </c>
      <c r="D134" s="78" t="s">
        <v>289</v>
      </c>
      <c r="E134" s="13">
        <v>44455</v>
      </c>
      <c r="F134" s="76" t="s">
        <v>4059</v>
      </c>
      <c r="G134" s="13">
        <v>44457.916666666664</v>
      </c>
      <c r="H134" s="77" t="s">
        <v>4060</v>
      </c>
      <c r="I134" s="16">
        <v>43</v>
      </c>
      <c r="J134" s="16">
        <v>36</v>
      </c>
      <c r="K134" s="16">
        <v>13</v>
      </c>
      <c r="L134" s="16">
        <v>5</v>
      </c>
      <c r="M134" s="81">
        <v>5.0309999999999997</v>
      </c>
      <c r="N134" s="72">
        <v>5</v>
      </c>
      <c r="O134" s="64">
        <v>2530</v>
      </c>
      <c r="P134" s="65">
        <f>Table224578910112345678910111213141516171819202122232425[[#This Row],[PEMBULATAN]]*O134</f>
        <v>12650</v>
      </c>
    </row>
    <row r="135" spans="1:16" ht="26.25" customHeight="1" x14ac:dyDescent="0.2">
      <c r="A135" s="14"/>
      <c r="B135" s="75"/>
      <c r="C135" s="73" t="s">
        <v>4196</v>
      </c>
      <c r="D135" s="78" t="s">
        <v>289</v>
      </c>
      <c r="E135" s="13">
        <v>44455</v>
      </c>
      <c r="F135" s="76" t="s">
        <v>4059</v>
      </c>
      <c r="G135" s="13">
        <v>44457.916666666664</v>
      </c>
      <c r="H135" s="77" t="s">
        <v>4060</v>
      </c>
      <c r="I135" s="16">
        <v>39</v>
      </c>
      <c r="J135" s="16">
        <v>35</v>
      </c>
      <c r="K135" s="16">
        <v>20</v>
      </c>
      <c r="L135" s="16">
        <v>4</v>
      </c>
      <c r="M135" s="81">
        <v>6.8250000000000002</v>
      </c>
      <c r="N135" s="72">
        <v>7</v>
      </c>
      <c r="O135" s="64">
        <v>2530</v>
      </c>
      <c r="P135" s="65">
        <f>Table224578910112345678910111213141516171819202122232425[[#This Row],[PEMBULATAN]]*O135</f>
        <v>17710</v>
      </c>
    </row>
    <row r="136" spans="1:16" ht="26.25" customHeight="1" x14ac:dyDescent="0.2">
      <c r="A136" s="14"/>
      <c r="B136" s="75"/>
      <c r="C136" s="73" t="s">
        <v>4197</v>
      </c>
      <c r="D136" s="78" t="s">
        <v>289</v>
      </c>
      <c r="E136" s="13">
        <v>44455</v>
      </c>
      <c r="F136" s="76" t="s">
        <v>4059</v>
      </c>
      <c r="G136" s="13">
        <v>44457.916666666664</v>
      </c>
      <c r="H136" s="77" t="s">
        <v>4060</v>
      </c>
      <c r="I136" s="16">
        <v>35</v>
      </c>
      <c r="J136" s="16">
        <v>37</v>
      </c>
      <c r="K136" s="16">
        <v>28</v>
      </c>
      <c r="L136" s="16">
        <v>9</v>
      </c>
      <c r="M136" s="81">
        <v>9.0649999999999995</v>
      </c>
      <c r="N136" s="72">
        <v>9</v>
      </c>
      <c r="O136" s="64">
        <v>2530</v>
      </c>
      <c r="P136" s="65">
        <f>Table224578910112345678910111213141516171819202122232425[[#This Row],[PEMBULATAN]]*O136</f>
        <v>22770</v>
      </c>
    </row>
    <row r="137" spans="1:16" ht="26.25" customHeight="1" x14ac:dyDescent="0.2">
      <c r="A137" s="14"/>
      <c r="B137" s="75"/>
      <c r="C137" s="73" t="s">
        <v>4198</v>
      </c>
      <c r="D137" s="78" t="s">
        <v>289</v>
      </c>
      <c r="E137" s="13">
        <v>44455</v>
      </c>
      <c r="F137" s="76" t="s">
        <v>4059</v>
      </c>
      <c r="G137" s="13">
        <v>44457.916666666664</v>
      </c>
      <c r="H137" s="77" t="s">
        <v>4060</v>
      </c>
      <c r="I137" s="16">
        <v>54</v>
      </c>
      <c r="J137" s="16">
        <v>50</v>
      </c>
      <c r="K137" s="16">
        <v>5</v>
      </c>
      <c r="L137" s="16">
        <v>1</v>
      </c>
      <c r="M137" s="81">
        <v>3.375</v>
      </c>
      <c r="N137" s="72">
        <v>4</v>
      </c>
      <c r="O137" s="64">
        <v>2530</v>
      </c>
      <c r="P137" s="65">
        <f>Table224578910112345678910111213141516171819202122232425[[#This Row],[PEMBULATAN]]*O137</f>
        <v>10120</v>
      </c>
    </row>
    <row r="138" spans="1:16" ht="26.25" customHeight="1" x14ac:dyDescent="0.2">
      <c r="A138" s="14"/>
      <c r="B138" s="75"/>
      <c r="C138" s="73" t="s">
        <v>4199</v>
      </c>
      <c r="D138" s="78" t="s">
        <v>289</v>
      </c>
      <c r="E138" s="13">
        <v>44455</v>
      </c>
      <c r="F138" s="76" t="s">
        <v>4059</v>
      </c>
      <c r="G138" s="13">
        <v>44457.916666666664</v>
      </c>
      <c r="H138" s="77" t="s">
        <v>4060</v>
      </c>
      <c r="I138" s="16">
        <v>104</v>
      </c>
      <c r="J138" s="16">
        <v>4</v>
      </c>
      <c r="K138" s="16">
        <v>4</v>
      </c>
      <c r="L138" s="16">
        <v>1</v>
      </c>
      <c r="M138" s="81">
        <v>0.41599999999999998</v>
      </c>
      <c r="N138" s="72">
        <v>1</v>
      </c>
      <c r="O138" s="64">
        <v>2530</v>
      </c>
      <c r="P138" s="65">
        <f>Table224578910112345678910111213141516171819202122232425[[#This Row],[PEMBULATAN]]*O138</f>
        <v>2530</v>
      </c>
    </row>
    <row r="139" spans="1:16" ht="26.25" customHeight="1" x14ac:dyDescent="0.2">
      <c r="A139" s="14"/>
      <c r="B139" s="75"/>
      <c r="C139" s="73" t="s">
        <v>4200</v>
      </c>
      <c r="D139" s="78" t="s">
        <v>289</v>
      </c>
      <c r="E139" s="13">
        <v>44455</v>
      </c>
      <c r="F139" s="76" t="s">
        <v>4059</v>
      </c>
      <c r="G139" s="13">
        <v>44457.916666666664</v>
      </c>
      <c r="H139" s="77" t="s">
        <v>4060</v>
      </c>
      <c r="I139" s="16">
        <v>35</v>
      </c>
      <c r="J139" s="16">
        <v>26</v>
      </c>
      <c r="K139" s="16">
        <v>12</v>
      </c>
      <c r="L139" s="16">
        <v>1</v>
      </c>
      <c r="M139" s="81">
        <v>2.73</v>
      </c>
      <c r="N139" s="72">
        <v>3</v>
      </c>
      <c r="O139" s="64">
        <v>2530</v>
      </c>
      <c r="P139" s="65">
        <f>Table224578910112345678910111213141516171819202122232425[[#This Row],[PEMBULATAN]]*O139</f>
        <v>7590</v>
      </c>
    </row>
    <row r="140" spans="1:16" ht="26.25" customHeight="1" x14ac:dyDescent="0.2">
      <c r="A140" s="14"/>
      <c r="B140" s="75"/>
      <c r="C140" s="73" t="s">
        <v>4201</v>
      </c>
      <c r="D140" s="78" t="s">
        <v>289</v>
      </c>
      <c r="E140" s="13">
        <v>44455</v>
      </c>
      <c r="F140" s="76" t="s">
        <v>4059</v>
      </c>
      <c r="G140" s="13">
        <v>44457.916666666664</v>
      </c>
      <c r="H140" s="77" t="s">
        <v>4060</v>
      </c>
      <c r="I140" s="16">
        <v>45</v>
      </c>
      <c r="J140" s="16">
        <v>39</v>
      </c>
      <c r="K140" s="16">
        <v>7</v>
      </c>
      <c r="L140" s="16">
        <v>3</v>
      </c>
      <c r="M140" s="81">
        <v>3.07125</v>
      </c>
      <c r="N140" s="72">
        <v>3</v>
      </c>
      <c r="O140" s="64">
        <v>2530</v>
      </c>
      <c r="P140" s="65">
        <f>Table224578910112345678910111213141516171819202122232425[[#This Row],[PEMBULATAN]]*O140</f>
        <v>7590</v>
      </c>
    </row>
    <row r="141" spans="1:16" ht="26.25" customHeight="1" x14ac:dyDescent="0.2">
      <c r="A141" s="14"/>
      <c r="B141" s="75"/>
      <c r="C141" s="73" t="s">
        <v>4202</v>
      </c>
      <c r="D141" s="78" t="s">
        <v>289</v>
      </c>
      <c r="E141" s="13">
        <v>44455</v>
      </c>
      <c r="F141" s="76" t="s">
        <v>4059</v>
      </c>
      <c r="G141" s="13">
        <v>44457.916666666664</v>
      </c>
      <c r="H141" s="77" t="s">
        <v>4060</v>
      </c>
      <c r="I141" s="16">
        <v>64</v>
      </c>
      <c r="J141" s="16">
        <v>32</v>
      </c>
      <c r="K141" s="16">
        <v>10</v>
      </c>
      <c r="L141" s="16">
        <v>3</v>
      </c>
      <c r="M141" s="81">
        <v>5.12</v>
      </c>
      <c r="N141" s="72">
        <v>5</v>
      </c>
      <c r="O141" s="64">
        <v>2530</v>
      </c>
      <c r="P141" s="65">
        <f>Table224578910112345678910111213141516171819202122232425[[#This Row],[PEMBULATAN]]*O141</f>
        <v>12650</v>
      </c>
    </row>
    <row r="142" spans="1:16" ht="26.25" customHeight="1" x14ac:dyDescent="0.2">
      <c r="A142" s="14"/>
      <c r="B142" s="75"/>
      <c r="C142" s="73" t="s">
        <v>4203</v>
      </c>
      <c r="D142" s="78" t="s">
        <v>289</v>
      </c>
      <c r="E142" s="13">
        <v>44455</v>
      </c>
      <c r="F142" s="76" t="s">
        <v>4059</v>
      </c>
      <c r="G142" s="13">
        <v>44457.916666666664</v>
      </c>
      <c r="H142" s="77" t="s">
        <v>4060</v>
      </c>
      <c r="I142" s="16">
        <v>152</v>
      </c>
      <c r="J142" s="16">
        <v>13</v>
      </c>
      <c r="K142" s="16">
        <v>10</v>
      </c>
      <c r="L142" s="16">
        <v>1</v>
      </c>
      <c r="M142" s="81">
        <v>4.9400000000000004</v>
      </c>
      <c r="N142" s="72">
        <v>5</v>
      </c>
      <c r="O142" s="64">
        <v>2530</v>
      </c>
      <c r="P142" s="65">
        <f>Table224578910112345678910111213141516171819202122232425[[#This Row],[PEMBULATAN]]*O142</f>
        <v>12650</v>
      </c>
    </row>
    <row r="143" spans="1:16" ht="26.25" customHeight="1" x14ac:dyDescent="0.2">
      <c r="A143" s="14"/>
      <c r="B143" s="75"/>
      <c r="C143" s="73" t="s">
        <v>4204</v>
      </c>
      <c r="D143" s="78" t="s">
        <v>289</v>
      </c>
      <c r="E143" s="13">
        <v>44455</v>
      </c>
      <c r="F143" s="76" t="s">
        <v>4059</v>
      </c>
      <c r="G143" s="13">
        <v>44457.916666666664</v>
      </c>
      <c r="H143" s="77" t="s">
        <v>4060</v>
      </c>
      <c r="I143" s="16">
        <v>200</v>
      </c>
      <c r="J143" s="16">
        <v>56</v>
      </c>
      <c r="K143" s="16">
        <v>26</v>
      </c>
      <c r="L143" s="16">
        <v>15</v>
      </c>
      <c r="M143" s="81">
        <v>72.8</v>
      </c>
      <c r="N143" s="72">
        <v>73</v>
      </c>
      <c r="O143" s="64">
        <v>2530</v>
      </c>
      <c r="P143" s="65">
        <f>Table224578910112345678910111213141516171819202122232425[[#This Row],[PEMBULATAN]]*O143</f>
        <v>184690</v>
      </c>
    </row>
    <row r="144" spans="1:16" ht="26.25" customHeight="1" x14ac:dyDescent="0.2">
      <c r="A144" s="14"/>
      <c r="B144" s="75"/>
      <c r="C144" s="73" t="s">
        <v>4205</v>
      </c>
      <c r="D144" s="78" t="s">
        <v>289</v>
      </c>
      <c r="E144" s="13">
        <v>44455</v>
      </c>
      <c r="F144" s="76" t="s">
        <v>4059</v>
      </c>
      <c r="G144" s="13">
        <v>44457.916666666664</v>
      </c>
      <c r="H144" s="77" t="s">
        <v>4060</v>
      </c>
      <c r="I144" s="16">
        <v>58</v>
      </c>
      <c r="J144" s="16">
        <v>12</v>
      </c>
      <c r="K144" s="16">
        <v>13</v>
      </c>
      <c r="L144" s="16">
        <v>1</v>
      </c>
      <c r="M144" s="81">
        <v>2.262</v>
      </c>
      <c r="N144" s="72">
        <v>2</v>
      </c>
      <c r="O144" s="64">
        <v>2530</v>
      </c>
      <c r="P144" s="65">
        <f>Table224578910112345678910111213141516171819202122232425[[#This Row],[PEMBULATAN]]*O144</f>
        <v>5060</v>
      </c>
    </row>
    <row r="145" spans="1:16" ht="26.25" customHeight="1" x14ac:dyDescent="0.2">
      <c r="A145" s="14"/>
      <c r="B145" s="75"/>
      <c r="C145" s="73" t="s">
        <v>4206</v>
      </c>
      <c r="D145" s="78" t="s">
        <v>289</v>
      </c>
      <c r="E145" s="13">
        <v>44455</v>
      </c>
      <c r="F145" s="76" t="s">
        <v>4059</v>
      </c>
      <c r="G145" s="13">
        <v>44457.916666666664</v>
      </c>
      <c r="H145" s="77" t="s">
        <v>4060</v>
      </c>
      <c r="I145" s="16">
        <v>20</v>
      </c>
      <c r="J145" s="16">
        <v>40</v>
      </c>
      <c r="K145" s="16">
        <v>40</v>
      </c>
      <c r="L145" s="16">
        <v>3</v>
      </c>
      <c r="M145" s="81">
        <v>8</v>
      </c>
      <c r="N145" s="72">
        <v>8</v>
      </c>
      <c r="O145" s="64">
        <v>2530</v>
      </c>
      <c r="P145" s="65">
        <f>Table224578910112345678910111213141516171819202122232425[[#This Row],[PEMBULATAN]]*O145</f>
        <v>20240</v>
      </c>
    </row>
    <row r="146" spans="1:16" ht="26.25" customHeight="1" x14ac:dyDescent="0.2">
      <c r="A146" s="14"/>
      <c r="B146" s="75"/>
      <c r="C146" s="73" t="s">
        <v>4207</v>
      </c>
      <c r="D146" s="78" t="s">
        <v>289</v>
      </c>
      <c r="E146" s="13">
        <v>44455</v>
      </c>
      <c r="F146" s="76" t="s">
        <v>4059</v>
      </c>
      <c r="G146" s="13">
        <v>44457.916666666664</v>
      </c>
      <c r="H146" s="77" t="s">
        <v>4060</v>
      </c>
      <c r="I146" s="16">
        <v>67</v>
      </c>
      <c r="J146" s="16">
        <v>42</v>
      </c>
      <c r="K146" s="16">
        <v>27</v>
      </c>
      <c r="L146" s="16">
        <v>3</v>
      </c>
      <c r="M146" s="81">
        <v>18.994499999999999</v>
      </c>
      <c r="N146" s="72">
        <v>19</v>
      </c>
      <c r="O146" s="64">
        <v>2530</v>
      </c>
      <c r="P146" s="65">
        <f>Table224578910112345678910111213141516171819202122232425[[#This Row],[PEMBULATAN]]*O146</f>
        <v>48070</v>
      </c>
    </row>
    <row r="147" spans="1:16" ht="26.25" customHeight="1" x14ac:dyDescent="0.2">
      <c r="A147" s="14"/>
      <c r="B147" s="75"/>
      <c r="C147" s="73" t="s">
        <v>4208</v>
      </c>
      <c r="D147" s="78" t="s">
        <v>289</v>
      </c>
      <c r="E147" s="13">
        <v>44455</v>
      </c>
      <c r="F147" s="76" t="s">
        <v>4059</v>
      </c>
      <c r="G147" s="13">
        <v>44457.916666666664</v>
      </c>
      <c r="H147" s="77" t="s">
        <v>4060</v>
      </c>
      <c r="I147" s="16">
        <v>46</v>
      </c>
      <c r="J147" s="16">
        <v>38</v>
      </c>
      <c r="K147" s="16">
        <v>26</v>
      </c>
      <c r="L147" s="16">
        <v>5</v>
      </c>
      <c r="M147" s="81">
        <v>11.362</v>
      </c>
      <c r="N147" s="72">
        <v>12</v>
      </c>
      <c r="O147" s="64">
        <v>2530</v>
      </c>
      <c r="P147" s="65">
        <f>Table224578910112345678910111213141516171819202122232425[[#This Row],[PEMBULATAN]]*O147</f>
        <v>30360</v>
      </c>
    </row>
    <row r="148" spans="1:16" ht="26.25" customHeight="1" x14ac:dyDescent="0.2">
      <c r="A148" s="14"/>
      <c r="B148" s="75"/>
      <c r="C148" s="73" t="s">
        <v>4209</v>
      </c>
      <c r="D148" s="78" t="s">
        <v>289</v>
      </c>
      <c r="E148" s="13">
        <v>44455</v>
      </c>
      <c r="F148" s="76" t="s">
        <v>4059</v>
      </c>
      <c r="G148" s="13">
        <v>44457.916666666664</v>
      </c>
      <c r="H148" s="77" t="s">
        <v>4060</v>
      </c>
      <c r="I148" s="16">
        <v>73</v>
      </c>
      <c r="J148" s="16">
        <v>28</v>
      </c>
      <c r="K148" s="16">
        <v>29</v>
      </c>
      <c r="L148" s="16">
        <v>3</v>
      </c>
      <c r="M148" s="81">
        <v>14.819000000000001</v>
      </c>
      <c r="N148" s="72">
        <v>15</v>
      </c>
      <c r="O148" s="64">
        <v>2530</v>
      </c>
      <c r="P148" s="65">
        <f>Table224578910112345678910111213141516171819202122232425[[#This Row],[PEMBULATAN]]*O148</f>
        <v>37950</v>
      </c>
    </row>
    <row r="149" spans="1:16" ht="26.25" customHeight="1" x14ac:dyDescent="0.2">
      <c r="A149" s="14"/>
      <c r="B149" s="75"/>
      <c r="C149" s="73" t="s">
        <v>4210</v>
      </c>
      <c r="D149" s="78" t="s">
        <v>289</v>
      </c>
      <c r="E149" s="13">
        <v>44455</v>
      </c>
      <c r="F149" s="76" t="s">
        <v>4059</v>
      </c>
      <c r="G149" s="13">
        <v>44457.916666666664</v>
      </c>
      <c r="H149" s="77" t="s">
        <v>4060</v>
      </c>
      <c r="I149" s="16">
        <v>80</v>
      </c>
      <c r="J149" s="16">
        <v>15</v>
      </c>
      <c r="K149" s="16">
        <v>16</v>
      </c>
      <c r="L149" s="16">
        <v>2</v>
      </c>
      <c r="M149" s="81">
        <v>4.8</v>
      </c>
      <c r="N149" s="72">
        <v>5</v>
      </c>
      <c r="O149" s="64">
        <v>2530</v>
      </c>
      <c r="P149" s="65">
        <f>Table224578910112345678910111213141516171819202122232425[[#This Row],[PEMBULATAN]]*O149</f>
        <v>12650</v>
      </c>
    </row>
    <row r="150" spans="1:16" ht="26.25" customHeight="1" x14ac:dyDescent="0.2">
      <c r="A150" s="14"/>
      <c r="B150" s="75"/>
      <c r="C150" s="73" t="s">
        <v>4211</v>
      </c>
      <c r="D150" s="78" t="s">
        <v>289</v>
      </c>
      <c r="E150" s="13">
        <v>44455</v>
      </c>
      <c r="F150" s="76" t="s">
        <v>4059</v>
      </c>
      <c r="G150" s="13">
        <v>44457.916666666664</v>
      </c>
      <c r="H150" s="77" t="s">
        <v>4060</v>
      </c>
      <c r="I150" s="16">
        <v>26</v>
      </c>
      <c r="J150" s="16">
        <v>28</v>
      </c>
      <c r="K150" s="16">
        <v>40</v>
      </c>
      <c r="L150" s="16">
        <v>1</v>
      </c>
      <c r="M150" s="81">
        <v>7.28</v>
      </c>
      <c r="N150" s="72">
        <v>7</v>
      </c>
      <c r="O150" s="64">
        <v>2530</v>
      </c>
      <c r="P150" s="65">
        <f>Table224578910112345678910111213141516171819202122232425[[#This Row],[PEMBULATAN]]*O150</f>
        <v>17710</v>
      </c>
    </row>
    <row r="151" spans="1:16" ht="26.25" customHeight="1" x14ac:dyDescent="0.2">
      <c r="A151" s="14"/>
      <c r="B151" s="75"/>
      <c r="C151" s="73" t="s">
        <v>4212</v>
      </c>
      <c r="D151" s="78" t="s">
        <v>289</v>
      </c>
      <c r="E151" s="13">
        <v>44455</v>
      </c>
      <c r="F151" s="76" t="s">
        <v>4059</v>
      </c>
      <c r="G151" s="13">
        <v>44457.916666666664</v>
      </c>
      <c r="H151" s="77" t="s">
        <v>4060</v>
      </c>
      <c r="I151" s="16">
        <v>36</v>
      </c>
      <c r="J151" s="16">
        <v>35</v>
      </c>
      <c r="K151" s="16">
        <v>15</v>
      </c>
      <c r="L151" s="16">
        <v>1</v>
      </c>
      <c r="M151" s="81">
        <v>4.7249999999999996</v>
      </c>
      <c r="N151" s="72">
        <v>5</v>
      </c>
      <c r="O151" s="64">
        <v>2530</v>
      </c>
      <c r="P151" s="65">
        <f>Table224578910112345678910111213141516171819202122232425[[#This Row],[PEMBULATAN]]*O151</f>
        <v>12650</v>
      </c>
    </row>
    <row r="152" spans="1:16" ht="26.25" customHeight="1" x14ac:dyDescent="0.2">
      <c r="A152" s="14"/>
      <c r="B152" s="75"/>
      <c r="C152" s="73" t="s">
        <v>4213</v>
      </c>
      <c r="D152" s="78" t="s">
        <v>289</v>
      </c>
      <c r="E152" s="13">
        <v>44455</v>
      </c>
      <c r="F152" s="76" t="s">
        <v>4059</v>
      </c>
      <c r="G152" s="13">
        <v>44457.916666666664</v>
      </c>
      <c r="H152" s="77" t="s">
        <v>4060</v>
      </c>
      <c r="I152" s="16">
        <v>40</v>
      </c>
      <c r="J152" s="16">
        <v>36</v>
      </c>
      <c r="K152" s="16">
        <v>36</v>
      </c>
      <c r="L152" s="16">
        <v>6</v>
      </c>
      <c r="M152" s="81">
        <v>12.96</v>
      </c>
      <c r="N152" s="72">
        <v>13</v>
      </c>
      <c r="O152" s="64">
        <v>2530</v>
      </c>
      <c r="P152" s="65">
        <f>Table224578910112345678910111213141516171819202122232425[[#This Row],[PEMBULATAN]]*O152</f>
        <v>32890</v>
      </c>
    </row>
    <row r="153" spans="1:16" ht="26.25" customHeight="1" x14ac:dyDescent="0.2">
      <c r="A153" s="14"/>
      <c r="B153" s="75"/>
      <c r="C153" s="73" t="s">
        <v>4214</v>
      </c>
      <c r="D153" s="78" t="s">
        <v>289</v>
      </c>
      <c r="E153" s="13">
        <v>44455</v>
      </c>
      <c r="F153" s="76" t="s">
        <v>4059</v>
      </c>
      <c r="G153" s="13">
        <v>44457.916666666664</v>
      </c>
      <c r="H153" s="77" t="s">
        <v>4060</v>
      </c>
      <c r="I153" s="16">
        <v>50</v>
      </c>
      <c r="J153" s="16">
        <v>55</v>
      </c>
      <c r="K153" s="16">
        <v>16</v>
      </c>
      <c r="L153" s="16">
        <v>2</v>
      </c>
      <c r="M153" s="81">
        <v>11</v>
      </c>
      <c r="N153" s="72">
        <v>11</v>
      </c>
      <c r="O153" s="64">
        <v>2530</v>
      </c>
      <c r="P153" s="65">
        <f>Table224578910112345678910111213141516171819202122232425[[#This Row],[PEMBULATAN]]*O153</f>
        <v>27830</v>
      </c>
    </row>
    <row r="154" spans="1:16" ht="26.25" customHeight="1" x14ac:dyDescent="0.2">
      <c r="A154" s="14"/>
      <c r="B154" s="75"/>
      <c r="C154" s="73" t="s">
        <v>4215</v>
      </c>
      <c r="D154" s="78" t="s">
        <v>289</v>
      </c>
      <c r="E154" s="13">
        <v>44455</v>
      </c>
      <c r="F154" s="76" t="s">
        <v>4059</v>
      </c>
      <c r="G154" s="13">
        <v>44457.916666666664</v>
      </c>
      <c r="H154" s="77" t="s">
        <v>4060</v>
      </c>
      <c r="I154" s="16">
        <v>69</v>
      </c>
      <c r="J154" s="16">
        <v>12</v>
      </c>
      <c r="K154" s="16">
        <v>13</v>
      </c>
      <c r="L154" s="16">
        <v>1</v>
      </c>
      <c r="M154" s="81">
        <v>2.6909999999999998</v>
      </c>
      <c r="N154" s="72">
        <v>3</v>
      </c>
      <c r="O154" s="64">
        <v>2530</v>
      </c>
      <c r="P154" s="65">
        <f>Table224578910112345678910111213141516171819202122232425[[#This Row],[PEMBULATAN]]*O154</f>
        <v>7590</v>
      </c>
    </row>
    <row r="155" spans="1:16" ht="26.25" customHeight="1" x14ac:dyDescent="0.2">
      <c r="A155" s="14"/>
      <c r="B155" s="75"/>
      <c r="C155" s="73" t="s">
        <v>4216</v>
      </c>
      <c r="D155" s="78" t="s">
        <v>289</v>
      </c>
      <c r="E155" s="13">
        <v>44455</v>
      </c>
      <c r="F155" s="76" t="s">
        <v>4059</v>
      </c>
      <c r="G155" s="13">
        <v>44457.916666666664</v>
      </c>
      <c r="H155" s="77" t="s">
        <v>4060</v>
      </c>
      <c r="I155" s="16">
        <v>34</v>
      </c>
      <c r="J155" s="16">
        <v>34</v>
      </c>
      <c r="K155" s="16">
        <v>10</v>
      </c>
      <c r="L155" s="16">
        <v>7</v>
      </c>
      <c r="M155" s="81">
        <v>2.89</v>
      </c>
      <c r="N155" s="72">
        <v>7</v>
      </c>
      <c r="O155" s="64">
        <v>2530</v>
      </c>
      <c r="P155" s="65">
        <f>Table224578910112345678910111213141516171819202122232425[[#This Row],[PEMBULATAN]]*O155</f>
        <v>17710</v>
      </c>
    </row>
    <row r="156" spans="1:16" ht="26.25" customHeight="1" x14ac:dyDescent="0.2">
      <c r="A156" s="14"/>
      <c r="B156" s="75"/>
      <c r="C156" s="73" t="s">
        <v>4217</v>
      </c>
      <c r="D156" s="78" t="s">
        <v>289</v>
      </c>
      <c r="E156" s="13">
        <v>44455</v>
      </c>
      <c r="F156" s="76" t="s">
        <v>4059</v>
      </c>
      <c r="G156" s="13">
        <v>44457.916666666664</v>
      </c>
      <c r="H156" s="77" t="s">
        <v>4060</v>
      </c>
      <c r="I156" s="16">
        <v>150</v>
      </c>
      <c r="J156" s="16">
        <v>30</v>
      </c>
      <c r="K156" s="16">
        <v>38</v>
      </c>
      <c r="L156" s="16">
        <v>5</v>
      </c>
      <c r="M156" s="81">
        <v>42.75</v>
      </c>
      <c r="N156" s="72">
        <v>43</v>
      </c>
      <c r="O156" s="64">
        <v>2530</v>
      </c>
      <c r="P156" s="65">
        <f>Table224578910112345678910111213141516171819202122232425[[#This Row],[PEMBULATAN]]*O156</f>
        <v>108790</v>
      </c>
    </row>
    <row r="157" spans="1:16" ht="26.25" customHeight="1" x14ac:dyDescent="0.2">
      <c r="A157" s="14"/>
      <c r="B157" s="75"/>
      <c r="C157" s="73" t="s">
        <v>4218</v>
      </c>
      <c r="D157" s="78" t="s">
        <v>289</v>
      </c>
      <c r="E157" s="13">
        <v>44455</v>
      </c>
      <c r="F157" s="76" t="s">
        <v>4059</v>
      </c>
      <c r="G157" s="13">
        <v>44457.916666666664</v>
      </c>
      <c r="H157" s="77" t="s">
        <v>4060</v>
      </c>
      <c r="I157" s="16">
        <v>50</v>
      </c>
      <c r="J157" s="16">
        <v>50</v>
      </c>
      <c r="K157" s="16">
        <v>10</v>
      </c>
      <c r="L157" s="16">
        <v>3</v>
      </c>
      <c r="M157" s="81">
        <v>6.25</v>
      </c>
      <c r="N157" s="72">
        <v>6</v>
      </c>
      <c r="O157" s="64">
        <v>2530</v>
      </c>
      <c r="P157" s="65">
        <f>Table224578910112345678910111213141516171819202122232425[[#This Row],[PEMBULATAN]]*O157</f>
        <v>15180</v>
      </c>
    </row>
    <row r="158" spans="1:16" ht="26.25" customHeight="1" x14ac:dyDescent="0.2">
      <c r="A158" s="14"/>
      <c r="B158" s="75"/>
      <c r="C158" s="73" t="s">
        <v>4219</v>
      </c>
      <c r="D158" s="78" t="s">
        <v>289</v>
      </c>
      <c r="E158" s="13">
        <v>44455</v>
      </c>
      <c r="F158" s="76" t="s">
        <v>4059</v>
      </c>
      <c r="G158" s="13">
        <v>44457.916666666664</v>
      </c>
      <c r="H158" s="77" t="s">
        <v>4060</v>
      </c>
      <c r="I158" s="16">
        <v>50</v>
      </c>
      <c r="J158" s="16">
        <v>36</v>
      </c>
      <c r="K158" s="16">
        <v>18</v>
      </c>
      <c r="L158" s="16">
        <v>4</v>
      </c>
      <c r="M158" s="81">
        <v>8.1</v>
      </c>
      <c r="N158" s="72">
        <v>8</v>
      </c>
      <c r="O158" s="64">
        <v>2530</v>
      </c>
      <c r="P158" s="65">
        <f>Table224578910112345678910111213141516171819202122232425[[#This Row],[PEMBULATAN]]*O158</f>
        <v>20240</v>
      </c>
    </row>
    <row r="159" spans="1:16" ht="26.25" customHeight="1" x14ac:dyDescent="0.2">
      <c r="A159" s="14"/>
      <c r="B159" s="75"/>
      <c r="C159" s="73" t="s">
        <v>4220</v>
      </c>
      <c r="D159" s="78" t="s">
        <v>289</v>
      </c>
      <c r="E159" s="13">
        <v>44455</v>
      </c>
      <c r="F159" s="76" t="s">
        <v>4059</v>
      </c>
      <c r="G159" s="13">
        <v>44457.916666666664</v>
      </c>
      <c r="H159" s="77" t="s">
        <v>4060</v>
      </c>
      <c r="I159" s="16">
        <v>54</v>
      </c>
      <c r="J159" s="16">
        <v>39</v>
      </c>
      <c r="K159" s="16">
        <v>22</v>
      </c>
      <c r="L159" s="16">
        <v>16</v>
      </c>
      <c r="M159" s="81">
        <v>11.583</v>
      </c>
      <c r="N159" s="72">
        <v>16</v>
      </c>
      <c r="O159" s="64">
        <v>2530</v>
      </c>
      <c r="P159" s="65">
        <f>Table224578910112345678910111213141516171819202122232425[[#This Row],[PEMBULATAN]]*O159</f>
        <v>40480</v>
      </c>
    </row>
    <row r="160" spans="1:16" ht="26.25" customHeight="1" x14ac:dyDescent="0.2">
      <c r="A160" s="14"/>
      <c r="B160" s="75"/>
      <c r="C160" s="73" t="s">
        <v>4221</v>
      </c>
      <c r="D160" s="78" t="s">
        <v>289</v>
      </c>
      <c r="E160" s="13">
        <v>44455</v>
      </c>
      <c r="F160" s="76" t="s">
        <v>4059</v>
      </c>
      <c r="G160" s="13">
        <v>44457.916666666664</v>
      </c>
      <c r="H160" s="77" t="s">
        <v>4060</v>
      </c>
      <c r="I160" s="16">
        <v>95</v>
      </c>
      <c r="J160" s="16">
        <v>44</v>
      </c>
      <c r="K160" s="16">
        <v>8</v>
      </c>
      <c r="L160" s="16">
        <v>5</v>
      </c>
      <c r="M160" s="81">
        <v>8.36</v>
      </c>
      <c r="N160" s="72">
        <v>9</v>
      </c>
      <c r="O160" s="64">
        <v>2530</v>
      </c>
      <c r="P160" s="65">
        <f>Table224578910112345678910111213141516171819202122232425[[#This Row],[PEMBULATAN]]*O160</f>
        <v>22770</v>
      </c>
    </row>
    <row r="161" spans="1:16" ht="26.25" customHeight="1" x14ac:dyDescent="0.2">
      <c r="A161" s="14"/>
      <c r="B161" s="75"/>
      <c r="C161" s="73" t="s">
        <v>4222</v>
      </c>
      <c r="D161" s="78" t="s">
        <v>289</v>
      </c>
      <c r="E161" s="13">
        <v>44455</v>
      </c>
      <c r="F161" s="76" t="s">
        <v>4059</v>
      </c>
      <c r="G161" s="13">
        <v>44457.916666666664</v>
      </c>
      <c r="H161" s="77" t="s">
        <v>4060</v>
      </c>
      <c r="I161" s="16">
        <v>35</v>
      </c>
      <c r="J161" s="16">
        <v>30</v>
      </c>
      <c r="K161" s="16">
        <v>12</v>
      </c>
      <c r="L161" s="16">
        <v>3</v>
      </c>
      <c r="M161" s="81">
        <v>3.15</v>
      </c>
      <c r="N161" s="72">
        <v>3</v>
      </c>
      <c r="O161" s="64">
        <v>2530</v>
      </c>
      <c r="P161" s="65">
        <f>Table224578910112345678910111213141516171819202122232425[[#This Row],[PEMBULATAN]]*O161</f>
        <v>7590</v>
      </c>
    </row>
    <row r="162" spans="1:16" ht="26.25" customHeight="1" x14ac:dyDescent="0.2">
      <c r="A162" s="14"/>
      <c r="B162" s="75"/>
      <c r="C162" s="73" t="s">
        <v>4223</v>
      </c>
      <c r="D162" s="78" t="s">
        <v>289</v>
      </c>
      <c r="E162" s="13">
        <v>44455</v>
      </c>
      <c r="F162" s="76" t="s">
        <v>4059</v>
      </c>
      <c r="G162" s="13">
        <v>44457.916666666664</v>
      </c>
      <c r="H162" s="77" t="s">
        <v>4060</v>
      </c>
      <c r="I162" s="16">
        <v>80</v>
      </c>
      <c r="J162" s="16">
        <v>60</v>
      </c>
      <c r="K162" s="16">
        <v>25</v>
      </c>
      <c r="L162" s="16">
        <v>13</v>
      </c>
      <c r="M162" s="81">
        <v>30</v>
      </c>
      <c r="N162" s="72">
        <v>30</v>
      </c>
      <c r="O162" s="64">
        <v>2530</v>
      </c>
      <c r="P162" s="65">
        <f>Table224578910112345678910111213141516171819202122232425[[#This Row],[PEMBULATAN]]*O162</f>
        <v>75900</v>
      </c>
    </row>
    <row r="163" spans="1:16" ht="26.25" customHeight="1" x14ac:dyDescent="0.2">
      <c r="A163" s="14"/>
      <c r="B163" s="75"/>
      <c r="C163" s="73" t="s">
        <v>4224</v>
      </c>
      <c r="D163" s="78" t="s">
        <v>289</v>
      </c>
      <c r="E163" s="13">
        <v>44455</v>
      </c>
      <c r="F163" s="76" t="s">
        <v>4059</v>
      </c>
      <c r="G163" s="13">
        <v>44457.916666666664</v>
      </c>
      <c r="H163" s="77" t="s">
        <v>4060</v>
      </c>
      <c r="I163" s="16">
        <v>85</v>
      </c>
      <c r="J163" s="16">
        <v>60</v>
      </c>
      <c r="K163" s="16">
        <v>28</v>
      </c>
      <c r="L163" s="16">
        <v>24</v>
      </c>
      <c r="M163" s="81">
        <v>35.700000000000003</v>
      </c>
      <c r="N163" s="72">
        <v>36</v>
      </c>
      <c r="O163" s="64">
        <v>2530</v>
      </c>
      <c r="P163" s="65">
        <f>Table224578910112345678910111213141516171819202122232425[[#This Row],[PEMBULATAN]]*O163</f>
        <v>91080</v>
      </c>
    </row>
    <row r="164" spans="1:16" ht="26.25" customHeight="1" x14ac:dyDescent="0.2">
      <c r="A164" s="14"/>
      <c r="B164" s="75"/>
      <c r="C164" s="73" t="s">
        <v>4225</v>
      </c>
      <c r="D164" s="78" t="s">
        <v>289</v>
      </c>
      <c r="E164" s="13">
        <v>44455</v>
      </c>
      <c r="F164" s="76" t="s">
        <v>4059</v>
      </c>
      <c r="G164" s="13">
        <v>44457.916666666664</v>
      </c>
      <c r="H164" s="77" t="s">
        <v>4060</v>
      </c>
      <c r="I164" s="16">
        <v>103</v>
      </c>
      <c r="J164" s="16">
        <v>55</v>
      </c>
      <c r="K164" s="16">
        <v>34</v>
      </c>
      <c r="L164" s="16">
        <v>19</v>
      </c>
      <c r="M164" s="81">
        <v>48.152500000000003</v>
      </c>
      <c r="N164" s="72">
        <v>48</v>
      </c>
      <c r="O164" s="64">
        <v>2530</v>
      </c>
      <c r="P164" s="65">
        <f>Table224578910112345678910111213141516171819202122232425[[#This Row],[PEMBULATAN]]*O164</f>
        <v>121440</v>
      </c>
    </row>
    <row r="165" spans="1:16" ht="26.25" customHeight="1" x14ac:dyDescent="0.2">
      <c r="A165" s="14"/>
      <c r="B165" s="75"/>
      <c r="C165" s="73" t="s">
        <v>4226</v>
      </c>
      <c r="D165" s="78" t="s">
        <v>289</v>
      </c>
      <c r="E165" s="13">
        <v>44455</v>
      </c>
      <c r="F165" s="76" t="s">
        <v>4059</v>
      </c>
      <c r="G165" s="13">
        <v>44457.916666666664</v>
      </c>
      <c r="H165" s="77" t="s">
        <v>4060</v>
      </c>
      <c r="I165" s="16">
        <v>90</v>
      </c>
      <c r="J165" s="16">
        <v>60</v>
      </c>
      <c r="K165" s="16">
        <v>30</v>
      </c>
      <c r="L165" s="16">
        <v>21</v>
      </c>
      <c r="M165" s="81">
        <v>40.5</v>
      </c>
      <c r="N165" s="72">
        <v>41</v>
      </c>
      <c r="O165" s="64">
        <v>2530</v>
      </c>
      <c r="P165" s="65">
        <f>Table224578910112345678910111213141516171819202122232425[[#This Row],[PEMBULATAN]]*O165</f>
        <v>103730</v>
      </c>
    </row>
    <row r="166" spans="1:16" ht="26.25" customHeight="1" x14ac:dyDescent="0.2">
      <c r="A166" s="14"/>
      <c r="B166" s="75"/>
      <c r="C166" s="73" t="s">
        <v>4227</v>
      </c>
      <c r="D166" s="78" t="s">
        <v>289</v>
      </c>
      <c r="E166" s="13">
        <v>44455</v>
      </c>
      <c r="F166" s="76" t="s">
        <v>4059</v>
      </c>
      <c r="G166" s="13">
        <v>44457.916666666664</v>
      </c>
      <c r="H166" s="77" t="s">
        <v>4060</v>
      </c>
      <c r="I166" s="16">
        <v>98</v>
      </c>
      <c r="J166" s="16">
        <v>65</v>
      </c>
      <c r="K166" s="16">
        <v>38</v>
      </c>
      <c r="L166" s="16">
        <v>25</v>
      </c>
      <c r="M166" s="81">
        <v>60.515000000000001</v>
      </c>
      <c r="N166" s="72">
        <v>61</v>
      </c>
      <c r="O166" s="64">
        <v>2530</v>
      </c>
      <c r="P166" s="65">
        <f>Table224578910112345678910111213141516171819202122232425[[#This Row],[PEMBULATAN]]*O166</f>
        <v>154330</v>
      </c>
    </row>
    <row r="167" spans="1:16" ht="26.25" customHeight="1" x14ac:dyDescent="0.2">
      <c r="A167" s="14"/>
      <c r="B167" s="75"/>
      <c r="C167" s="73" t="s">
        <v>4228</v>
      </c>
      <c r="D167" s="78" t="s">
        <v>289</v>
      </c>
      <c r="E167" s="13">
        <v>44455</v>
      </c>
      <c r="F167" s="76" t="s">
        <v>4059</v>
      </c>
      <c r="G167" s="13">
        <v>44457.916666666664</v>
      </c>
      <c r="H167" s="77" t="s">
        <v>4060</v>
      </c>
      <c r="I167" s="16">
        <v>100</v>
      </c>
      <c r="J167" s="16">
        <v>58</v>
      </c>
      <c r="K167" s="16">
        <v>30</v>
      </c>
      <c r="L167" s="16">
        <v>16</v>
      </c>
      <c r="M167" s="81">
        <v>43.5</v>
      </c>
      <c r="N167" s="72">
        <v>44</v>
      </c>
      <c r="O167" s="64">
        <v>2530</v>
      </c>
      <c r="P167" s="65">
        <f>Table224578910112345678910111213141516171819202122232425[[#This Row],[PEMBULATAN]]*O167</f>
        <v>111320</v>
      </c>
    </row>
    <row r="168" spans="1:16" ht="26.25" customHeight="1" x14ac:dyDescent="0.2">
      <c r="A168" s="14"/>
      <c r="B168" s="75"/>
      <c r="C168" s="73" t="s">
        <v>4229</v>
      </c>
      <c r="D168" s="78" t="s">
        <v>289</v>
      </c>
      <c r="E168" s="13">
        <v>44455</v>
      </c>
      <c r="F168" s="76" t="s">
        <v>4059</v>
      </c>
      <c r="G168" s="13">
        <v>44457.916666666664</v>
      </c>
      <c r="H168" s="77" t="s">
        <v>4060</v>
      </c>
      <c r="I168" s="16">
        <v>83</v>
      </c>
      <c r="J168" s="16">
        <v>57</v>
      </c>
      <c r="K168" s="16">
        <v>25</v>
      </c>
      <c r="L168" s="16">
        <v>11</v>
      </c>
      <c r="M168" s="81">
        <v>29.568750000000001</v>
      </c>
      <c r="N168" s="72">
        <v>30</v>
      </c>
      <c r="O168" s="64">
        <v>2530</v>
      </c>
      <c r="P168" s="65">
        <f>Table224578910112345678910111213141516171819202122232425[[#This Row],[PEMBULATAN]]*O168</f>
        <v>75900</v>
      </c>
    </row>
    <row r="169" spans="1:16" ht="26.25" customHeight="1" x14ac:dyDescent="0.2">
      <c r="A169" s="14"/>
      <c r="B169" s="75"/>
      <c r="C169" s="73" t="s">
        <v>4230</v>
      </c>
      <c r="D169" s="78" t="s">
        <v>289</v>
      </c>
      <c r="E169" s="13">
        <v>44455</v>
      </c>
      <c r="F169" s="76" t="s">
        <v>4059</v>
      </c>
      <c r="G169" s="13">
        <v>44457.916666666664</v>
      </c>
      <c r="H169" s="77" t="s">
        <v>4060</v>
      </c>
      <c r="I169" s="16">
        <v>93</v>
      </c>
      <c r="J169" s="16">
        <v>56</v>
      </c>
      <c r="K169" s="16">
        <v>49</v>
      </c>
      <c r="L169" s="16">
        <v>12</v>
      </c>
      <c r="M169" s="81">
        <v>63.798000000000002</v>
      </c>
      <c r="N169" s="72">
        <v>64</v>
      </c>
      <c r="O169" s="64">
        <v>2530</v>
      </c>
      <c r="P169" s="65">
        <f>Table224578910112345678910111213141516171819202122232425[[#This Row],[PEMBULATAN]]*O169</f>
        <v>161920</v>
      </c>
    </row>
    <row r="170" spans="1:16" ht="26.25" customHeight="1" x14ac:dyDescent="0.2">
      <c r="A170" s="14"/>
      <c r="B170" s="75"/>
      <c r="C170" s="73" t="s">
        <v>4231</v>
      </c>
      <c r="D170" s="78" t="s">
        <v>289</v>
      </c>
      <c r="E170" s="13">
        <v>44455</v>
      </c>
      <c r="F170" s="76" t="s">
        <v>4059</v>
      </c>
      <c r="G170" s="13">
        <v>44457.916666666664</v>
      </c>
      <c r="H170" s="77" t="s">
        <v>4060</v>
      </c>
      <c r="I170" s="16">
        <v>82</v>
      </c>
      <c r="J170" s="16">
        <v>55</v>
      </c>
      <c r="K170" s="16">
        <v>30</v>
      </c>
      <c r="L170" s="16">
        <v>25</v>
      </c>
      <c r="M170" s="81">
        <v>33.825000000000003</v>
      </c>
      <c r="N170" s="72">
        <v>34</v>
      </c>
      <c r="O170" s="64">
        <v>2530</v>
      </c>
      <c r="P170" s="65">
        <f>Table224578910112345678910111213141516171819202122232425[[#This Row],[PEMBULATAN]]*O170</f>
        <v>86020</v>
      </c>
    </row>
    <row r="171" spans="1:16" ht="26.25" customHeight="1" x14ac:dyDescent="0.2">
      <c r="A171" s="14"/>
      <c r="B171" s="75"/>
      <c r="C171" s="73" t="s">
        <v>4232</v>
      </c>
      <c r="D171" s="78" t="s">
        <v>289</v>
      </c>
      <c r="E171" s="13">
        <v>44455</v>
      </c>
      <c r="F171" s="76" t="s">
        <v>4059</v>
      </c>
      <c r="G171" s="13">
        <v>44457.916666666664</v>
      </c>
      <c r="H171" s="77" t="s">
        <v>4060</v>
      </c>
      <c r="I171" s="16">
        <v>92</v>
      </c>
      <c r="J171" s="16">
        <v>95</v>
      </c>
      <c r="K171" s="16">
        <v>15</v>
      </c>
      <c r="L171" s="16">
        <v>10</v>
      </c>
      <c r="M171" s="81">
        <v>32.774999999999999</v>
      </c>
      <c r="N171" s="72">
        <v>33</v>
      </c>
      <c r="O171" s="64">
        <v>2530</v>
      </c>
      <c r="P171" s="65">
        <f>Table224578910112345678910111213141516171819202122232425[[#This Row],[PEMBULATAN]]*O171</f>
        <v>83490</v>
      </c>
    </row>
    <row r="172" spans="1:16" ht="26.25" customHeight="1" x14ac:dyDescent="0.2">
      <c r="A172" s="14"/>
      <c r="B172" s="75"/>
      <c r="C172" s="73" t="s">
        <v>4233</v>
      </c>
      <c r="D172" s="78" t="s">
        <v>289</v>
      </c>
      <c r="E172" s="13">
        <v>44455</v>
      </c>
      <c r="F172" s="76" t="s">
        <v>4059</v>
      </c>
      <c r="G172" s="13">
        <v>44457.916666666664</v>
      </c>
      <c r="H172" s="77" t="s">
        <v>4060</v>
      </c>
      <c r="I172" s="16">
        <v>73</v>
      </c>
      <c r="J172" s="16">
        <v>50</v>
      </c>
      <c r="K172" s="16">
        <v>20</v>
      </c>
      <c r="L172" s="16">
        <v>5</v>
      </c>
      <c r="M172" s="81">
        <v>18.25</v>
      </c>
      <c r="N172" s="72">
        <v>18</v>
      </c>
      <c r="O172" s="64">
        <v>2530</v>
      </c>
      <c r="P172" s="65">
        <f>Table224578910112345678910111213141516171819202122232425[[#This Row],[PEMBULATAN]]*O172</f>
        <v>45540</v>
      </c>
    </row>
    <row r="173" spans="1:16" ht="26.25" customHeight="1" x14ac:dyDescent="0.2">
      <c r="A173" s="14"/>
      <c r="B173" s="75"/>
      <c r="C173" s="73" t="s">
        <v>4234</v>
      </c>
      <c r="D173" s="78" t="s">
        <v>289</v>
      </c>
      <c r="E173" s="13">
        <v>44455</v>
      </c>
      <c r="F173" s="76" t="s">
        <v>4059</v>
      </c>
      <c r="G173" s="13">
        <v>44457.916666666664</v>
      </c>
      <c r="H173" s="77" t="s">
        <v>4060</v>
      </c>
      <c r="I173" s="16">
        <v>49</v>
      </c>
      <c r="J173" s="16">
        <v>32</v>
      </c>
      <c r="K173" s="16">
        <v>20</v>
      </c>
      <c r="L173" s="16">
        <v>4</v>
      </c>
      <c r="M173" s="81">
        <v>7.84</v>
      </c>
      <c r="N173" s="72">
        <v>8</v>
      </c>
      <c r="O173" s="64">
        <v>2530</v>
      </c>
      <c r="P173" s="65">
        <f>Table224578910112345678910111213141516171819202122232425[[#This Row],[PEMBULATAN]]*O173</f>
        <v>20240</v>
      </c>
    </row>
    <row r="174" spans="1:16" ht="26.25" customHeight="1" x14ac:dyDescent="0.2">
      <c r="A174" s="14"/>
      <c r="B174" s="75"/>
      <c r="C174" s="73" t="s">
        <v>4235</v>
      </c>
      <c r="D174" s="78" t="s">
        <v>289</v>
      </c>
      <c r="E174" s="13">
        <v>44455</v>
      </c>
      <c r="F174" s="76" t="s">
        <v>4059</v>
      </c>
      <c r="G174" s="13">
        <v>44457.916666666664</v>
      </c>
      <c r="H174" s="77" t="s">
        <v>4060</v>
      </c>
      <c r="I174" s="16">
        <v>58</v>
      </c>
      <c r="J174" s="16">
        <v>38</v>
      </c>
      <c r="K174" s="16">
        <v>20</v>
      </c>
      <c r="L174" s="16">
        <v>7</v>
      </c>
      <c r="M174" s="81">
        <v>11.02</v>
      </c>
      <c r="N174" s="72">
        <v>11</v>
      </c>
      <c r="O174" s="64">
        <v>2530</v>
      </c>
      <c r="P174" s="65">
        <f>Table224578910112345678910111213141516171819202122232425[[#This Row],[PEMBULATAN]]*O174</f>
        <v>27830</v>
      </c>
    </row>
    <row r="175" spans="1:16" ht="26.25" customHeight="1" x14ac:dyDescent="0.2">
      <c r="A175" s="14"/>
      <c r="B175" s="75"/>
      <c r="C175" s="73" t="s">
        <v>4236</v>
      </c>
      <c r="D175" s="78" t="s">
        <v>289</v>
      </c>
      <c r="E175" s="13">
        <v>44455</v>
      </c>
      <c r="F175" s="76" t="s">
        <v>4059</v>
      </c>
      <c r="G175" s="13">
        <v>44457.916666666664</v>
      </c>
      <c r="H175" s="77" t="s">
        <v>4060</v>
      </c>
      <c r="I175" s="16">
        <v>50</v>
      </c>
      <c r="J175" s="16">
        <v>40</v>
      </c>
      <c r="K175" s="16">
        <v>16</v>
      </c>
      <c r="L175" s="16">
        <v>3</v>
      </c>
      <c r="M175" s="81">
        <v>8</v>
      </c>
      <c r="N175" s="72">
        <v>8</v>
      </c>
      <c r="O175" s="64">
        <v>2530</v>
      </c>
      <c r="P175" s="65">
        <f>Table224578910112345678910111213141516171819202122232425[[#This Row],[PEMBULATAN]]*O175</f>
        <v>20240</v>
      </c>
    </row>
    <row r="176" spans="1:16" ht="26.25" customHeight="1" x14ac:dyDescent="0.2">
      <c r="A176" s="14"/>
      <c r="B176" s="75"/>
      <c r="C176" s="73" t="s">
        <v>4237</v>
      </c>
      <c r="D176" s="78" t="s">
        <v>289</v>
      </c>
      <c r="E176" s="13">
        <v>44455</v>
      </c>
      <c r="F176" s="76" t="s">
        <v>4059</v>
      </c>
      <c r="G176" s="13">
        <v>44457.916666666664</v>
      </c>
      <c r="H176" s="77" t="s">
        <v>4060</v>
      </c>
      <c r="I176" s="16">
        <v>70</v>
      </c>
      <c r="J176" s="16">
        <v>45</v>
      </c>
      <c r="K176" s="16">
        <v>30</v>
      </c>
      <c r="L176" s="16">
        <v>12</v>
      </c>
      <c r="M176" s="81">
        <v>23.625</v>
      </c>
      <c r="N176" s="72">
        <v>24</v>
      </c>
      <c r="O176" s="64">
        <v>2530</v>
      </c>
      <c r="P176" s="65">
        <f>Table224578910112345678910111213141516171819202122232425[[#This Row],[PEMBULATAN]]*O176</f>
        <v>60720</v>
      </c>
    </row>
    <row r="177" spans="1:16" ht="26.25" customHeight="1" x14ac:dyDescent="0.2">
      <c r="A177" s="14"/>
      <c r="B177" s="75"/>
      <c r="C177" s="73" t="s">
        <v>4238</v>
      </c>
      <c r="D177" s="78" t="s">
        <v>289</v>
      </c>
      <c r="E177" s="13">
        <v>44455</v>
      </c>
      <c r="F177" s="76" t="s">
        <v>4059</v>
      </c>
      <c r="G177" s="13">
        <v>44457.916666666664</v>
      </c>
      <c r="H177" s="77" t="s">
        <v>4060</v>
      </c>
      <c r="I177" s="16">
        <v>72</v>
      </c>
      <c r="J177" s="16">
        <v>53</v>
      </c>
      <c r="K177" s="16">
        <v>30</v>
      </c>
      <c r="L177" s="16">
        <v>11</v>
      </c>
      <c r="M177" s="81">
        <v>28.62</v>
      </c>
      <c r="N177" s="72">
        <v>29</v>
      </c>
      <c r="O177" s="64">
        <v>2530</v>
      </c>
      <c r="P177" s="65">
        <f>Table224578910112345678910111213141516171819202122232425[[#This Row],[PEMBULATAN]]*O177</f>
        <v>73370</v>
      </c>
    </row>
    <row r="178" spans="1:16" ht="26.25" customHeight="1" x14ac:dyDescent="0.2">
      <c r="A178" s="14"/>
      <c r="B178" s="75"/>
      <c r="C178" s="73" t="s">
        <v>4239</v>
      </c>
      <c r="D178" s="78" t="s">
        <v>289</v>
      </c>
      <c r="E178" s="13">
        <v>44455</v>
      </c>
      <c r="F178" s="76" t="s">
        <v>4059</v>
      </c>
      <c r="G178" s="13">
        <v>44457.916666666664</v>
      </c>
      <c r="H178" s="77" t="s">
        <v>4060</v>
      </c>
      <c r="I178" s="16">
        <v>68</v>
      </c>
      <c r="J178" s="16">
        <v>48</v>
      </c>
      <c r="K178" s="16">
        <v>20</v>
      </c>
      <c r="L178" s="16">
        <v>6</v>
      </c>
      <c r="M178" s="81">
        <v>16.32</v>
      </c>
      <c r="N178" s="72">
        <v>17</v>
      </c>
      <c r="O178" s="64">
        <v>2530</v>
      </c>
      <c r="P178" s="65">
        <f>Table224578910112345678910111213141516171819202122232425[[#This Row],[PEMBULATAN]]*O178</f>
        <v>43010</v>
      </c>
    </row>
    <row r="179" spans="1:16" ht="26.25" customHeight="1" x14ac:dyDescent="0.2">
      <c r="A179" s="14"/>
      <c r="B179" s="75"/>
      <c r="C179" s="73" t="s">
        <v>4240</v>
      </c>
      <c r="D179" s="78" t="s">
        <v>289</v>
      </c>
      <c r="E179" s="13">
        <v>44455</v>
      </c>
      <c r="F179" s="76" t="s">
        <v>4059</v>
      </c>
      <c r="G179" s="13">
        <v>44457.916666666664</v>
      </c>
      <c r="H179" s="77" t="s">
        <v>4060</v>
      </c>
      <c r="I179" s="16">
        <v>53</v>
      </c>
      <c r="J179" s="16">
        <v>33</v>
      </c>
      <c r="K179" s="16">
        <v>13</v>
      </c>
      <c r="L179" s="16">
        <v>3</v>
      </c>
      <c r="M179" s="81">
        <v>5.6842499999999996</v>
      </c>
      <c r="N179" s="72">
        <v>6</v>
      </c>
      <c r="O179" s="64">
        <v>2530</v>
      </c>
      <c r="P179" s="65">
        <f>Table224578910112345678910111213141516171819202122232425[[#This Row],[PEMBULATAN]]*O179</f>
        <v>15180</v>
      </c>
    </row>
    <row r="180" spans="1:16" ht="26.25" customHeight="1" x14ac:dyDescent="0.2">
      <c r="A180" s="14"/>
      <c r="B180" s="75"/>
      <c r="C180" s="73" t="s">
        <v>4241</v>
      </c>
      <c r="D180" s="78" t="s">
        <v>289</v>
      </c>
      <c r="E180" s="13">
        <v>44455</v>
      </c>
      <c r="F180" s="76" t="s">
        <v>4059</v>
      </c>
      <c r="G180" s="13">
        <v>44457.916666666664</v>
      </c>
      <c r="H180" s="77" t="s">
        <v>4060</v>
      </c>
      <c r="I180" s="16">
        <v>86</v>
      </c>
      <c r="J180" s="16">
        <v>53</v>
      </c>
      <c r="K180" s="16">
        <v>28</v>
      </c>
      <c r="L180" s="16">
        <v>19</v>
      </c>
      <c r="M180" s="81">
        <v>31.905999999999999</v>
      </c>
      <c r="N180" s="72">
        <v>32</v>
      </c>
      <c r="O180" s="64">
        <v>2530</v>
      </c>
      <c r="P180" s="65">
        <f>Table224578910112345678910111213141516171819202122232425[[#This Row],[PEMBULATAN]]*O180</f>
        <v>80960</v>
      </c>
    </row>
    <row r="181" spans="1:16" ht="26.25" customHeight="1" x14ac:dyDescent="0.2">
      <c r="A181" s="14"/>
      <c r="B181" s="75"/>
      <c r="C181" s="73" t="s">
        <v>4242</v>
      </c>
      <c r="D181" s="78" t="s">
        <v>289</v>
      </c>
      <c r="E181" s="13">
        <v>44455</v>
      </c>
      <c r="F181" s="76" t="s">
        <v>4059</v>
      </c>
      <c r="G181" s="13">
        <v>44457.916666666664</v>
      </c>
      <c r="H181" s="77" t="s">
        <v>4060</v>
      </c>
      <c r="I181" s="16">
        <v>83</v>
      </c>
      <c r="J181" s="16">
        <v>42</v>
      </c>
      <c r="K181" s="16">
        <v>30</v>
      </c>
      <c r="L181" s="16">
        <v>15</v>
      </c>
      <c r="M181" s="81">
        <v>26.145</v>
      </c>
      <c r="N181" s="72">
        <v>26</v>
      </c>
      <c r="O181" s="64">
        <v>2530</v>
      </c>
      <c r="P181" s="65">
        <f>Table224578910112345678910111213141516171819202122232425[[#This Row],[PEMBULATAN]]*O181</f>
        <v>65780</v>
      </c>
    </row>
    <row r="182" spans="1:16" ht="26.25" customHeight="1" x14ac:dyDescent="0.2">
      <c r="A182" s="14"/>
      <c r="B182" s="75"/>
      <c r="C182" s="73" t="s">
        <v>4243</v>
      </c>
      <c r="D182" s="78" t="s">
        <v>289</v>
      </c>
      <c r="E182" s="13">
        <v>44455</v>
      </c>
      <c r="F182" s="76" t="s">
        <v>4059</v>
      </c>
      <c r="G182" s="13">
        <v>44457.916666666664</v>
      </c>
      <c r="H182" s="77" t="s">
        <v>4060</v>
      </c>
      <c r="I182" s="16">
        <v>95</v>
      </c>
      <c r="J182" s="16">
        <v>55</v>
      </c>
      <c r="K182" s="16">
        <v>26</v>
      </c>
      <c r="L182" s="16">
        <v>16</v>
      </c>
      <c r="M182" s="81">
        <v>33.962499999999999</v>
      </c>
      <c r="N182" s="72">
        <v>34</v>
      </c>
      <c r="O182" s="64">
        <v>2530</v>
      </c>
      <c r="P182" s="65">
        <f>Table224578910112345678910111213141516171819202122232425[[#This Row],[PEMBULATAN]]*O182</f>
        <v>86020</v>
      </c>
    </row>
    <row r="183" spans="1:16" ht="26.25" customHeight="1" x14ac:dyDescent="0.2">
      <c r="A183" s="14"/>
      <c r="B183" s="75"/>
      <c r="C183" s="73" t="s">
        <v>4244</v>
      </c>
      <c r="D183" s="78" t="s">
        <v>289</v>
      </c>
      <c r="E183" s="13">
        <v>44455</v>
      </c>
      <c r="F183" s="76" t="s">
        <v>4059</v>
      </c>
      <c r="G183" s="13">
        <v>44457.916666666664</v>
      </c>
      <c r="H183" s="77" t="s">
        <v>4060</v>
      </c>
      <c r="I183" s="16">
        <v>87</v>
      </c>
      <c r="J183" s="16">
        <v>58</v>
      </c>
      <c r="K183" s="16">
        <v>30</v>
      </c>
      <c r="L183" s="16">
        <v>10</v>
      </c>
      <c r="M183" s="81">
        <v>37.844999999999999</v>
      </c>
      <c r="N183" s="72">
        <v>38</v>
      </c>
      <c r="O183" s="64">
        <v>2530</v>
      </c>
      <c r="P183" s="65">
        <f>Table224578910112345678910111213141516171819202122232425[[#This Row],[PEMBULATAN]]*O183</f>
        <v>96140</v>
      </c>
    </row>
    <row r="184" spans="1:16" ht="26.25" customHeight="1" x14ac:dyDescent="0.2">
      <c r="A184" s="14"/>
      <c r="B184" s="75"/>
      <c r="C184" s="73" t="s">
        <v>4245</v>
      </c>
      <c r="D184" s="78" t="s">
        <v>289</v>
      </c>
      <c r="E184" s="13">
        <v>44455</v>
      </c>
      <c r="F184" s="76" t="s">
        <v>4059</v>
      </c>
      <c r="G184" s="13">
        <v>44457.916666666664</v>
      </c>
      <c r="H184" s="77" t="s">
        <v>4060</v>
      </c>
      <c r="I184" s="16">
        <v>94</v>
      </c>
      <c r="J184" s="16">
        <v>58</v>
      </c>
      <c r="K184" s="16">
        <v>30</v>
      </c>
      <c r="L184" s="16">
        <v>22</v>
      </c>
      <c r="M184" s="81">
        <v>40.89</v>
      </c>
      <c r="N184" s="72">
        <v>41</v>
      </c>
      <c r="O184" s="64">
        <v>2530</v>
      </c>
      <c r="P184" s="65">
        <f>Table224578910112345678910111213141516171819202122232425[[#This Row],[PEMBULATAN]]*O184</f>
        <v>103730</v>
      </c>
    </row>
    <row r="185" spans="1:16" ht="26.25" customHeight="1" x14ac:dyDescent="0.2">
      <c r="A185" s="14"/>
      <c r="B185" s="75"/>
      <c r="C185" s="73" t="s">
        <v>4246</v>
      </c>
      <c r="D185" s="78" t="s">
        <v>289</v>
      </c>
      <c r="E185" s="13">
        <v>44455</v>
      </c>
      <c r="F185" s="76" t="s">
        <v>4059</v>
      </c>
      <c r="G185" s="13">
        <v>44457.916666666664</v>
      </c>
      <c r="H185" s="77" t="s">
        <v>4060</v>
      </c>
      <c r="I185" s="16">
        <v>93</v>
      </c>
      <c r="J185" s="16">
        <v>52</v>
      </c>
      <c r="K185" s="16">
        <v>29</v>
      </c>
      <c r="L185" s="16">
        <v>20</v>
      </c>
      <c r="M185" s="81">
        <v>35.061</v>
      </c>
      <c r="N185" s="72">
        <v>35</v>
      </c>
      <c r="O185" s="64">
        <v>2530</v>
      </c>
      <c r="P185" s="65">
        <f>Table224578910112345678910111213141516171819202122232425[[#This Row],[PEMBULATAN]]*O185</f>
        <v>88550</v>
      </c>
    </row>
    <row r="186" spans="1:16" ht="26.25" customHeight="1" x14ac:dyDescent="0.2">
      <c r="A186" s="14"/>
      <c r="B186" s="75"/>
      <c r="C186" s="73" t="s">
        <v>4247</v>
      </c>
      <c r="D186" s="78" t="s">
        <v>289</v>
      </c>
      <c r="E186" s="13">
        <v>44455</v>
      </c>
      <c r="F186" s="76" t="s">
        <v>4059</v>
      </c>
      <c r="G186" s="13">
        <v>44457.916666666664</v>
      </c>
      <c r="H186" s="77" t="s">
        <v>4060</v>
      </c>
      <c r="I186" s="16">
        <v>65</v>
      </c>
      <c r="J186" s="16">
        <v>50</v>
      </c>
      <c r="K186" s="16">
        <v>24</v>
      </c>
      <c r="L186" s="16">
        <v>9</v>
      </c>
      <c r="M186" s="81">
        <v>19.5</v>
      </c>
      <c r="N186" s="72">
        <v>20</v>
      </c>
      <c r="O186" s="64">
        <v>2530</v>
      </c>
      <c r="P186" s="65">
        <f>Table224578910112345678910111213141516171819202122232425[[#This Row],[PEMBULATAN]]*O186</f>
        <v>50600</v>
      </c>
    </row>
    <row r="187" spans="1:16" ht="26.25" customHeight="1" x14ac:dyDescent="0.2">
      <c r="A187" s="14"/>
      <c r="B187" s="75"/>
      <c r="C187" s="73" t="s">
        <v>4248</v>
      </c>
      <c r="D187" s="78" t="s">
        <v>289</v>
      </c>
      <c r="E187" s="13">
        <v>44455</v>
      </c>
      <c r="F187" s="76" t="s">
        <v>4059</v>
      </c>
      <c r="G187" s="13">
        <v>44457.916666666664</v>
      </c>
      <c r="H187" s="77" t="s">
        <v>4060</v>
      </c>
      <c r="I187" s="16">
        <v>90</v>
      </c>
      <c r="J187" s="16">
        <v>58</v>
      </c>
      <c r="K187" s="16">
        <v>28</v>
      </c>
      <c r="L187" s="16">
        <v>17</v>
      </c>
      <c r="M187" s="81">
        <v>36.54</v>
      </c>
      <c r="N187" s="72">
        <v>37</v>
      </c>
      <c r="O187" s="64">
        <v>2530</v>
      </c>
      <c r="P187" s="65">
        <f>Table224578910112345678910111213141516171819202122232425[[#This Row],[PEMBULATAN]]*O187</f>
        <v>93610</v>
      </c>
    </row>
    <row r="188" spans="1:16" ht="26.25" customHeight="1" x14ac:dyDescent="0.2">
      <c r="A188" s="14"/>
      <c r="B188" s="75"/>
      <c r="C188" s="73" t="s">
        <v>4249</v>
      </c>
      <c r="D188" s="78" t="s">
        <v>289</v>
      </c>
      <c r="E188" s="13">
        <v>44455</v>
      </c>
      <c r="F188" s="76" t="s">
        <v>4059</v>
      </c>
      <c r="G188" s="13">
        <v>44457.916666666664</v>
      </c>
      <c r="H188" s="77" t="s">
        <v>4060</v>
      </c>
      <c r="I188" s="16">
        <v>75</v>
      </c>
      <c r="J188" s="16">
        <v>57</v>
      </c>
      <c r="K188" s="16">
        <v>28</v>
      </c>
      <c r="L188" s="16">
        <v>14</v>
      </c>
      <c r="M188" s="81">
        <v>29.925000000000001</v>
      </c>
      <c r="N188" s="72">
        <v>30</v>
      </c>
      <c r="O188" s="64">
        <v>2530</v>
      </c>
      <c r="P188" s="65">
        <f>Table224578910112345678910111213141516171819202122232425[[#This Row],[PEMBULATAN]]*O188</f>
        <v>75900</v>
      </c>
    </row>
    <row r="189" spans="1:16" ht="26.25" customHeight="1" x14ac:dyDescent="0.2">
      <c r="A189" s="14"/>
      <c r="B189" s="75"/>
      <c r="C189" s="73" t="s">
        <v>4250</v>
      </c>
      <c r="D189" s="78" t="s">
        <v>289</v>
      </c>
      <c r="E189" s="13">
        <v>44455</v>
      </c>
      <c r="F189" s="76" t="s">
        <v>4059</v>
      </c>
      <c r="G189" s="13">
        <v>44457.916666666664</v>
      </c>
      <c r="H189" s="77" t="s">
        <v>4060</v>
      </c>
      <c r="I189" s="16">
        <v>86</v>
      </c>
      <c r="J189" s="16">
        <v>60</v>
      </c>
      <c r="K189" s="16">
        <v>25</v>
      </c>
      <c r="L189" s="16">
        <v>10</v>
      </c>
      <c r="M189" s="81">
        <v>32.25</v>
      </c>
      <c r="N189" s="72">
        <v>32</v>
      </c>
      <c r="O189" s="64">
        <v>2530</v>
      </c>
      <c r="P189" s="65">
        <f>Table224578910112345678910111213141516171819202122232425[[#This Row],[PEMBULATAN]]*O189</f>
        <v>80960</v>
      </c>
    </row>
    <row r="190" spans="1:16" ht="26.25" customHeight="1" x14ac:dyDescent="0.2">
      <c r="A190" s="14"/>
      <c r="B190" s="75"/>
      <c r="C190" s="73" t="s">
        <v>4251</v>
      </c>
      <c r="D190" s="78" t="s">
        <v>289</v>
      </c>
      <c r="E190" s="13">
        <v>44455</v>
      </c>
      <c r="F190" s="76" t="s">
        <v>4059</v>
      </c>
      <c r="G190" s="13">
        <v>44457.916666666664</v>
      </c>
      <c r="H190" s="77" t="s">
        <v>4060</v>
      </c>
      <c r="I190" s="16">
        <v>102</v>
      </c>
      <c r="J190" s="16">
        <v>57</v>
      </c>
      <c r="K190" s="16">
        <v>32</v>
      </c>
      <c r="L190" s="16">
        <v>29</v>
      </c>
      <c r="M190" s="81">
        <v>46.512</v>
      </c>
      <c r="N190" s="72">
        <v>47</v>
      </c>
      <c r="O190" s="64">
        <v>2530</v>
      </c>
      <c r="P190" s="65">
        <f>Table224578910112345678910111213141516171819202122232425[[#This Row],[PEMBULATAN]]*O190</f>
        <v>118910</v>
      </c>
    </row>
    <row r="191" spans="1:16" ht="26.25" customHeight="1" x14ac:dyDescent="0.2">
      <c r="A191" s="14"/>
      <c r="B191" s="75"/>
      <c r="C191" s="73" t="s">
        <v>4252</v>
      </c>
      <c r="D191" s="78" t="s">
        <v>289</v>
      </c>
      <c r="E191" s="13">
        <v>44455</v>
      </c>
      <c r="F191" s="76" t="s">
        <v>4059</v>
      </c>
      <c r="G191" s="13">
        <v>44457.916666666664</v>
      </c>
      <c r="H191" s="77" t="s">
        <v>4060</v>
      </c>
      <c r="I191" s="16">
        <v>98</v>
      </c>
      <c r="J191" s="16">
        <v>66</v>
      </c>
      <c r="K191" s="16">
        <v>30</v>
      </c>
      <c r="L191" s="16">
        <v>19</v>
      </c>
      <c r="M191" s="81">
        <v>48.51</v>
      </c>
      <c r="N191" s="72">
        <v>49</v>
      </c>
      <c r="O191" s="64">
        <v>2530</v>
      </c>
      <c r="P191" s="65">
        <f>Table224578910112345678910111213141516171819202122232425[[#This Row],[PEMBULATAN]]*O191</f>
        <v>123970</v>
      </c>
    </row>
    <row r="192" spans="1:16" ht="26.25" customHeight="1" x14ac:dyDescent="0.2">
      <c r="A192" s="14"/>
      <c r="B192" s="75"/>
      <c r="C192" s="73" t="s">
        <v>4253</v>
      </c>
      <c r="D192" s="78" t="s">
        <v>289</v>
      </c>
      <c r="E192" s="13">
        <v>44455</v>
      </c>
      <c r="F192" s="76" t="s">
        <v>4059</v>
      </c>
      <c r="G192" s="13">
        <v>44457.916666666664</v>
      </c>
      <c r="H192" s="77" t="s">
        <v>4060</v>
      </c>
      <c r="I192" s="16">
        <v>58</v>
      </c>
      <c r="J192" s="16">
        <v>31</v>
      </c>
      <c r="K192" s="16">
        <v>23</v>
      </c>
      <c r="L192" s="16">
        <v>7</v>
      </c>
      <c r="M192" s="81">
        <v>10.3385</v>
      </c>
      <c r="N192" s="72">
        <v>11</v>
      </c>
      <c r="O192" s="64">
        <v>2530</v>
      </c>
      <c r="P192" s="65">
        <f>Table224578910112345678910111213141516171819202122232425[[#This Row],[PEMBULATAN]]*O192</f>
        <v>27830</v>
      </c>
    </row>
    <row r="193" spans="1:16" ht="26.25" customHeight="1" x14ac:dyDescent="0.2">
      <c r="A193" s="14"/>
      <c r="B193" s="75"/>
      <c r="C193" s="73" t="s">
        <v>4254</v>
      </c>
      <c r="D193" s="78" t="s">
        <v>289</v>
      </c>
      <c r="E193" s="13">
        <v>44455</v>
      </c>
      <c r="F193" s="76" t="s">
        <v>4059</v>
      </c>
      <c r="G193" s="13">
        <v>44457.916666666664</v>
      </c>
      <c r="H193" s="77" t="s">
        <v>4060</v>
      </c>
      <c r="I193" s="16">
        <v>62</v>
      </c>
      <c r="J193" s="16">
        <v>38</v>
      </c>
      <c r="K193" s="16">
        <v>20</v>
      </c>
      <c r="L193" s="16">
        <v>1</v>
      </c>
      <c r="M193" s="81">
        <v>11.78</v>
      </c>
      <c r="N193" s="72">
        <v>12</v>
      </c>
      <c r="O193" s="64">
        <v>2530</v>
      </c>
      <c r="P193" s="65">
        <f>Table224578910112345678910111213141516171819202122232425[[#This Row],[PEMBULATAN]]*O193</f>
        <v>30360</v>
      </c>
    </row>
    <row r="194" spans="1:16" ht="26.25" customHeight="1" x14ac:dyDescent="0.2">
      <c r="A194" s="14"/>
      <c r="B194" s="75"/>
      <c r="C194" s="73" t="s">
        <v>4255</v>
      </c>
      <c r="D194" s="78" t="s">
        <v>289</v>
      </c>
      <c r="E194" s="13">
        <v>44455</v>
      </c>
      <c r="F194" s="76" t="s">
        <v>4059</v>
      </c>
      <c r="G194" s="13">
        <v>44457.916666666664</v>
      </c>
      <c r="H194" s="77" t="s">
        <v>4060</v>
      </c>
      <c r="I194" s="16">
        <v>60</v>
      </c>
      <c r="J194" s="16">
        <v>40</v>
      </c>
      <c r="K194" s="16">
        <v>20</v>
      </c>
      <c r="L194" s="16">
        <v>6</v>
      </c>
      <c r="M194" s="81">
        <v>12</v>
      </c>
      <c r="N194" s="72">
        <v>12</v>
      </c>
      <c r="O194" s="64">
        <v>2530</v>
      </c>
      <c r="P194" s="65">
        <f>Table224578910112345678910111213141516171819202122232425[[#This Row],[PEMBULATAN]]*O194</f>
        <v>30360</v>
      </c>
    </row>
    <row r="195" spans="1:16" ht="26.25" customHeight="1" x14ac:dyDescent="0.2">
      <c r="A195" s="14"/>
      <c r="B195" s="75"/>
      <c r="C195" s="73" t="s">
        <v>4256</v>
      </c>
      <c r="D195" s="78" t="s">
        <v>289</v>
      </c>
      <c r="E195" s="13">
        <v>44455</v>
      </c>
      <c r="F195" s="76" t="s">
        <v>4059</v>
      </c>
      <c r="G195" s="13">
        <v>44457.916666666664</v>
      </c>
      <c r="H195" s="77" t="s">
        <v>4060</v>
      </c>
      <c r="I195" s="16">
        <v>83</v>
      </c>
      <c r="J195" s="16">
        <v>58</v>
      </c>
      <c r="K195" s="16">
        <v>21</v>
      </c>
      <c r="L195" s="16">
        <v>8</v>
      </c>
      <c r="M195" s="81">
        <v>25.273499999999999</v>
      </c>
      <c r="N195" s="72">
        <v>25</v>
      </c>
      <c r="O195" s="64">
        <v>2530</v>
      </c>
      <c r="P195" s="65">
        <f>Table224578910112345678910111213141516171819202122232425[[#This Row],[PEMBULATAN]]*O195</f>
        <v>63250</v>
      </c>
    </row>
    <row r="196" spans="1:16" ht="26.25" customHeight="1" x14ac:dyDescent="0.2">
      <c r="A196" s="14"/>
      <c r="B196" s="75"/>
      <c r="C196" s="73" t="s">
        <v>4257</v>
      </c>
      <c r="D196" s="78" t="s">
        <v>289</v>
      </c>
      <c r="E196" s="13">
        <v>44455</v>
      </c>
      <c r="F196" s="76" t="s">
        <v>4059</v>
      </c>
      <c r="G196" s="13">
        <v>44457.916666666664</v>
      </c>
      <c r="H196" s="77" t="s">
        <v>4060</v>
      </c>
      <c r="I196" s="16">
        <v>105</v>
      </c>
      <c r="J196" s="16">
        <v>57</v>
      </c>
      <c r="K196" s="16">
        <v>30</v>
      </c>
      <c r="L196" s="16">
        <v>17</v>
      </c>
      <c r="M196" s="81">
        <v>44.887500000000003</v>
      </c>
      <c r="N196" s="72">
        <v>45</v>
      </c>
      <c r="O196" s="64">
        <v>2530</v>
      </c>
      <c r="P196" s="65">
        <f>Table224578910112345678910111213141516171819202122232425[[#This Row],[PEMBULATAN]]*O196</f>
        <v>113850</v>
      </c>
    </row>
    <row r="197" spans="1:16" ht="26.25" customHeight="1" x14ac:dyDescent="0.2">
      <c r="A197" s="14"/>
      <c r="B197" s="75"/>
      <c r="C197" s="73" t="s">
        <v>4258</v>
      </c>
      <c r="D197" s="78" t="s">
        <v>289</v>
      </c>
      <c r="E197" s="13">
        <v>44455</v>
      </c>
      <c r="F197" s="76" t="s">
        <v>4059</v>
      </c>
      <c r="G197" s="13">
        <v>44457.916666666664</v>
      </c>
      <c r="H197" s="77" t="s">
        <v>4060</v>
      </c>
      <c r="I197" s="16">
        <v>93</v>
      </c>
      <c r="J197" s="16">
        <v>50</v>
      </c>
      <c r="K197" s="16">
        <v>11</v>
      </c>
      <c r="L197" s="16">
        <v>7</v>
      </c>
      <c r="M197" s="81">
        <v>12.7875</v>
      </c>
      <c r="N197" s="72">
        <v>13</v>
      </c>
      <c r="O197" s="64">
        <v>2530</v>
      </c>
      <c r="P197" s="65">
        <f>Table224578910112345678910111213141516171819202122232425[[#This Row],[PEMBULATAN]]*O197</f>
        <v>32890</v>
      </c>
    </row>
    <row r="198" spans="1:16" ht="26.25" customHeight="1" x14ac:dyDescent="0.2">
      <c r="A198" s="14"/>
      <c r="B198" s="75"/>
      <c r="C198" s="73" t="s">
        <v>4259</v>
      </c>
      <c r="D198" s="78" t="s">
        <v>289</v>
      </c>
      <c r="E198" s="13">
        <v>44455</v>
      </c>
      <c r="F198" s="76" t="s">
        <v>4059</v>
      </c>
      <c r="G198" s="13">
        <v>44457.916666666664</v>
      </c>
      <c r="H198" s="77" t="s">
        <v>4060</v>
      </c>
      <c r="I198" s="16">
        <v>78</v>
      </c>
      <c r="J198" s="16">
        <v>58</v>
      </c>
      <c r="K198" s="16">
        <v>31</v>
      </c>
      <c r="L198" s="16">
        <v>16</v>
      </c>
      <c r="M198" s="81">
        <v>35.061</v>
      </c>
      <c r="N198" s="72">
        <v>35</v>
      </c>
      <c r="O198" s="64">
        <v>2530</v>
      </c>
      <c r="P198" s="65">
        <f>Table224578910112345678910111213141516171819202122232425[[#This Row],[PEMBULATAN]]*O198</f>
        <v>88550</v>
      </c>
    </row>
    <row r="199" spans="1:16" ht="26.25" customHeight="1" x14ac:dyDescent="0.2">
      <c r="A199" s="14"/>
      <c r="B199" s="75"/>
      <c r="C199" s="73" t="s">
        <v>4260</v>
      </c>
      <c r="D199" s="78" t="s">
        <v>289</v>
      </c>
      <c r="E199" s="13">
        <v>44455</v>
      </c>
      <c r="F199" s="76" t="s">
        <v>4059</v>
      </c>
      <c r="G199" s="13">
        <v>44457.916666666664</v>
      </c>
      <c r="H199" s="77" t="s">
        <v>4060</v>
      </c>
      <c r="I199" s="16">
        <v>95</v>
      </c>
      <c r="J199" s="16">
        <v>60</v>
      </c>
      <c r="K199" s="16">
        <v>32</v>
      </c>
      <c r="L199" s="16">
        <v>10</v>
      </c>
      <c r="M199" s="81">
        <v>45.6</v>
      </c>
      <c r="N199" s="72">
        <v>46</v>
      </c>
      <c r="O199" s="64">
        <v>2530</v>
      </c>
      <c r="P199" s="65">
        <f>Table224578910112345678910111213141516171819202122232425[[#This Row],[PEMBULATAN]]*O199</f>
        <v>116380</v>
      </c>
    </row>
    <row r="200" spans="1:16" ht="26.25" customHeight="1" x14ac:dyDescent="0.2">
      <c r="A200" s="14"/>
      <c r="B200" s="75"/>
      <c r="C200" s="73" t="s">
        <v>4261</v>
      </c>
      <c r="D200" s="78" t="s">
        <v>289</v>
      </c>
      <c r="E200" s="13">
        <v>44455</v>
      </c>
      <c r="F200" s="76" t="s">
        <v>4059</v>
      </c>
      <c r="G200" s="13">
        <v>44457.916666666664</v>
      </c>
      <c r="H200" s="77" t="s">
        <v>4060</v>
      </c>
      <c r="I200" s="16">
        <v>120</v>
      </c>
      <c r="J200" s="16">
        <v>48</v>
      </c>
      <c r="K200" s="16">
        <v>25</v>
      </c>
      <c r="L200" s="16">
        <v>5</v>
      </c>
      <c r="M200" s="81">
        <v>36</v>
      </c>
      <c r="N200" s="72">
        <v>36</v>
      </c>
      <c r="O200" s="64">
        <v>2530</v>
      </c>
      <c r="P200" s="65">
        <f>Table224578910112345678910111213141516171819202122232425[[#This Row],[PEMBULATAN]]*O200</f>
        <v>91080</v>
      </c>
    </row>
    <row r="201" spans="1:16" ht="26.25" customHeight="1" x14ac:dyDescent="0.2">
      <c r="A201" s="14"/>
      <c r="B201" s="75"/>
      <c r="C201" s="73" t="s">
        <v>4262</v>
      </c>
      <c r="D201" s="78" t="s">
        <v>289</v>
      </c>
      <c r="E201" s="13">
        <v>44455</v>
      </c>
      <c r="F201" s="76" t="s">
        <v>4059</v>
      </c>
      <c r="G201" s="13">
        <v>44457.916666666664</v>
      </c>
      <c r="H201" s="77" t="s">
        <v>4060</v>
      </c>
      <c r="I201" s="16">
        <v>63</v>
      </c>
      <c r="J201" s="16">
        <v>43</v>
      </c>
      <c r="K201" s="16">
        <v>20</v>
      </c>
      <c r="L201" s="16">
        <v>9</v>
      </c>
      <c r="M201" s="81">
        <v>13.545</v>
      </c>
      <c r="N201" s="72">
        <v>14</v>
      </c>
      <c r="O201" s="64">
        <v>2530</v>
      </c>
      <c r="P201" s="65">
        <f>Table224578910112345678910111213141516171819202122232425[[#This Row],[PEMBULATAN]]*O201</f>
        <v>35420</v>
      </c>
    </row>
    <row r="202" spans="1:16" ht="26.25" customHeight="1" x14ac:dyDescent="0.2">
      <c r="A202" s="14"/>
      <c r="B202" s="75"/>
      <c r="C202" s="73" t="s">
        <v>4263</v>
      </c>
      <c r="D202" s="78" t="s">
        <v>289</v>
      </c>
      <c r="E202" s="13">
        <v>44455</v>
      </c>
      <c r="F202" s="76" t="s">
        <v>4059</v>
      </c>
      <c r="G202" s="13">
        <v>44457.916666666664</v>
      </c>
      <c r="H202" s="77" t="s">
        <v>4060</v>
      </c>
      <c r="I202" s="16">
        <v>90</v>
      </c>
      <c r="J202" s="16">
        <v>45</v>
      </c>
      <c r="K202" s="16">
        <v>31</v>
      </c>
      <c r="L202" s="16">
        <v>13</v>
      </c>
      <c r="M202" s="81">
        <v>31.387499999999999</v>
      </c>
      <c r="N202" s="72">
        <v>32</v>
      </c>
      <c r="O202" s="64">
        <v>2530</v>
      </c>
      <c r="P202" s="65">
        <f>Table224578910112345678910111213141516171819202122232425[[#This Row],[PEMBULATAN]]*O202</f>
        <v>80960</v>
      </c>
    </row>
    <row r="203" spans="1:16" ht="26.25" customHeight="1" x14ac:dyDescent="0.2">
      <c r="A203" s="14"/>
      <c r="B203" s="75"/>
      <c r="C203" s="73" t="s">
        <v>4264</v>
      </c>
      <c r="D203" s="78" t="s">
        <v>289</v>
      </c>
      <c r="E203" s="13">
        <v>44455</v>
      </c>
      <c r="F203" s="76" t="s">
        <v>4059</v>
      </c>
      <c r="G203" s="13">
        <v>44457.916666666664</v>
      </c>
      <c r="H203" s="77" t="s">
        <v>4060</v>
      </c>
      <c r="I203" s="16">
        <v>55</v>
      </c>
      <c r="J203" s="16">
        <v>50</v>
      </c>
      <c r="K203" s="16">
        <v>20</v>
      </c>
      <c r="L203" s="16">
        <v>11</v>
      </c>
      <c r="M203" s="81">
        <v>13.75</v>
      </c>
      <c r="N203" s="72">
        <v>14</v>
      </c>
      <c r="O203" s="64">
        <v>2530</v>
      </c>
      <c r="P203" s="65">
        <f>Table224578910112345678910111213141516171819202122232425[[#This Row],[PEMBULATAN]]*O203</f>
        <v>35420</v>
      </c>
    </row>
    <row r="204" spans="1:16" ht="26.25" customHeight="1" x14ac:dyDescent="0.2">
      <c r="A204" s="14"/>
      <c r="B204" s="75"/>
      <c r="C204" s="73" t="s">
        <v>4265</v>
      </c>
      <c r="D204" s="78" t="s">
        <v>289</v>
      </c>
      <c r="E204" s="13">
        <v>44455</v>
      </c>
      <c r="F204" s="76" t="s">
        <v>4059</v>
      </c>
      <c r="G204" s="13">
        <v>44457.916666666664</v>
      </c>
      <c r="H204" s="77" t="s">
        <v>4060</v>
      </c>
      <c r="I204" s="16">
        <v>107</v>
      </c>
      <c r="J204" s="16">
        <v>68</v>
      </c>
      <c r="K204" s="16">
        <v>29</v>
      </c>
      <c r="L204" s="16">
        <v>13</v>
      </c>
      <c r="M204" s="81">
        <v>52.750999999999998</v>
      </c>
      <c r="N204" s="72">
        <v>53</v>
      </c>
      <c r="O204" s="64">
        <v>2530</v>
      </c>
      <c r="P204" s="65">
        <f>Table224578910112345678910111213141516171819202122232425[[#This Row],[PEMBULATAN]]*O204</f>
        <v>134090</v>
      </c>
    </row>
    <row r="205" spans="1:16" ht="26.25" customHeight="1" x14ac:dyDescent="0.2">
      <c r="A205" s="14"/>
      <c r="B205" s="75"/>
      <c r="C205" s="73" t="s">
        <v>4266</v>
      </c>
      <c r="D205" s="78" t="s">
        <v>289</v>
      </c>
      <c r="E205" s="13">
        <v>44455</v>
      </c>
      <c r="F205" s="76" t="s">
        <v>4059</v>
      </c>
      <c r="G205" s="13">
        <v>44457.916666666664</v>
      </c>
      <c r="H205" s="77" t="s">
        <v>4060</v>
      </c>
      <c r="I205" s="16">
        <v>36</v>
      </c>
      <c r="J205" s="16">
        <v>26</v>
      </c>
      <c r="K205" s="16">
        <v>22</v>
      </c>
      <c r="L205" s="16">
        <v>7</v>
      </c>
      <c r="M205" s="81">
        <v>5.1479999999999997</v>
      </c>
      <c r="N205" s="72">
        <v>7</v>
      </c>
      <c r="O205" s="64">
        <v>2530</v>
      </c>
      <c r="P205" s="65">
        <f>Table224578910112345678910111213141516171819202122232425[[#This Row],[PEMBULATAN]]*O205</f>
        <v>17710</v>
      </c>
    </row>
    <row r="206" spans="1:16" ht="26.25" customHeight="1" x14ac:dyDescent="0.2">
      <c r="A206" s="14"/>
      <c r="B206" s="75"/>
      <c r="C206" s="73" t="s">
        <v>4267</v>
      </c>
      <c r="D206" s="78" t="s">
        <v>289</v>
      </c>
      <c r="E206" s="13">
        <v>44455</v>
      </c>
      <c r="F206" s="76" t="s">
        <v>4059</v>
      </c>
      <c r="G206" s="13">
        <v>44457.916666666664</v>
      </c>
      <c r="H206" s="77" t="s">
        <v>4060</v>
      </c>
      <c r="I206" s="16">
        <v>40</v>
      </c>
      <c r="J206" s="16">
        <v>30</v>
      </c>
      <c r="K206" s="16">
        <v>20</v>
      </c>
      <c r="L206" s="16">
        <v>19</v>
      </c>
      <c r="M206" s="81">
        <v>6</v>
      </c>
      <c r="N206" s="72">
        <v>19</v>
      </c>
      <c r="O206" s="64">
        <v>2530</v>
      </c>
      <c r="P206" s="65">
        <f>Table224578910112345678910111213141516171819202122232425[[#This Row],[PEMBULATAN]]*O206</f>
        <v>48070</v>
      </c>
    </row>
    <row r="207" spans="1:16" ht="26.25" customHeight="1" x14ac:dyDescent="0.2">
      <c r="A207" s="14"/>
      <c r="B207" s="75"/>
      <c r="C207" s="73" t="s">
        <v>4268</v>
      </c>
      <c r="D207" s="78" t="s">
        <v>289</v>
      </c>
      <c r="E207" s="13">
        <v>44455</v>
      </c>
      <c r="F207" s="76" t="s">
        <v>4059</v>
      </c>
      <c r="G207" s="13">
        <v>44457.916666666664</v>
      </c>
      <c r="H207" s="77" t="s">
        <v>4060</v>
      </c>
      <c r="I207" s="16">
        <v>110</v>
      </c>
      <c r="J207" s="16">
        <v>30</v>
      </c>
      <c r="K207" s="16">
        <v>30</v>
      </c>
      <c r="L207" s="16">
        <v>13</v>
      </c>
      <c r="M207" s="81">
        <v>24.75</v>
      </c>
      <c r="N207" s="72">
        <v>25</v>
      </c>
      <c r="O207" s="64">
        <v>2530</v>
      </c>
      <c r="P207" s="65">
        <f>Table224578910112345678910111213141516171819202122232425[[#This Row],[PEMBULATAN]]*O207</f>
        <v>63250</v>
      </c>
    </row>
    <row r="208" spans="1:16" ht="26.25" customHeight="1" x14ac:dyDescent="0.2">
      <c r="A208" s="14"/>
      <c r="B208" s="75"/>
      <c r="C208" s="73" t="s">
        <v>4269</v>
      </c>
      <c r="D208" s="78" t="s">
        <v>289</v>
      </c>
      <c r="E208" s="13">
        <v>44455</v>
      </c>
      <c r="F208" s="76" t="s">
        <v>4059</v>
      </c>
      <c r="G208" s="13">
        <v>44457.916666666664</v>
      </c>
      <c r="H208" s="77" t="s">
        <v>4060</v>
      </c>
      <c r="I208" s="16">
        <v>48</v>
      </c>
      <c r="J208" s="16">
        <v>48</v>
      </c>
      <c r="K208" s="16">
        <v>20</v>
      </c>
      <c r="L208" s="16">
        <v>10</v>
      </c>
      <c r="M208" s="81">
        <v>11.52</v>
      </c>
      <c r="N208" s="72">
        <v>12</v>
      </c>
      <c r="O208" s="64">
        <v>2530</v>
      </c>
      <c r="P208" s="65">
        <f>Table224578910112345678910111213141516171819202122232425[[#This Row],[PEMBULATAN]]*O208</f>
        <v>30360</v>
      </c>
    </row>
    <row r="209" spans="1:16" ht="26.25" customHeight="1" x14ac:dyDescent="0.2">
      <c r="A209" s="14"/>
      <c r="B209" s="75"/>
      <c r="C209" s="73" t="s">
        <v>4270</v>
      </c>
      <c r="D209" s="78" t="s">
        <v>289</v>
      </c>
      <c r="E209" s="13">
        <v>44455</v>
      </c>
      <c r="F209" s="76" t="s">
        <v>4059</v>
      </c>
      <c r="G209" s="13">
        <v>44457.916666666664</v>
      </c>
      <c r="H209" s="77" t="s">
        <v>4060</v>
      </c>
      <c r="I209" s="16">
        <v>87</v>
      </c>
      <c r="J209" s="16">
        <v>55</v>
      </c>
      <c r="K209" s="16">
        <v>25</v>
      </c>
      <c r="L209" s="16">
        <v>9</v>
      </c>
      <c r="M209" s="81">
        <v>29.90625</v>
      </c>
      <c r="N209" s="72">
        <v>30</v>
      </c>
      <c r="O209" s="64">
        <v>2530</v>
      </c>
      <c r="P209" s="65">
        <f>Table224578910112345678910111213141516171819202122232425[[#This Row],[PEMBULATAN]]*O209</f>
        <v>75900</v>
      </c>
    </row>
    <row r="210" spans="1:16" ht="26.25" customHeight="1" x14ac:dyDescent="0.2">
      <c r="A210" s="14"/>
      <c r="B210" s="75"/>
      <c r="C210" s="73" t="s">
        <v>4271</v>
      </c>
      <c r="D210" s="78" t="s">
        <v>289</v>
      </c>
      <c r="E210" s="13">
        <v>44455</v>
      </c>
      <c r="F210" s="76" t="s">
        <v>4059</v>
      </c>
      <c r="G210" s="13">
        <v>44457.916666666664</v>
      </c>
      <c r="H210" s="77" t="s">
        <v>4060</v>
      </c>
      <c r="I210" s="16">
        <v>83</v>
      </c>
      <c r="J210" s="16">
        <v>52</v>
      </c>
      <c r="K210" s="16">
        <v>34</v>
      </c>
      <c r="L210" s="16">
        <v>13</v>
      </c>
      <c r="M210" s="81">
        <v>36.686</v>
      </c>
      <c r="N210" s="72">
        <v>37</v>
      </c>
      <c r="O210" s="64">
        <v>2530</v>
      </c>
      <c r="P210" s="65">
        <f>Table224578910112345678910111213141516171819202122232425[[#This Row],[PEMBULATAN]]*O210</f>
        <v>93610</v>
      </c>
    </row>
    <row r="211" spans="1:16" ht="26.25" customHeight="1" x14ac:dyDescent="0.2">
      <c r="A211" s="14"/>
      <c r="B211" s="75"/>
      <c r="C211" s="73" t="s">
        <v>4272</v>
      </c>
      <c r="D211" s="78" t="s">
        <v>289</v>
      </c>
      <c r="E211" s="13">
        <v>44455</v>
      </c>
      <c r="F211" s="76" t="s">
        <v>4059</v>
      </c>
      <c r="G211" s="13">
        <v>44457.916666666664</v>
      </c>
      <c r="H211" s="77" t="s">
        <v>4060</v>
      </c>
      <c r="I211" s="16">
        <v>43</v>
      </c>
      <c r="J211" s="16">
        <v>36</v>
      </c>
      <c r="K211" s="16">
        <v>8</v>
      </c>
      <c r="L211" s="16">
        <v>5</v>
      </c>
      <c r="M211" s="81">
        <v>3.0960000000000001</v>
      </c>
      <c r="N211" s="72">
        <v>5</v>
      </c>
      <c r="O211" s="64">
        <v>2530</v>
      </c>
      <c r="P211" s="65">
        <f>Table224578910112345678910111213141516171819202122232425[[#This Row],[PEMBULATAN]]*O211</f>
        <v>12650</v>
      </c>
    </row>
    <row r="212" spans="1:16" ht="26.25" customHeight="1" x14ac:dyDescent="0.2">
      <c r="A212" s="14"/>
      <c r="B212" s="75"/>
      <c r="C212" s="73" t="s">
        <v>4273</v>
      </c>
      <c r="D212" s="78" t="s">
        <v>289</v>
      </c>
      <c r="E212" s="13">
        <v>44455</v>
      </c>
      <c r="F212" s="76" t="s">
        <v>4059</v>
      </c>
      <c r="G212" s="13">
        <v>44457.916666666664</v>
      </c>
      <c r="H212" s="77" t="s">
        <v>4060</v>
      </c>
      <c r="I212" s="16">
        <v>80</v>
      </c>
      <c r="J212" s="16">
        <v>46</v>
      </c>
      <c r="K212" s="16">
        <v>25</v>
      </c>
      <c r="L212" s="16">
        <v>12</v>
      </c>
      <c r="M212" s="81">
        <v>23</v>
      </c>
      <c r="N212" s="72">
        <v>23</v>
      </c>
      <c r="O212" s="64">
        <v>2530</v>
      </c>
      <c r="P212" s="65">
        <f>Table224578910112345678910111213141516171819202122232425[[#This Row],[PEMBULATAN]]*O212</f>
        <v>58190</v>
      </c>
    </row>
    <row r="213" spans="1:16" ht="26.25" customHeight="1" x14ac:dyDescent="0.2">
      <c r="A213" s="14"/>
      <c r="B213" s="75"/>
      <c r="C213" s="73" t="s">
        <v>4274</v>
      </c>
      <c r="D213" s="78" t="s">
        <v>289</v>
      </c>
      <c r="E213" s="13">
        <v>44455</v>
      </c>
      <c r="F213" s="76" t="s">
        <v>4059</v>
      </c>
      <c r="G213" s="13">
        <v>44457.916666666664</v>
      </c>
      <c r="H213" s="77" t="s">
        <v>4060</v>
      </c>
      <c r="I213" s="16">
        <v>47</v>
      </c>
      <c r="J213" s="16">
        <v>33</v>
      </c>
      <c r="K213" s="16">
        <v>20</v>
      </c>
      <c r="L213" s="16">
        <v>4</v>
      </c>
      <c r="M213" s="81">
        <v>7.7549999999999999</v>
      </c>
      <c r="N213" s="72">
        <v>8</v>
      </c>
      <c r="O213" s="64">
        <v>2530</v>
      </c>
      <c r="P213" s="65">
        <f>Table224578910112345678910111213141516171819202122232425[[#This Row],[PEMBULATAN]]*O213</f>
        <v>20240</v>
      </c>
    </row>
    <row r="214" spans="1:16" ht="26.25" customHeight="1" x14ac:dyDescent="0.2">
      <c r="A214" s="14"/>
      <c r="B214" s="75"/>
      <c r="C214" s="73" t="s">
        <v>4275</v>
      </c>
      <c r="D214" s="78" t="s">
        <v>289</v>
      </c>
      <c r="E214" s="13">
        <v>44455</v>
      </c>
      <c r="F214" s="76" t="s">
        <v>4059</v>
      </c>
      <c r="G214" s="13">
        <v>44457.916666666664</v>
      </c>
      <c r="H214" s="77" t="s">
        <v>4060</v>
      </c>
      <c r="I214" s="16">
        <v>55</v>
      </c>
      <c r="J214" s="16">
        <v>35</v>
      </c>
      <c r="K214" s="16">
        <v>18</v>
      </c>
      <c r="L214" s="16">
        <v>6</v>
      </c>
      <c r="M214" s="81">
        <v>8.6624999999999996</v>
      </c>
      <c r="N214" s="72">
        <v>9</v>
      </c>
      <c r="O214" s="64">
        <v>2530</v>
      </c>
      <c r="P214" s="65">
        <f>Table224578910112345678910111213141516171819202122232425[[#This Row],[PEMBULATAN]]*O214</f>
        <v>22770</v>
      </c>
    </row>
    <row r="215" spans="1:16" ht="26.25" customHeight="1" x14ac:dyDescent="0.2">
      <c r="A215" s="14"/>
      <c r="B215" s="75"/>
      <c r="C215" s="73" t="s">
        <v>4276</v>
      </c>
      <c r="D215" s="78" t="s">
        <v>289</v>
      </c>
      <c r="E215" s="13">
        <v>44455</v>
      </c>
      <c r="F215" s="76" t="s">
        <v>4059</v>
      </c>
      <c r="G215" s="13">
        <v>44457.916666666664</v>
      </c>
      <c r="H215" s="77" t="s">
        <v>4060</v>
      </c>
      <c r="I215" s="16">
        <v>40</v>
      </c>
      <c r="J215" s="16">
        <v>31</v>
      </c>
      <c r="K215" s="16">
        <v>23</v>
      </c>
      <c r="L215" s="16">
        <v>18</v>
      </c>
      <c r="M215" s="81">
        <v>7.13</v>
      </c>
      <c r="N215" s="72">
        <v>18</v>
      </c>
      <c r="O215" s="64">
        <v>2530</v>
      </c>
      <c r="P215" s="65">
        <f>Table224578910112345678910111213141516171819202122232425[[#This Row],[PEMBULATAN]]*O215</f>
        <v>45540</v>
      </c>
    </row>
    <row r="216" spans="1:16" ht="26.25" customHeight="1" x14ac:dyDescent="0.2">
      <c r="A216" s="14"/>
      <c r="B216" s="75"/>
      <c r="C216" s="73" t="s">
        <v>4277</v>
      </c>
      <c r="D216" s="78" t="s">
        <v>289</v>
      </c>
      <c r="E216" s="13">
        <v>44455</v>
      </c>
      <c r="F216" s="76" t="s">
        <v>4059</v>
      </c>
      <c r="G216" s="13">
        <v>44457.916666666664</v>
      </c>
      <c r="H216" s="77" t="s">
        <v>4060</v>
      </c>
      <c r="I216" s="16">
        <v>95</v>
      </c>
      <c r="J216" s="16">
        <v>46</v>
      </c>
      <c r="K216" s="16">
        <v>32</v>
      </c>
      <c r="L216" s="16">
        <v>20</v>
      </c>
      <c r="M216" s="81">
        <v>34.96</v>
      </c>
      <c r="N216" s="72">
        <v>35</v>
      </c>
      <c r="O216" s="64">
        <v>2530</v>
      </c>
      <c r="P216" s="65">
        <f>Table224578910112345678910111213141516171819202122232425[[#This Row],[PEMBULATAN]]*O216</f>
        <v>88550</v>
      </c>
    </row>
    <row r="217" spans="1:16" ht="26.25" customHeight="1" x14ac:dyDescent="0.2">
      <c r="A217" s="14"/>
      <c r="B217" s="75"/>
      <c r="C217" s="73" t="s">
        <v>4278</v>
      </c>
      <c r="D217" s="78" t="s">
        <v>289</v>
      </c>
      <c r="E217" s="13">
        <v>44455</v>
      </c>
      <c r="F217" s="76" t="s">
        <v>4059</v>
      </c>
      <c r="G217" s="13">
        <v>44457.916666666664</v>
      </c>
      <c r="H217" s="77" t="s">
        <v>4060</v>
      </c>
      <c r="I217" s="16">
        <v>47</v>
      </c>
      <c r="J217" s="16">
        <v>38</v>
      </c>
      <c r="K217" s="16">
        <v>23</v>
      </c>
      <c r="L217" s="16">
        <v>6</v>
      </c>
      <c r="M217" s="81">
        <v>10.269500000000001</v>
      </c>
      <c r="N217" s="72">
        <v>10</v>
      </c>
      <c r="O217" s="64">
        <v>2530</v>
      </c>
      <c r="P217" s="65">
        <f>Table224578910112345678910111213141516171819202122232425[[#This Row],[PEMBULATAN]]*O217</f>
        <v>25300</v>
      </c>
    </row>
    <row r="218" spans="1:16" ht="26.25" customHeight="1" x14ac:dyDescent="0.2">
      <c r="A218" s="14"/>
      <c r="B218" s="75"/>
      <c r="C218" s="73" t="s">
        <v>4279</v>
      </c>
      <c r="D218" s="78" t="s">
        <v>289</v>
      </c>
      <c r="E218" s="13">
        <v>44455</v>
      </c>
      <c r="F218" s="76" t="s">
        <v>4059</v>
      </c>
      <c r="G218" s="13">
        <v>44457.916666666664</v>
      </c>
      <c r="H218" s="77" t="s">
        <v>4060</v>
      </c>
      <c r="I218" s="16">
        <v>50</v>
      </c>
      <c r="J218" s="16">
        <v>34</v>
      </c>
      <c r="K218" s="16">
        <v>15</v>
      </c>
      <c r="L218" s="16">
        <v>2</v>
      </c>
      <c r="M218" s="81">
        <v>6.375</v>
      </c>
      <c r="N218" s="72">
        <v>7</v>
      </c>
      <c r="O218" s="64">
        <v>2530</v>
      </c>
      <c r="P218" s="65">
        <f>Table224578910112345678910111213141516171819202122232425[[#This Row],[PEMBULATAN]]*O218</f>
        <v>17710</v>
      </c>
    </row>
    <row r="219" spans="1:16" ht="26.25" customHeight="1" x14ac:dyDescent="0.2">
      <c r="A219" s="14"/>
      <c r="B219" s="75"/>
      <c r="C219" s="73" t="s">
        <v>4280</v>
      </c>
      <c r="D219" s="78" t="s">
        <v>289</v>
      </c>
      <c r="E219" s="13">
        <v>44455</v>
      </c>
      <c r="F219" s="76" t="s">
        <v>4059</v>
      </c>
      <c r="G219" s="13">
        <v>44457.916666666664</v>
      </c>
      <c r="H219" s="77" t="s">
        <v>4060</v>
      </c>
      <c r="I219" s="16">
        <v>73</v>
      </c>
      <c r="J219" s="16">
        <v>59</v>
      </c>
      <c r="K219" s="16">
        <v>20</v>
      </c>
      <c r="L219" s="16">
        <v>3</v>
      </c>
      <c r="M219" s="81">
        <v>21.535</v>
      </c>
      <c r="N219" s="72">
        <v>22</v>
      </c>
      <c r="O219" s="64">
        <v>2530</v>
      </c>
      <c r="P219" s="65">
        <f>Table224578910112345678910111213141516171819202122232425[[#This Row],[PEMBULATAN]]*O219</f>
        <v>55660</v>
      </c>
    </row>
    <row r="220" spans="1:16" ht="26.25" customHeight="1" x14ac:dyDescent="0.2">
      <c r="A220" s="14"/>
      <c r="B220" s="75"/>
      <c r="C220" s="73" t="s">
        <v>4281</v>
      </c>
      <c r="D220" s="78" t="s">
        <v>289</v>
      </c>
      <c r="E220" s="13">
        <v>44455</v>
      </c>
      <c r="F220" s="76" t="s">
        <v>4059</v>
      </c>
      <c r="G220" s="13">
        <v>44457.916666666664</v>
      </c>
      <c r="H220" s="77" t="s">
        <v>4060</v>
      </c>
      <c r="I220" s="16">
        <v>89</v>
      </c>
      <c r="J220" s="16">
        <v>56</v>
      </c>
      <c r="K220" s="16">
        <v>30</v>
      </c>
      <c r="L220" s="16">
        <v>8</v>
      </c>
      <c r="M220" s="81">
        <v>37.380000000000003</v>
      </c>
      <c r="N220" s="72">
        <v>38</v>
      </c>
      <c r="O220" s="64">
        <v>2530</v>
      </c>
      <c r="P220" s="65">
        <f>Table224578910112345678910111213141516171819202122232425[[#This Row],[PEMBULATAN]]*O220</f>
        <v>96140</v>
      </c>
    </row>
    <row r="221" spans="1:16" ht="26.25" customHeight="1" x14ac:dyDescent="0.2">
      <c r="A221" s="14"/>
      <c r="B221" s="75"/>
      <c r="C221" s="73" t="s">
        <v>4282</v>
      </c>
      <c r="D221" s="78" t="s">
        <v>289</v>
      </c>
      <c r="E221" s="13">
        <v>44455</v>
      </c>
      <c r="F221" s="76" t="s">
        <v>4059</v>
      </c>
      <c r="G221" s="13">
        <v>44457.916666666664</v>
      </c>
      <c r="H221" s="77" t="s">
        <v>4060</v>
      </c>
      <c r="I221" s="16">
        <v>56</v>
      </c>
      <c r="J221" s="16">
        <v>35</v>
      </c>
      <c r="K221" s="16">
        <v>22</v>
      </c>
      <c r="L221" s="16">
        <v>9</v>
      </c>
      <c r="M221" s="81">
        <v>10.78</v>
      </c>
      <c r="N221" s="72">
        <v>11</v>
      </c>
      <c r="O221" s="64">
        <v>2530</v>
      </c>
      <c r="P221" s="65">
        <f>Table224578910112345678910111213141516171819202122232425[[#This Row],[PEMBULATAN]]*O221</f>
        <v>27830</v>
      </c>
    </row>
    <row r="222" spans="1:16" ht="26.25" customHeight="1" x14ac:dyDescent="0.2">
      <c r="A222" s="14"/>
      <c r="B222" s="75"/>
      <c r="C222" s="73" t="s">
        <v>4283</v>
      </c>
      <c r="D222" s="78" t="s">
        <v>289</v>
      </c>
      <c r="E222" s="13">
        <v>44455</v>
      </c>
      <c r="F222" s="76" t="s">
        <v>4059</v>
      </c>
      <c r="G222" s="13">
        <v>44457.916666666664</v>
      </c>
      <c r="H222" s="77" t="s">
        <v>4060</v>
      </c>
      <c r="I222" s="16">
        <v>48</v>
      </c>
      <c r="J222" s="16">
        <v>34</v>
      </c>
      <c r="K222" s="16">
        <v>13</v>
      </c>
      <c r="L222" s="16">
        <v>5</v>
      </c>
      <c r="M222" s="81">
        <v>5.3040000000000003</v>
      </c>
      <c r="N222" s="72">
        <v>6</v>
      </c>
      <c r="O222" s="64">
        <v>2530</v>
      </c>
      <c r="P222" s="65">
        <f>Table224578910112345678910111213141516171819202122232425[[#This Row],[PEMBULATAN]]*O222</f>
        <v>15180</v>
      </c>
    </row>
    <row r="223" spans="1:16" ht="26.25" customHeight="1" x14ac:dyDescent="0.2">
      <c r="A223" s="14"/>
      <c r="B223" s="75"/>
      <c r="C223" s="73" t="s">
        <v>4284</v>
      </c>
      <c r="D223" s="78" t="s">
        <v>289</v>
      </c>
      <c r="E223" s="13">
        <v>44455</v>
      </c>
      <c r="F223" s="76" t="s">
        <v>4059</v>
      </c>
      <c r="G223" s="13">
        <v>44457.916666666664</v>
      </c>
      <c r="H223" s="77" t="s">
        <v>4060</v>
      </c>
      <c r="I223" s="16">
        <v>70</v>
      </c>
      <c r="J223" s="16">
        <v>54</v>
      </c>
      <c r="K223" s="16">
        <v>20</v>
      </c>
      <c r="L223" s="16">
        <v>13</v>
      </c>
      <c r="M223" s="81">
        <v>18.899999999999999</v>
      </c>
      <c r="N223" s="72">
        <v>19</v>
      </c>
      <c r="O223" s="64">
        <v>2530</v>
      </c>
      <c r="P223" s="65">
        <f>Table224578910112345678910111213141516171819202122232425[[#This Row],[PEMBULATAN]]*O223</f>
        <v>48070</v>
      </c>
    </row>
    <row r="224" spans="1:16" ht="26.25" customHeight="1" x14ac:dyDescent="0.2">
      <c r="A224" s="14"/>
      <c r="B224" s="75"/>
      <c r="C224" s="73" t="s">
        <v>4285</v>
      </c>
      <c r="D224" s="78" t="s">
        <v>289</v>
      </c>
      <c r="E224" s="13">
        <v>44455</v>
      </c>
      <c r="F224" s="76" t="s">
        <v>4059</v>
      </c>
      <c r="G224" s="13">
        <v>44457.916666666664</v>
      </c>
      <c r="H224" s="77" t="s">
        <v>4060</v>
      </c>
      <c r="I224" s="16">
        <v>52</v>
      </c>
      <c r="J224" s="16">
        <v>33</v>
      </c>
      <c r="K224" s="16">
        <v>13</v>
      </c>
      <c r="L224" s="16">
        <v>3</v>
      </c>
      <c r="M224" s="81">
        <v>5.577</v>
      </c>
      <c r="N224" s="72">
        <v>6</v>
      </c>
      <c r="O224" s="64">
        <v>2530</v>
      </c>
      <c r="P224" s="65">
        <f>Table224578910112345678910111213141516171819202122232425[[#This Row],[PEMBULATAN]]*O224</f>
        <v>15180</v>
      </c>
    </row>
    <row r="225" spans="1:16" ht="26.25" customHeight="1" x14ac:dyDescent="0.2">
      <c r="A225" s="14"/>
      <c r="B225" s="75"/>
      <c r="C225" s="73" t="s">
        <v>4286</v>
      </c>
      <c r="D225" s="78" t="s">
        <v>289</v>
      </c>
      <c r="E225" s="13">
        <v>44455</v>
      </c>
      <c r="F225" s="76" t="s">
        <v>4059</v>
      </c>
      <c r="G225" s="13">
        <v>44457.916666666664</v>
      </c>
      <c r="H225" s="77" t="s">
        <v>4060</v>
      </c>
      <c r="I225" s="16">
        <v>40</v>
      </c>
      <c r="J225" s="16">
        <v>33</v>
      </c>
      <c r="K225" s="16">
        <v>12</v>
      </c>
      <c r="L225" s="16">
        <v>3</v>
      </c>
      <c r="M225" s="81">
        <v>3.96</v>
      </c>
      <c r="N225" s="72">
        <v>4</v>
      </c>
      <c r="O225" s="64">
        <v>2530</v>
      </c>
      <c r="P225" s="65">
        <f>Table224578910112345678910111213141516171819202122232425[[#This Row],[PEMBULATAN]]*O225</f>
        <v>10120</v>
      </c>
    </row>
    <row r="226" spans="1:16" ht="26.25" customHeight="1" x14ac:dyDescent="0.2">
      <c r="A226" s="14"/>
      <c r="B226" s="75"/>
      <c r="C226" s="73" t="s">
        <v>4287</v>
      </c>
      <c r="D226" s="78" t="s">
        <v>289</v>
      </c>
      <c r="E226" s="13">
        <v>44455</v>
      </c>
      <c r="F226" s="76" t="s">
        <v>4059</v>
      </c>
      <c r="G226" s="13">
        <v>44457.916666666664</v>
      </c>
      <c r="H226" s="77" t="s">
        <v>4060</v>
      </c>
      <c r="I226" s="16">
        <v>95</v>
      </c>
      <c r="J226" s="16">
        <v>65</v>
      </c>
      <c r="K226" s="16">
        <v>23</v>
      </c>
      <c r="L226" s="16">
        <v>20</v>
      </c>
      <c r="M226" s="81">
        <v>35.506250000000001</v>
      </c>
      <c r="N226" s="72">
        <v>36</v>
      </c>
      <c r="O226" s="64">
        <v>2530</v>
      </c>
      <c r="P226" s="65">
        <f>Table224578910112345678910111213141516171819202122232425[[#This Row],[PEMBULATAN]]*O226</f>
        <v>91080</v>
      </c>
    </row>
    <row r="227" spans="1:16" ht="26.25" customHeight="1" x14ac:dyDescent="0.2">
      <c r="A227" s="14"/>
      <c r="B227" s="75"/>
      <c r="C227" s="73" t="s">
        <v>4288</v>
      </c>
      <c r="D227" s="78" t="s">
        <v>289</v>
      </c>
      <c r="E227" s="13">
        <v>44455</v>
      </c>
      <c r="F227" s="76" t="s">
        <v>4059</v>
      </c>
      <c r="G227" s="13">
        <v>44457.916666666664</v>
      </c>
      <c r="H227" s="77" t="s">
        <v>4060</v>
      </c>
      <c r="I227" s="16">
        <v>62</v>
      </c>
      <c r="J227" s="16">
        <v>35</v>
      </c>
      <c r="K227" s="16">
        <v>20</v>
      </c>
      <c r="L227" s="16">
        <v>4</v>
      </c>
      <c r="M227" s="81">
        <v>10.85</v>
      </c>
      <c r="N227" s="72">
        <v>11</v>
      </c>
      <c r="O227" s="64">
        <v>2530</v>
      </c>
      <c r="P227" s="65">
        <f>Table224578910112345678910111213141516171819202122232425[[#This Row],[PEMBULATAN]]*O227</f>
        <v>27830</v>
      </c>
    </row>
    <row r="228" spans="1:16" ht="26.25" customHeight="1" x14ac:dyDescent="0.2">
      <c r="A228" s="14"/>
      <c r="B228" s="75"/>
      <c r="C228" s="73" t="s">
        <v>4289</v>
      </c>
      <c r="D228" s="78" t="s">
        <v>289</v>
      </c>
      <c r="E228" s="13">
        <v>44455</v>
      </c>
      <c r="F228" s="76" t="s">
        <v>4059</v>
      </c>
      <c r="G228" s="13">
        <v>44457.916666666664</v>
      </c>
      <c r="H228" s="77" t="s">
        <v>4060</v>
      </c>
      <c r="I228" s="16">
        <v>84</v>
      </c>
      <c r="J228" s="16">
        <v>40</v>
      </c>
      <c r="K228" s="16">
        <v>20</v>
      </c>
      <c r="L228" s="16">
        <v>6</v>
      </c>
      <c r="M228" s="81">
        <v>16.8</v>
      </c>
      <c r="N228" s="72">
        <v>17</v>
      </c>
      <c r="O228" s="64">
        <v>2530</v>
      </c>
      <c r="P228" s="65">
        <f>Table224578910112345678910111213141516171819202122232425[[#This Row],[PEMBULATAN]]*O228</f>
        <v>43010</v>
      </c>
    </row>
    <row r="229" spans="1:16" ht="26.25" customHeight="1" x14ac:dyDescent="0.2">
      <c r="A229" s="14"/>
      <c r="B229" s="75"/>
      <c r="C229" s="73" t="s">
        <v>4290</v>
      </c>
      <c r="D229" s="78" t="s">
        <v>289</v>
      </c>
      <c r="E229" s="13">
        <v>44455</v>
      </c>
      <c r="F229" s="76" t="s">
        <v>4059</v>
      </c>
      <c r="G229" s="13">
        <v>44457.916666666664</v>
      </c>
      <c r="H229" s="77" t="s">
        <v>4060</v>
      </c>
      <c r="I229" s="16">
        <v>47</v>
      </c>
      <c r="J229" s="16">
        <v>38</v>
      </c>
      <c r="K229" s="16">
        <v>8</v>
      </c>
      <c r="L229" s="16">
        <v>3</v>
      </c>
      <c r="M229" s="81">
        <v>3.5720000000000001</v>
      </c>
      <c r="N229" s="72">
        <v>4</v>
      </c>
      <c r="O229" s="64">
        <v>2530</v>
      </c>
      <c r="P229" s="65">
        <f>Table224578910112345678910111213141516171819202122232425[[#This Row],[PEMBULATAN]]*O229</f>
        <v>10120</v>
      </c>
    </row>
    <row r="230" spans="1:16" ht="26.25" customHeight="1" x14ac:dyDescent="0.2">
      <c r="A230" s="14"/>
      <c r="B230" s="75"/>
      <c r="C230" s="73" t="s">
        <v>4291</v>
      </c>
      <c r="D230" s="78" t="s">
        <v>289</v>
      </c>
      <c r="E230" s="13">
        <v>44455</v>
      </c>
      <c r="F230" s="76" t="s">
        <v>4059</v>
      </c>
      <c r="G230" s="13">
        <v>44457.916666666664</v>
      </c>
      <c r="H230" s="77" t="s">
        <v>4060</v>
      </c>
      <c r="I230" s="16">
        <v>83</v>
      </c>
      <c r="J230" s="16">
        <v>48</v>
      </c>
      <c r="K230" s="16">
        <v>20</v>
      </c>
      <c r="L230" s="16">
        <v>16</v>
      </c>
      <c r="M230" s="81">
        <v>19.920000000000002</v>
      </c>
      <c r="N230" s="72">
        <v>20</v>
      </c>
      <c r="O230" s="64">
        <v>2530</v>
      </c>
      <c r="P230" s="65">
        <f>Table224578910112345678910111213141516171819202122232425[[#This Row],[PEMBULATAN]]*O230</f>
        <v>50600</v>
      </c>
    </row>
    <row r="231" spans="1:16" ht="26.25" customHeight="1" x14ac:dyDescent="0.2">
      <c r="A231" s="14"/>
      <c r="B231" s="75"/>
      <c r="C231" s="73" t="s">
        <v>4292</v>
      </c>
      <c r="D231" s="78" t="s">
        <v>289</v>
      </c>
      <c r="E231" s="13">
        <v>44455</v>
      </c>
      <c r="F231" s="76" t="s">
        <v>4059</v>
      </c>
      <c r="G231" s="13">
        <v>44457.916666666664</v>
      </c>
      <c r="H231" s="77" t="s">
        <v>4060</v>
      </c>
      <c r="I231" s="16">
        <v>97</v>
      </c>
      <c r="J231" s="16">
        <v>73</v>
      </c>
      <c r="K231" s="16">
        <v>50</v>
      </c>
      <c r="L231" s="16">
        <v>15</v>
      </c>
      <c r="M231" s="81">
        <v>88.512500000000003</v>
      </c>
      <c r="N231" s="72">
        <v>89</v>
      </c>
      <c r="O231" s="64">
        <v>2530</v>
      </c>
      <c r="P231" s="65">
        <f>Table224578910112345678910111213141516171819202122232425[[#This Row],[PEMBULATAN]]*O231</f>
        <v>225170</v>
      </c>
    </row>
    <row r="232" spans="1:16" ht="26.25" customHeight="1" x14ac:dyDescent="0.2">
      <c r="A232" s="14"/>
      <c r="B232" s="75"/>
      <c r="C232" s="73" t="s">
        <v>4293</v>
      </c>
      <c r="D232" s="78" t="s">
        <v>289</v>
      </c>
      <c r="E232" s="13">
        <v>44455</v>
      </c>
      <c r="F232" s="76" t="s">
        <v>4059</v>
      </c>
      <c r="G232" s="13">
        <v>44457.916666666664</v>
      </c>
      <c r="H232" s="77" t="s">
        <v>4060</v>
      </c>
      <c r="I232" s="16">
        <v>50</v>
      </c>
      <c r="J232" s="16">
        <v>40</v>
      </c>
      <c r="K232" s="16">
        <v>12</v>
      </c>
      <c r="L232" s="16">
        <v>2</v>
      </c>
      <c r="M232" s="81">
        <v>6</v>
      </c>
      <c r="N232" s="72">
        <v>6</v>
      </c>
      <c r="O232" s="64">
        <v>2530</v>
      </c>
      <c r="P232" s="65">
        <f>Table224578910112345678910111213141516171819202122232425[[#This Row],[PEMBULATAN]]*O232</f>
        <v>15180</v>
      </c>
    </row>
    <row r="233" spans="1:16" ht="26.25" customHeight="1" x14ac:dyDescent="0.2">
      <c r="A233" s="14"/>
      <c r="B233" s="75"/>
      <c r="C233" s="73" t="s">
        <v>4294</v>
      </c>
      <c r="D233" s="78" t="s">
        <v>289</v>
      </c>
      <c r="E233" s="13">
        <v>44455</v>
      </c>
      <c r="F233" s="76" t="s">
        <v>4059</v>
      </c>
      <c r="G233" s="13">
        <v>44457.916666666664</v>
      </c>
      <c r="H233" s="77" t="s">
        <v>4060</v>
      </c>
      <c r="I233" s="16">
        <v>43</v>
      </c>
      <c r="J233" s="16">
        <v>43</v>
      </c>
      <c r="K233" s="16">
        <v>20</v>
      </c>
      <c r="L233" s="16">
        <v>4</v>
      </c>
      <c r="M233" s="81">
        <v>9.2449999999999992</v>
      </c>
      <c r="N233" s="72">
        <v>9</v>
      </c>
      <c r="O233" s="64">
        <v>2530</v>
      </c>
      <c r="P233" s="65">
        <f>Table224578910112345678910111213141516171819202122232425[[#This Row],[PEMBULATAN]]*O233</f>
        <v>22770</v>
      </c>
    </row>
    <row r="234" spans="1:16" ht="26.25" customHeight="1" x14ac:dyDescent="0.2">
      <c r="A234" s="14"/>
      <c r="B234" s="75"/>
      <c r="C234" s="73" t="s">
        <v>4295</v>
      </c>
      <c r="D234" s="78" t="s">
        <v>289</v>
      </c>
      <c r="E234" s="13">
        <v>44455</v>
      </c>
      <c r="F234" s="76" t="s">
        <v>4059</v>
      </c>
      <c r="G234" s="13">
        <v>44457.916666666664</v>
      </c>
      <c r="H234" s="77" t="s">
        <v>4060</v>
      </c>
      <c r="I234" s="16">
        <v>72</v>
      </c>
      <c r="J234" s="16">
        <v>42</v>
      </c>
      <c r="K234" s="16">
        <v>30</v>
      </c>
      <c r="L234" s="16">
        <v>7</v>
      </c>
      <c r="M234" s="81">
        <v>22.68</v>
      </c>
      <c r="N234" s="72">
        <v>23</v>
      </c>
      <c r="O234" s="64">
        <v>2530</v>
      </c>
      <c r="P234" s="65">
        <f>Table224578910112345678910111213141516171819202122232425[[#This Row],[PEMBULATAN]]*O234</f>
        <v>58190</v>
      </c>
    </row>
    <row r="235" spans="1:16" ht="26.25" customHeight="1" x14ac:dyDescent="0.2">
      <c r="A235" s="14"/>
      <c r="B235" s="75"/>
      <c r="C235" s="73" t="s">
        <v>4296</v>
      </c>
      <c r="D235" s="78" t="s">
        <v>289</v>
      </c>
      <c r="E235" s="13">
        <v>44455</v>
      </c>
      <c r="F235" s="76" t="s">
        <v>4059</v>
      </c>
      <c r="G235" s="13">
        <v>44457.916666666664</v>
      </c>
      <c r="H235" s="77" t="s">
        <v>4060</v>
      </c>
      <c r="I235" s="16">
        <v>70</v>
      </c>
      <c r="J235" s="16">
        <v>46</v>
      </c>
      <c r="K235" s="16">
        <v>25</v>
      </c>
      <c r="L235" s="16">
        <v>8</v>
      </c>
      <c r="M235" s="81">
        <v>20.125</v>
      </c>
      <c r="N235" s="72">
        <v>20</v>
      </c>
      <c r="O235" s="64">
        <v>2530</v>
      </c>
      <c r="P235" s="65">
        <f>Table224578910112345678910111213141516171819202122232425[[#This Row],[PEMBULATAN]]*O235</f>
        <v>50600</v>
      </c>
    </row>
    <row r="236" spans="1:16" ht="26.25" customHeight="1" x14ac:dyDescent="0.2">
      <c r="A236" s="14"/>
      <c r="B236" s="75"/>
      <c r="C236" s="73" t="s">
        <v>4297</v>
      </c>
      <c r="D236" s="78" t="s">
        <v>289</v>
      </c>
      <c r="E236" s="13">
        <v>44455</v>
      </c>
      <c r="F236" s="76" t="s">
        <v>4059</v>
      </c>
      <c r="G236" s="13">
        <v>44457.916666666664</v>
      </c>
      <c r="H236" s="77" t="s">
        <v>4060</v>
      </c>
      <c r="I236" s="16">
        <v>60</v>
      </c>
      <c r="J236" s="16">
        <v>40</v>
      </c>
      <c r="K236" s="16">
        <v>5</v>
      </c>
      <c r="L236" s="16">
        <v>1</v>
      </c>
      <c r="M236" s="81">
        <v>3</v>
      </c>
      <c r="N236" s="72">
        <v>3</v>
      </c>
      <c r="O236" s="64">
        <v>2530</v>
      </c>
      <c r="P236" s="65">
        <f>Table224578910112345678910111213141516171819202122232425[[#This Row],[PEMBULATAN]]*O236</f>
        <v>7590</v>
      </c>
    </row>
    <row r="237" spans="1:16" ht="26.25" customHeight="1" x14ac:dyDescent="0.2">
      <c r="A237" s="14"/>
      <c r="B237" s="75"/>
      <c r="C237" s="73" t="s">
        <v>4298</v>
      </c>
      <c r="D237" s="78" t="s">
        <v>289</v>
      </c>
      <c r="E237" s="13">
        <v>44455</v>
      </c>
      <c r="F237" s="76" t="s">
        <v>4059</v>
      </c>
      <c r="G237" s="13">
        <v>44457.916666666664</v>
      </c>
      <c r="H237" s="77" t="s">
        <v>4060</v>
      </c>
      <c r="I237" s="16">
        <v>108</v>
      </c>
      <c r="J237" s="16">
        <v>34</v>
      </c>
      <c r="K237" s="16">
        <v>6</v>
      </c>
      <c r="L237" s="16">
        <v>1</v>
      </c>
      <c r="M237" s="81">
        <v>5.508</v>
      </c>
      <c r="N237" s="72">
        <v>6</v>
      </c>
      <c r="O237" s="64">
        <v>2530</v>
      </c>
      <c r="P237" s="65">
        <f>Table224578910112345678910111213141516171819202122232425[[#This Row],[PEMBULATAN]]*O237</f>
        <v>15180</v>
      </c>
    </row>
    <row r="238" spans="1:16" ht="26.25" customHeight="1" x14ac:dyDescent="0.2">
      <c r="A238" s="14"/>
      <c r="B238" s="75"/>
      <c r="C238" s="73" t="s">
        <v>4299</v>
      </c>
      <c r="D238" s="78" t="s">
        <v>289</v>
      </c>
      <c r="E238" s="13">
        <v>44455</v>
      </c>
      <c r="F238" s="76" t="s">
        <v>4059</v>
      </c>
      <c r="G238" s="13">
        <v>44457.916666666664</v>
      </c>
      <c r="H238" s="77" t="s">
        <v>4060</v>
      </c>
      <c r="I238" s="16">
        <v>52</v>
      </c>
      <c r="J238" s="16">
        <v>32</v>
      </c>
      <c r="K238" s="16">
        <v>26</v>
      </c>
      <c r="L238" s="16">
        <v>2</v>
      </c>
      <c r="M238" s="81">
        <v>10.816000000000001</v>
      </c>
      <c r="N238" s="72">
        <v>11</v>
      </c>
      <c r="O238" s="64">
        <v>2530</v>
      </c>
      <c r="P238" s="65">
        <f>Table224578910112345678910111213141516171819202122232425[[#This Row],[PEMBULATAN]]*O238</f>
        <v>27830</v>
      </c>
    </row>
    <row r="239" spans="1:16" ht="26.25" customHeight="1" x14ac:dyDescent="0.2">
      <c r="A239" s="14"/>
      <c r="B239" s="75"/>
      <c r="C239" s="73" t="s">
        <v>4300</v>
      </c>
      <c r="D239" s="78" t="s">
        <v>289</v>
      </c>
      <c r="E239" s="13">
        <v>44455</v>
      </c>
      <c r="F239" s="76" t="s">
        <v>4059</v>
      </c>
      <c r="G239" s="13">
        <v>44457.916666666664</v>
      </c>
      <c r="H239" s="77" t="s">
        <v>4060</v>
      </c>
      <c r="I239" s="16">
        <v>76</v>
      </c>
      <c r="J239" s="16">
        <v>30</v>
      </c>
      <c r="K239" s="16">
        <v>26</v>
      </c>
      <c r="L239" s="16">
        <v>5</v>
      </c>
      <c r="M239" s="81">
        <v>14.82</v>
      </c>
      <c r="N239" s="72">
        <v>15</v>
      </c>
      <c r="O239" s="64">
        <v>2530</v>
      </c>
      <c r="P239" s="65">
        <f>Table224578910112345678910111213141516171819202122232425[[#This Row],[PEMBULATAN]]*O239</f>
        <v>37950</v>
      </c>
    </row>
    <row r="240" spans="1:16" ht="26.25" customHeight="1" x14ac:dyDescent="0.2">
      <c r="A240" s="14"/>
      <c r="B240" s="75"/>
      <c r="C240" s="73" t="s">
        <v>4301</v>
      </c>
      <c r="D240" s="78" t="s">
        <v>289</v>
      </c>
      <c r="E240" s="13">
        <v>44455</v>
      </c>
      <c r="F240" s="76" t="s">
        <v>4059</v>
      </c>
      <c r="G240" s="13">
        <v>44457.916666666664</v>
      </c>
      <c r="H240" s="77" t="s">
        <v>4060</v>
      </c>
      <c r="I240" s="16">
        <v>64</v>
      </c>
      <c r="J240" s="16">
        <v>35</v>
      </c>
      <c r="K240" s="16">
        <v>20</v>
      </c>
      <c r="L240" s="16">
        <v>5</v>
      </c>
      <c r="M240" s="81">
        <v>11.2</v>
      </c>
      <c r="N240" s="72">
        <v>11</v>
      </c>
      <c r="O240" s="64">
        <v>2530</v>
      </c>
      <c r="P240" s="65">
        <f>Table224578910112345678910111213141516171819202122232425[[#This Row],[PEMBULATAN]]*O240</f>
        <v>27830</v>
      </c>
    </row>
    <row r="241" spans="1:16" ht="26.25" customHeight="1" x14ac:dyDescent="0.2">
      <c r="A241" s="14"/>
      <c r="B241" s="75"/>
      <c r="C241" s="73" t="s">
        <v>4302</v>
      </c>
      <c r="D241" s="78" t="s">
        <v>289</v>
      </c>
      <c r="E241" s="13">
        <v>44455</v>
      </c>
      <c r="F241" s="76" t="s">
        <v>4059</v>
      </c>
      <c r="G241" s="13">
        <v>44457.916666666664</v>
      </c>
      <c r="H241" s="77" t="s">
        <v>4060</v>
      </c>
      <c r="I241" s="16">
        <v>70</v>
      </c>
      <c r="J241" s="16">
        <v>42</v>
      </c>
      <c r="K241" s="16">
        <v>20</v>
      </c>
      <c r="L241" s="16">
        <v>3</v>
      </c>
      <c r="M241" s="81">
        <v>14.7</v>
      </c>
      <c r="N241" s="72">
        <v>15</v>
      </c>
      <c r="O241" s="64">
        <v>2530</v>
      </c>
      <c r="P241" s="65">
        <f>Table224578910112345678910111213141516171819202122232425[[#This Row],[PEMBULATAN]]*O241</f>
        <v>37950</v>
      </c>
    </row>
    <row r="242" spans="1:16" ht="26.25" customHeight="1" x14ac:dyDescent="0.2">
      <c r="A242" s="14"/>
      <c r="B242" s="75"/>
      <c r="C242" s="73" t="s">
        <v>4303</v>
      </c>
      <c r="D242" s="78" t="s">
        <v>289</v>
      </c>
      <c r="E242" s="13">
        <v>44455</v>
      </c>
      <c r="F242" s="76" t="s">
        <v>4059</v>
      </c>
      <c r="G242" s="13">
        <v>44457.916666666664</v>
      </c>
      <c r="H242" s="77" t="s">
        <v>4060</v>
      </c>
      <c r="I242" s="16">
        <v>53</v>
      </c>
      <c r="J242" s="16">
        <v>36</v>
      </c>
      <c r="K242" s="16">
        <v>12</v>
      </c>
      <c r="L242" s="16">
        <v>5</v>
      </c>
      <c r="M242" s="81">
        <v>5.7240000000000002</v>
      </c>
      <c r="N242" s="72">
        <v>6</v>
      </c>
      <c r="O242" s="64">
        <v>2530</v>
      </c>
      <c r="P242" s="65">
        <f>Table224578910112345678910111213141516171819202122232425[[#This Row],[PEMBULATAN]]*O242</f>
        <v>15180</v>
      </c>
    </row>
    <row r="243" spans="1:16" ht="26.25" customHeight="1" x14ac:dyDescent="0.2">
      <c r="A243" s="14"/>
      <c r="B243" s="75"/>
      <c r="C243" s="73" t="s">
        <v>4304</v>
      </c>
      <c r="D243" s="78" t="s">
        <v>289</v>
      </c>
      <c r="E243" s="13">
        <v>44455</v>
      </c>
      <c r="F243" s="76" t="s">
        <v>4059</v>
      </c>
      <c r="G243" s="13">
        <v>44457.916666666664</v>
      </c>
      <c r="H243" s="77" t="s">
        <v>4060</v>
      </c>
      <c r="I243" s="16">
        <v>75</v>
      </c>
      <c r="J243" s="16">
        <v>45</v>
      </c>
      <c r="K243" s="16">
        <v>38</v>
      </c>
      <c r="L243" s="16">
        <v>7</v>
      </c>
      <c r="M243" s="81">
        <v>32.0625</v>
      </c>
      <c r="N243" s="72">
        <v>32</v>
      </c>
      <c r="O243" s="64">
        <v>2530</v>
      </c>
      <c r="P243" s="65">
        <f>Table224578910112345678910111213141516171819202122232425[[#This Row],[PEMBULATAN]]*O243</f>
        <v>80960</v>
      </c>
    </row>
    <row r="244" spans="1:16" ht="26.25" customHeight="1" x14ac:dyDescent="0.2">
      <c r="A244" s="14"/>
      <c r="B244" s="75"/>
      <c r="C244" s="73" t="s">
        <v>4305</v>
      </c>
      <c r="D244" s="78" t="s">
        <v>289</v>
      </c>
      <c r="E244" s="13">
        <v>44455</v>
      </c>
      <c r="F244" s="76" t="s">
        <v>4059</v>
      </c>
      <c r="G244" s="13">
        <v>44457.916666666664</v>
      </c>
      <c r="H244" s="77" t="s">
        <v>4060</v>
      </c>
      <c r="I244" s="16">
        <v>50</v>
      </c>
      <c r="J244" s="16">
        <v>50</v>
      </c>
      <c r="K244" s="16">
        <v>10</v>
      </c>
      <c r="L244" s="16">
        <v>2</v>
      </c>
      <c r="M244" s="81">
        <v>6.25</v>
      </c>
      <c r="N244" s="72">
        <v>6</v>
      </c>
      <c r="O244" s="64">
        <v>2530</v>
      </c>
      <c r="P244" s="65">
        <f>Table224578910112345678910111213141516171819202122232425[[#This Row],[PEMBULATAN]]*O244</f>
        <v>15180</v>
      </c>
    </row>
    <row r="245" spans="1:16" ht="26.25" customHeight="1" x14ac:dyDescent="0.2">
      <c r="A245" s="14"/>
      <c r="B245" s="75"/>
      <c r="C245" s="73" t="s">
        <v>4306</v>
      </c>
      <c r="D245" s="78" t="s">
        <v>289</v>
      </c>
      <c r="E245" s="13">
        <v>44455</v>
      </c>
      <c r="F245" s="76" t="s">
        <v>4059</v>
      </c>
      <c r="G245" s="13">
        <v>44457.916666666664</v>
      </c>
      <c r="H245" s="77" t="s">
        <v>4060</v>
      </c>
      <c r="I245" s="16">
        <v>70</v>
      </c>
      <c r="J245" s="16">
        <v>50</v>
      </c>
      <c r="K245" s="16">
        <v>30</v>
      </c>
      <c r="L245" s="16">
        <v>6</v>
      </c>
      <c r="M245" s="81">
        <v>26.25</v>
      </c>
      <c r="N245" s="72">
        <v>26</v>
      </c>
      <c r="O245" s="64">
        <v>2530</v>
      </c>
      <c r="P245" s="65">
        <f>Table224578910112345678910111213141516171819202122232425[[#This Row],[PEMBULATAN]]*O245</f>
        <v>65780</v>
      </c>
    </row>
    <row r="246" spans="1:16" ht="26.25" customHeight="1" x14ac:dyDescent="0.2">
      <c r="A246" s="14"/>
      <c r="B246" s="75"/>
      <c r="C246" s="73" t="s">
        <v>4307</v>
      </c>
      <c r="D246" s="78" t="s">
        <v>289</v>
      </c>
      <c r="E246" s="13">
        <v>44455</v>
      </c>
      <c r="F246" s="76" t="s">
        <v>4059</v>
      </c>
      <c r="G246" s="13">
        <v>44457.916666666664</v>
      </c>
      <c r="H246" s="77" t="s">
        <v>4060</v>
      </c>
      <c r="I246" s="16">
        <v>35</v>
      </c>
      <c r="J246" s="16">
        <v>30</v>
      </c>
      <c r="K246" s="16">
        <v>10</v>
      </c>
      <c r="L246" s="16">
        <v>2</v>
      </c>
      <c r="M246" s="81">
        <v>2.625</v>
      </c>
      <c r="N246" s="72">
        <v>3</v>
      </c>
      <c r="O246" s="64">
        <v>2530</v>
      </c>
      <c r="P246" s="65">
        <f>Table224578910112345678910111213141516171819202122232425[[#This Row],[PEMBULATAN]]*O246</f>
        <v>7590</v>
      </c>
    </row>
    <row r="247" spans="1:16" ht="26.25" customHeight="1" x14ac:dyDescent="0.2">
      <c r="A247" s="14"/>
      <c r="B247" s="75"/>
      <c r="C247" s="73" t="s">
        <v>4308</v>
      </c>
      <c r="D247" s="78" t="s">
        <v>289</v>
      </c>
      <c r="E247" s="13">
        <v>44455</v>
      </c>
      <c r="F247" s="76" t="s">
        <v>4059</v>
      </c>
      <c r="G247" s="13">
        <v>44457.916666666664</v>
      </c>
      <c r="H247" s="77" t="s">
        <v>4060</v>
      </c>
      <c r="I247" s="16">
        <v>42</v>
      </c>
      <c r="J247" s="16">
        <v>30</v>
      </c>
      <c r="K247" s="16">
        <v>17</v>
      </c>
      <c r="L247" s="16">
        <v>2</v>
      </c>
      <c r="M247" s="81">
        <v>5.3550000000000004</v>
      </c>
      <c r="N247" s="72">
        <v>6</v>
      </c>
      <c r="O247" s="64">
        <v>2530</v>
      </c>
      <c r="P247" s="65">
        <f>Table224578910112345678910111213141516171819202122232425[[#This Row],[PEMBULATAN]]*O247</f>
        <v>15180</v>
      </c>
    </row>
    <row r="248" spans="1:16" ht="26.25" customHeight="1" x14ac:dyDescent="0.2">
      <c r="A248" s="14"/>
      <c r="B248" s="75"/>
      <c r="C248" s="73" t="s">
        <v>4309</v>
      </c>
      <c r="D248" s="78" t="s">
        <v>289</v>
      </c>
      <c r="E248" s="13">
        <v>44455</v>
      </c>
      <c r="F248" s="76" t="s">
        <v>4059</v>
      </c>
      <c r="G248" s="13">
        <v>44457.916666666664</v>
      </c>
      <c r="H248" s="77" t="s">
        <v>4060</v>
      </c>
      <c r="I248" s="16">
        <v>80</v>
      </c>
      <c r="J248" s="16">
        <v>45</v>
      </c>
      <c r="K248" s="16">
        <v>20</v>
      </c>
      <c r="L248" s="16">
        <v>6</v>
      </c>
      <c r="M248" s="81">
        <v>18</v>
      </c>
      <c r="N248" s="72">
        <v>18</v>
      </c>
      <c r="O248" s="64">
        <v>2530</v>
      </c>
      <c r="P248" s="65">
        <f>Table224578910112345678910111213141516171819202122232425[[#This Row],[PEMBULATAN]]*O248</f>
        <v>45540</v>
      </c>
    </row>
    <row r="249" spans="1:16" ht="26.25" customHeight="1" x14ac:dyDescent="0.2">
      <c r="A249" s="14"/>
      <c r="B249" s="75"/>
      <c r="C249" s="73" t="s">
        <v>4310</v>
      </c>
      <c r="D249" s="78" t="s">
        <v>289</v>
      </c>
      <c r="E249" s="13">
        <v>44455</v>
      </c>
      <c r="F249" s="76" t="s">
        <v>4059</v>
      </c>
      <c r="G249" s="13">
        <v>44457.916666666664</v>
      </c>
      <c r="H249" s="77" t="s">
        <v>4060</v>
      </c>
      <c r="I249" s="16">
        <v>48</v>
      </c>
      <c r="J249" s="16">
        <v>30</v>
      </c>
      <c r="K249" s="16">
        <v>20</v>
      </c>
      <c r="L249" s="16">
        <v>8</v>
      </c>
      <c r="M249" s="81">
        <v>7.2</v>
      </c>
      <c r="N249" s="72">
        <v>8</v>
      </c>
      <c r="O249" s="64">
        <v>2530</v>
      </c>
      <c r="P249" s="65">
        <f>Table224578910112345678910111213141516171819202122232425[[#This Row],[PEMBULATAN]]*O249</f>
        <v>20240</v>
      </c>
    </row>
    <row r="250" spans="1:16" ht="26.25" customHeight="1" x14ac:dyDescent="0.2">
      <c r="A250" s="14"/>
      <c r="B250" s="75"/>
      <c r="C250" s="73" t="s">
        <v>4311</v>
      </c>
      <c r="D250" s="78" t="s">
        <v>289</v>
      </c>
      <c r="E250" s="13">
        <v>44455</v>
      </c>
      <c r="F250" s="76" t="s">
        <v>4059</v>
      </c>
      <c r="G250" s="13">
        <v>44457.916666666664</v>
      </c>
      <c r="H250" s="77" t="s">
        <v>4060</v>
      </c>
      <c r="I250" s="16">
        <v>92</v>
      </c>
      <c r="J250" s="16">
        <v>45</v>
      </c>
      <c r="K250" s="16">
        <v>28</v>
      </c>
      <c r="L250" s="16">
        <v>8</v>
      </c>
      <c r="M250" s="81">
        <v>28.98</v>
      </c>
      <c r="N250" s="72">
        <v>29</v>
      </c>
      <c r="O250" s="64">
        <v>2530</v>
      </c>
      <c r="P250" s="65">
        <f>Table224578910112345678910111213141516171819202122232425[[#This Row],[PEMBULATAN]]*O250</f>
        <v>73370</v>
      </c>
    </row>
    <row r="251" spans="1:16" ht="26.25" customHeight="1" x14ac:dyDescent="0.2">
      <c r="A251" s="14"/>
      <c r="B251" s="75"/>
      <c r="C251" s="73" t="s">
        <v>4312</v>
      </c>
      <c r="D251" s="78" t="s">
        <v>289</v>
      </c>
      <c r="E251" s="13">
        <v>44455</v>
      </c>
      <c r="F251" s="76" t="s">
        <v>4059</v>
      </c>
      <c r="G251" s="13">
        <v>44457.916666666664</v>
      </c>
      <c r="H251" s="77" t="s">
        <v>4060</v>
      </c>
      <c r="I251" s="16">
        <v>72</v>
      </c>
      <c r="J251" s="16">
        <v>53</v>
      </c>
      <c r="K251" s="16">
        <v>26</v>
      </c>
      <c r="L251" s="16">
        <v>7</v>
      </c>
      <c r="M251" s="81">
        <v>24.803999999999998</v>
      </c>
      <c r="N251" s="72">
        <v>25</v>
      </c>
      <c r="O251" s="64">
        <v>2530</v>
      </c>
      <c r="P251" s="65">
        <f>Table224578910112345678910111213141516171819202122232425[[#This Row],[PEMBULATAN]]*O251</f>
        <v>63250</v>
      </c>
    </row>
    <row r="252" spans="1:16" ht="26.25" customHeight="1" x14ac:dyDescent="0.2">
      <c r="A252" s="14"/>
      <c r="B252" s="75"/>
      <c r="C252" s="73" t="s">
        <v>4313</v>
      </c>
      <c r="D252" s="78" t="s">
        <v>289</v>
      </c>
      <c r="E252" s="13">
        <v>44455</v>
      </c>
      <c r="F252" s="76" t="s">
        <v>4059</v>
      </c>
      <c r="G252" s="13">
        <v>44457.916666666664</v>
      </c>
      <c r="H252" s="77" t="s">
        <v>4060</v>
      </c>
      <c r="I252" s="16">
        <v>43</v>
      </c>
      <c r="J252" s="16">
        <v>62</v>
      </c>
      <c r="K252" s="16">
        <v>34</v>
      </c>
      <c r="L252" s="16">
        <v>12</v>
      </c>
      <c r="M252" s="81">
        <v>22.661000000000001</v>
      </c>
      <c r="N252" s="72">
        <v>23</v>
      </c>
      <c r="O252" s="64">
        <v>2530</v>
      </c>
      <c r="P252" s="65">
        <f>Table224578910112345678910111213141516171819202122232425[[#This Row],[PEMBULATAN]]*O252</f>
        <v>58190</v>
      </c>
    </row>
    <row r="253" spans="1:16" ht="26.25" customHeight="1" x14ac:dyDescent="0.2">
      <c r="A253" s="14"/>
      <c r="B253" s="75"/>
      <c r="C253" s="73" t="s">
        <v>4314</v>
      </c>
      <c r="D253" s="78" t="s">
        <v>289</v>
      </c>
      <c r="E253" s="13">
        <v>44455</v>
      </c>
      <c r="F253" s="76" t="s">
        <v>4059</v>
      </c>
      <c r="G253" s="13">
        <v>44457.916666666664</v>
      </c>
      <c r="H253" s="77" t="s">
        <v>4060</v>
      </c>
      <c r="I253" s="16">
        <v>83</v>
      </c>
      <c r="J253" s="16">
        <v>54</v>
      </c>
      <c r="K253" s="16">
        <v>26</v>
      </c>
      <c r="L253" s="16">
        <v>16</v>
      </c>
      <c r="M253" s="81">
        <v>29.132999999999999</v>
      </c>
      <c r="N253" s="72">
        <v>29</v>
      </c>
      <c r="O253" s="64">
        <v>2530</v>
      </c>
      <c r="P253" s="65">
        <f>Table224578910112345678910111213141516171819202122232425[[#This Row],[PEMBULATAN]]*O253</f>
        <v>73370</v>
      </c>
    </row>
    <row r="254" spans="1:16" ht="26.25" customHeight="1" x14ac:dyDescent="0.2">
      <c r="A254" s="14"/>
      <c r="B254" s="75"/>
      <c r="C254" s="73" t="s">
        <v>4315</v>
      </c>
      <c r="D254" s="78" t="s">
        <v>289</v>
      </c>
      <c r="E254" s="13">
        <v>44455</v>
      </c>
      <c r="F254" s="76" t="s">
        <v>4059</v>
      </c>
      <c r="G254" s="13">
        <v>44457.916666666664</v>
      </c>
      <c r="H254" s="77" t="s">
        <v>4060</v>
      </c>
      <c r="I254" s="16">
        <v>70</v>
      </c>
      <c r="J254" s="16">
        <v>58</v>
      </c>
      <c r="K254" s="16">
        <v>32</v>
      </c>
      <c r="L254" s="16">
        <v>10</v>
      </c>
      <c r="M254" s="81">
        <v>32.479999999999997</v>
      </c>
      <c r="N254" s="72">
        <v>33</v>
      </c>
      <c r="O254" s="64">
        <v>2530</v>
      </c>
      <c r="P254" s="65">
        <f>Table224578910112345678910111213141516171819202122232425[[#This Row],[PEMBULATAN]]*O254</f>
        <v>83490</v>
      </c>
    </row>
    <row r="255" spans="1:16" ht="26.25" customHeight="1" x14ac:dyDescent="0.2">
      <c r="A255" s="14"/>
      <c r="B255" s="75"/>
      <c r="C255" s="73" t="s">
        <v>4316</v>
      </c>
      <c r="D255" s="78" t="s">
        <v>289</v>
      </c>
      <c r="E255" s="13">
        <v>44455</v>
      </c>
      <c r="F255" s="76" t="s">
        <v>4059</v>
      </c>
      <c r="G255" s="13">
        <v>44457.916666666664</v>
      </c>
      <c r="H255" s="77" t="s">
        <v>4060</v>
      </c>
      <c r="I255" s="16">
        <v>83</v>
      </c>
      <c r="J255" s="16">
        <v>52</v>
      </c>
      <c r="K255" s="16">
        <v>25</v>
      </c>
      <c r="L255" s="16">
        <v>11</v>
      </c>
      <c r="M255" s="81">
        <v>26.975000000000001</v>
      </c>
      <c r="N255" s="72">
        <v>27</v>
      </c>
      <c r="O255" s="64">
        <v>2530</v>
      </c>
      <c r="P255" s="65">
        <f>Table224578910112345678910111213141516171819202122232425[[#This Row],[PEMBULATAN]]*O255</f>
        <v>68310</v>
      </c>
    </row>
    <row r="256" spans="1:16" ht="26.25" customHeight="1" x14ac:dyDescent="0.2">
      <c r="A256" s="14"/>
      <c r="B256" s="75"/>
      <c r="C256" s="73" t="s">
        <v>4317</v>
      </c>
      <c r="D256" s="78" t="s">
        <v>289</v>
      </c>
      <c r="E256" s="13">
        <v>44455</v>
      </c>
      <c r="F256" s="76" t="s">
        <v>4059</v>
      </c>
      <c r="G256" s="13">
        <v>44457.916666666664</v>
      </c>
      <c r="H256" s="77" t="s">
        <v>4060</v>
      </c>
      <c r="I256" s="16">
        <v>90</v>
      </c>
      <c r="J256" s="16">
        <v>10</v>
      </c>
      <c r="K256" s="16">
        <v>10</v>
      </c>
      <c r="L256" s="16">
        <v>2</v>
      </c>
      <c r="M256" s="81">
        <v>2.25</v>
      </c>
      <c r="N256" s="72">
        <v>2</v>
      </c>
      <c r="O256" s="64">
        <v>2530</v>
      </c>
      <c r="P256" s="65">
        <f>Table224578910112345678910111213141516171819202122232425[[#This Row],[PEMBULATAN]]*O256</f>
        <v>5060</v>
      </c>
    </row>
    <row r="257" spans="1:16" ht="26.25" customHeight="1" x14ac:dyDescent="0.2">
      <c r="A257" s="14"/>
      <c r="B257" s="75"/>
      <c r="C257" s="73" t="s">
        <v>4318</v>
      </c>
      <c r="D257" s="78" t="s">
        <v>289</v>
      </c>
      <c r="E257" s="13">
        <v>44455</v>
      </c>
      <c r="F257" s="76" t="s">
        <v>4059</v>
      </c>
      <c r="G257" s="13">
        <v>44457.916666666664</v>
      </c>
      <c r="H257" s="77" t="s">
        <v>4060</v>
      </c>
      <c r="I257" s="16">
        <v>102</v>
      </c>
      <c r="J257" s="16">
        <v>55</v>
      </c>
      <c r="K257" s="16">
        <v>40</v>
      </c>
      <c r="L257" s="16">
        <v>20</v>
      </c>
      <c r="M257" s="81">
        <v>56.1</v>
      </c>
      <c r="N257" s="72">
        <v>56</v>
      </c>
      <c r="O257" s="64">
        <v>2530</v>
      </c>
      <c r="P257" s="65">
        <f>Table224578910112345678910111213141516171819202122232425[[#This Row],[PEMBULATAN]]*O257</f>
        <v>141680</v>
      </c>
    </row>
    <row r="258" spans="1:16" ht="26.25" customHeight="1" x14ac:dyDescent="0.2">
      <c r="A258" s="14"/>
      <c r="B258" s="75"/>
      <c r="C258" s="73" t="s">
        <v>4319</v>
      </c>
      <c r="D258" s="78" t="s">
        <v>289</v>
      </c>
      <c r="E258" s="13">
        <v>44455</v>
      </c>
      <c r="F258" s="76" t="s">
        <v>4059</v>
      </c>
      <c r="G258" s="13">
        <v>44457.916666666664</v>
      </c>
      <c r="H258" s="77" t="s">
        <v>4060</v>
      </c>
      <c r="I258" s="16">
        <v>87</v>
      </c>
      <c r="J258" s="16">
        <v>52</v>
      </c>
      <c r="K258" s="16">
        <v>30</v>
      </c>
      <c r="L258" s="16">
        <v>21</v>
      </c>
      <c r="M258" s="81">
        <v>33.93</v>
      </c>
      <c r="N258" s="72">
        <v>34</v>
      </c>
      <c r="O258" s="64">
        <v>2530</v>
      </c>
      <c r="P258" s="65">
        <f>Table224578910112345678910111213141516171819202122232425[[#This Row],[PEMBULATAN]]*O258</f>
        <v>86020</v>
      </c>
    </row>
    <row r="259" spans="1:16" ht="26.25" customHeight="1" x14ac:dyDescent="0.2">
      <c r="A259" s="14"/>
      <c r="B259" s="75"/>
      <c r="C259" s="73" t="s">
        <v>4320</v>
      </c>
      <c r="D259" s="78" t="s">
        <v>289</v>
      </c>
      <c r="E259" s="13">
        <v>44455</v>
      </c>
      <c r="F259" s="76" t="s">
        <v>4059</v>
      </c>
      <c r="G259" s="13">
        <v>44457.916666666664</v>
      </c>
      <c r="H259" s="77" t="s">
        <v>4060</v>
      </c>
      <c r="I259" s="16">
        <v>95</v>
      </c>
      <c r="J259" s="16">
        <v>56</v>
      </c>
      <c r="K259" s="16">
        <v>40</v>
      </c>
      <c r="L259" s="16">
        <v>25</v>
      </c>
      <c r="M259" s="81">
        <v>53.2</v>
      </c>
      <c r="N259" s="72">
        <v>53</v>
      </c>
      <c r="O259" s="64">
        <v>2530</v>
      </c>
      <c r="P259" s="65">
        <f>Table224578910112345678910111213141516171819202122232425[[#This Row],[PEMBULATAN]]*O259</f>
        <v>134090</v>
      </c>
    </row>
    <row r="260" spans="1:16" ht="26.25" customHeight="1" x14ac:dyDescent="0.2">
      <c r="A260" s="14"/>
      <c r="B260" s="75"/>
      <c r="C260" s="73" t="s">
        <v>4321</v>
      </c>
      <c r="D260" s="78" t="s">
        <v>289</v>
      </c>
      <c r="E260" s="13">
        <v>44455</v>
      </c>
      <c r="F260" s="76" t="s">
        <v>4059</v>
      </c>
      <c r="G260" s="13">
        <v>44457.916666666664</v>
      </c>
      <c r="H260" s="77" t="s">
        <v>4060</v>
      </c>
      <c r="I260" s="16">
        <v>73</v>
      </c>
      <c r="J260" s="16">
        <v>35</v>
      </c>
      <c r="K260" s="16">
        <v>22</v>
      </c>
      <c r="L260" s="16">
        <v>5</v>
      </c>
      <c r="M260" s="81">
        <v>14.0525</v>
      </c>
      <c r="N260" s="72">
        <v>14</v>
      </c>
      <c r="O260" s="64">
        <v>2530</v>
      </c>
      <c r="P260" s="65">
        <f>Table224578910112345678910111213141516171819202122232425[[#This Row],[PEMBULATAN]]*O260</f>
        <v>35420</v>
      </c>
    </row>
    <row r="261" spans="1:16" ht="26.25" customHeight="1" x14ac:dyDescent="0.2">
      <c r="A261" s="14"/>
      <c r="B261" s="75"/>
      <c r="C261" s="73" t="s">
        <v>4322</v>
      </c>
      <c r="D261" s="78" t="s">
        <v>289</v>
      </c>
      <c r="E261" s="13">
        <v>44455</v>
      </c>
      <c r="F261" s="76" t="s">
        <v>4059</v>
      </c>
      <c r="G261" s="13">
        <v>44457.916666666664</v>
      </c>
      <c r="H261" s="77" t="s">
        <v>4060</v>
      </c>
      <c r="I261" s="16">
        <v>92</v>
      </c>
      <c r="J261" s="16">
        <v>50</v>
      </c>
      <c r="K261" s="16">
        <v>32</v>
      </c>
      <c r="L261" s="16">
        <v>7</v>
      </c>
      <c r="M261" s="81">
        <v>36.799999999999997</v>
      </c>
      <c r="N261" s="72">
        <v>37</v>
      </c>
      <c r="O261" s="64">
        <v>2530</v>
      </c>
      <c r="P261" s="65">
        <f>Table224578910112345678910111213141516171819202122232425[[#This Row],[PEMBULATAN]]*O261</f>
        <v>93610</v>
      </c>
    </row>
    <row r="262" spans="1:16" ht="26.25" customHeight="1" x14ac:dyDescent="0.2">
      <c r="A262" s="14"/>
      <c r="B262" s="75"/>
      <c r="C262" s="73" t="s">
        <v>4323</v>
      </c>
      <c r="D262" s="78" t="s">
        <v>289</v>
      </c>
      <c r="E262" s="13">
        <v>44455</v>
      </c>
      <c r="F262" s="76" t="s">
        <v>4059</v>
      </c>
      <c r="G262" s="13">
        <v>44457.916666666664</v>
      </c>
      <c r="H262" s="77" t="s">
        <v>4060</v>
      </c>
      <c r="I262" s="16">
        <v>85</v>
      </c>
      <c r="J262" s="16">
        <v>54</v>
      </c>
      <c r="K262" s="16">
        <v>25</v>
      </c>
      <c r="L262" s="16">
        <v>12</v>
      </c>
      <c r="M262" s="81">
        <v>28.6875</v>
      </c>
      <c r="N262" s="72">
        <v>29</v>
      </c>
      <c r="O262" s="64">
        <v>2530</v>
      </c>
      <c r="P262" s="65">
        <f>Table224578910112345678910111213141516171819202122232425[[#This Row],[PEMBULATAN]]*O262</f>
        <v>73370</v>
      </c>
    </row>
    <row r="263" spans="1:16" ht="26.25" customHeight="1" x14ac:dyDescent="0.2">
      <c r="A263" s="14"/>
      <c r="B263" s="75"/>
      <c r="C263" s="73" t="s">
        <v>4324</v>
      </c>
      <c r="D263" s="78" t="s">
        <v>289</v>
      </c>
      <c r="E263" s="13">
        <v>44455</v>
      </c>
      <c r="F263" s="76" t="s">
        <v>4059</v>
      </c>
      <c r="G263" s="13">
        <v>44457.916666666664</v>
      </c>
      <c r="H263" s="77" t="s">
        <v>4060</v>
      </c>
      <c r="I263" s="16">
        <v>65</v>
      </c>
      <c r="J263" s="16">
        <v>53</v>
      </c>
      <c r="K263" s="16">
        <v>20</v>
      </c>
      <c r="L263" s="16">
        <v>7</v>
      </c>
      <c r="M263" s="81">
        <v>17.225000000000001</v>
      </c>
      <c r="N263" s="72">
        <v>17</v>
      </c>
      <c r="O263" s="64">
        <v>2530</v>
      </c>
      <c r="P263" s="65">
        <f>Table224578910112345678910111213141516171819202122232425[[#This Row],[PEMBULATAN]]*O263</f>
        <v>43010</v>
      </c>
    </row>
    <row r="264" spans="1:16" ht="26.25" customHeight="1" x14ac:dyDescent="0.2">
      <c r="A264" s="14"/>
      <c r="B264" s="75"/>
      <c r="C264" s="73" t="s">
        <v>4325</v>
      </c>
      <c r="D264" s="78" t="s">
        <v>289</v>
      </c>
      <c r="E264" s="13">
        <v>44455</v>
      </c>
      <c r="F264" s="76" t="s">
        <v>4059</v>
      </c>
      <c r="G264" s="13">
        <v>44457.916666666664</v>
      </c>
      <c r="H264" s="77" t="s">
        <v>4060</v>
      </c>
      <c r="I264" s="16">
        <v>70</v>
      </c>
      <c r="J264" s="16">
        <v>30</v>
      </c>
      <c r="K264" s="16">
        <v>6</v>
      </c>
      <c r="L264" s="16">
        <v>1</v>
      </c>
      <c r="M264" s="81">
        <v>3.15</v>
      </c>
      <c r="N264" s="72">
        <v>3</v>
      </c>
      <c r="O264" s="64">
        <v>2530</v>
      </c>
      <c r="P264" s="65">
        <f>Table224578910112345678910111213141516171819202122232425[[#This Row],[PEMBULATAN]]*O264</f>
        <v>7590</v>
      </c>
    </row>
    <row r="265" spans="1:16" ht="26.25" customHeight="1" x14ac:dyDescent="0.2">
      <c r="A265" s="96"/>
      <c r="B265" s="74" t="s">
        <v>7115</v>
      </c>
      <c r="C265" s="9" t="s">
        <v>7116</v>
      </c>
      <c r="D265" s="76" t="s">
        <v>289</v>
      </c>
      <c r="E265" s="13">
        <v>44455</v>
      </c>
      <c r="F265" s="76" t="s">
        <v>4059</v>
      </c>
      <c r="G265" s="13">
        <v>44457.916666666664</v>
      </c>
      <c r="H265" s="77" t="s">
        <v>4060</v>
      </c>
      <c r="I265" s="1">
        <v>20</v>
      </c>
      <c r="J265" s="1">
        <v>35</v>
      </c>
      <c r="K265" s="1">
        <v>17</v>
      </c>
      <c r="L265" s="1">
        <v>5</v>
      </c>
      <c r="M265" s="80">
        <f>I265*J265*K265/4000</f>
        <v>2.9750000000000001</v>
      </c>
      <c r="N265" s="8">
        <v>5</v>
      </c>
      <c r="O265" s="64">
        <v>2530</v>
      </c>
      <c r="P265" s="65">
        <f>N265*O265</f>
        <v>12650</v>
      </c>
    </row>
    <row r="266" spans="1:16" ht="22.5" customHeight="1" x14ac:dyDescent="0.2">
      <c r="A266" s="120" t="s">
        <v>30</v>
      </c>
      <c r="B266" s="121"/>
      <c r="C266" s="121"/>
      <c r="D266" s="121"/>
      <c r="E266" s="121"/>
      <c r="F266" s="121"/>
      <c r="G266" s="121"/>
      <c r="H266" s="121"/>
      <c r="I266" s="121"/>
      <c r="J266" s="121"/>
      <c r="K266" s="121"/>
      <c r="L266" s="122"/>
      <c r="M266" s="79">
        <f>SUBTOTAL(109,Table224578910112345678910111213141516171819202122232425[KG VOLUME])</f>
        <v>5108.4434999999994</v>
      </c>
      <c r="N266" s="68">
        <f>SUM(N3:N265)</f>
        <v>5346</v>
      </c>
      <c r="O266" s="123">
        <f>SUM(P3:P265)</f>
        <v>13525380</v>
      </c>
      <c r="P266" s="124"/>
    </row>
    <row r="267" spans="1:16" ht="18" customHeight="1" x14ac:dyDescent="0.2">
      <c r="A267" s="86"/>
      <c r="B267" s="56" t="s">
        <v>42</v>
      </c>
      <c r="C267" s="55"/>
      <c r="D267" s="57" t="s">
        <v>43</v>
      </c>
      <c r="E267" s="86"/>
      <c r="F267" s="86"/>
      <c r="G267" s="86"/>
      <c r="H267" s="86"/>
      <c r="I267" s="86"/>
      <c r="J267" s="86"/>
      <c r="K267" s="86"/>
      <c r="L267" s="86"/>
      <c r="M267" s="87"/>
      <c r="N267" s="88" t="s">
        <v>51</v>
      </c>
      <c r="O267" s="89"/>
      <c r="P267" s="89">
        <f>O266*10%</f>
        <v>1352538</v>
      </c>
    </row>
    <row r="268" spans="1:16" ht="18" customHeight="1" thickBot="1" x14ac:dyDescent="0.25">
      <c r="A268" s="86"/>
      <c r="B268" s="56"/>
      <c r="C268" s="55"/>
      <c r="D268" s="57"/>
      <c r="E268" s="86"/>
      <c r="F268" s="86"/>
      <c r="G268" s="86"/>
      <c r="H268" s="86"/>
      <c r="I268" s="86"/>
      <c r="J268" s="86"/>
      <c r="K268" s="86"/>
      <c r="L268" s="86"/>
      <c r="M268" s="87"/>
      <c r="N268" s="90" t="s">
        <v>52</v>
      </c>
      <c r="O268" s="91"/>
      <c r="P268" s="91">
        <f>O266-P267</f>
        <v>12172842</v>
      </c>
    </row>
    <row r="269" spans="1:16" ht="18" customHeight="1" x14ac:dyDescent="0.2">
      <c r="A269" s="11"/>
      <c r="H269" s="63"/>
      <c r="N269" s="62" t="s">
        <v>31</v>
      </c>
      <c r="P269" s="69">
        <f>P268*1%</f>
        <v>121728.42</v>
      </c>
    </row>
    <row r="270" spans="1:16" ht="18" customHeight="1" thickBot="1" x14ac:dyDescent="0.25">
      <c r="A270" s="11"/>
      <c r="H270" s="63"/>
      <c r="N270" s="62" t="s">
        <v>53</v>
      </c>
      <c r="P270" s="71">
        <f>P268*2%</f>
        <v>243456.84</v>
      </c>
    </row>
    <row r="271" spans="1:16" ht="18" customHeight="1" x14ac:dyDescent="0.2">
      <c r="A271" s="11"/>
      <c r="H271" s="63"/>
      <c r="N271" s="66" t="s">
        <v>32</v>
      </c>
      <c r="O271" s="67"/>
      <c r="P271" s="70">
        <f>P268+P269-P270</f>
        <v>12051113.58</v>
      </c>
    </row>
    <row r="273" spans="1:16" x14ac:dyDescent="0.2">
      <c r="A273" s="11"/>
      <c r="H273" s="63"/>
      <c r="P273" s="71"/>
    </row>
    <row r="274" spans="1:16" x14ac:dyDescent="0.2">
      <c r="A274" s="11"/>
      <c r="H274" s="63"/>
      <c r="O274" s="58"/>
      <c r="P274" s="71"/>
    </row>
    <row r="275" spans="1:16" s="3" customFormat="1" x14ac:dyDescent="0.25">
      <c r="A275" s="11"/>
      <c r="B275" s="2"/>
      <c r="C275" s="2"/>
      <c r="E275" s="12"/>
      <c r="H275" s="63"/>
      <c r="N275" s="15"/>
      <c r="O275" s="15"/>
      <c r="P275" s="15"/>
    </row>
    <row r="276" spans="1:16" s="3" customFormat="1" x14ac:dyDescent="0.25">
      <c r="A276" s="11"/>
      <c r="B276" s="2"/>
      <c r="C276" s="2"/>
      <c r="E276" s="12"/>
      <c r="H276" s="63"/>
      <c r="N276" s="15"/>
      <c r="O276" s="15"/>
      <c r="P276" s="15"/>
    </row>
    <row r="277" spans="1:16" s="3" customFormat="1" x14ac:dyDescent="0.25">
      <c r="A277" s="11"/>
      <c r="B277" s="2"/>
      <c r="C277" s="2"/>
      <c r="E277" s="12"/>
      <c r="H277" s="63"/>
      <c r="N277" s="15"/>
      <c r="O277" s="15"/>
      <c r="P277" s="15"/>
    </row>
    <row r="278" spans="1:16" s="3" customFormat="1" x14ac:dyDescent="0.25">
      <c r="A278" s="11"/>
      <c r="B278" s="2"/>
      <c r="C278" s="2"/>
      <c r="E278" s="12"/>
      <c r="H278" s="63"/>
      <c r="N278" s="15"/>
      <c r="O278" s="15"/>
      <c r="P278" s="15"/>
    </row>
    <row r="279" spans="1:16" s="3" customFormat="1" x14ac:dyDescent="0.25">
      <c r="A279" s="11"/>
      <c r="B279" s="2"/>
      <c r="C279" s="2"/>
      <c r="E279" s="12"/>
      <c r="H279" s="63"/>
      <c r="N279" s="15"/>
      <c r="O279" s="15"/>
      <c r="P279" s="15"/>
    </row>
    <row r="280" spans="1:16" s="3" customFormat="1" x14ac:dyDescent="0.25">
      <c r="A280" s="11"/>
      <c r="B280" s="2"/>
      <c r="C280" s="2"/>
      <c r="E280" s="12"/>
      <c r="H280" s="63"/>
      <c r="N280" s="15"/>
      <c r="O280" s="15"/>
      <c r="P280" s="15"/>
    </row>
    <row r="281" spans="1:16" s="3" customFormat="1" x14ac:dyDescent="0.25">
      <c r="A281" s="11"/>
      <c r="B281" s="2"/>
      <c r="C281" s="2"/>
      <c r="E281" s="12"/>
      <c r="H281" s="63"/>
      <c r="N281" s="15"/>
      <c r="O281" s="15"/>
      <c r="P281" s="15"/>
    </row>
    <row r="282" spans="1:16" s="3" customFormat="1" x14ac:dyDescent="0.25">
      <c r="A282" s="11"/>
      <c r="B282" s="2"/>
      <c r="C282" s="2"/>
      <c r="E282" s="12"/>
      <c r="H282" s="63"/>
      <c r="N282" s="15"/>
      <c r="O282" s="15"/>
      <c r="P282" s="15"/>
    </row>
    <row r="283" spans="1:16" s="3" customFormat="1" x14ac:dyDescent="0.25">
      <c r="A283" s="11"/>
      <c r="B283" s="2"/>
      <c r="C283" s="2"/>
      <c r="E283" s="12"/>
      <c r="H283" s="63"/>
      <c r="N283" s="15"/>
      <c r="O283" s="15"/>
      <c r="P283" s="15"/>
    </row>
    <row r="284" spans="1:16" s="3" customFormat="1" x14ac:dyDescent="0.25">
      <c r="A284" s="11"/>
      <c r="B284" s="2"/>
      <c r="C284" s="2"/>
      <c r="E284" s="12"/>
      <c r="H284" s="63"/>
      <c r="N284" s="15"/>
      <c r="O284" s="15"/>
      <c r="P284" s="15"/>
    </row>
    <row r="285" spans="1:16" s="3" customFormat="1" x14ac:dyDescent="0.25">
      <c r="A285" s="11"/>
      <c r="B285" s="2"/>
      <c r="C285" s="2"/>
      <c r="E285" s="12"/>
      <c r="H285" s="63"/>
      <c r="N285" s="15"/>
      <c r="O285" s="15"/>
      <c r="P285" s="15"/>
    </row>
    <row r="286" spans="1:16" s="3" customFormat="1" x14ac:dyDescent="0.25">
      <c r="A286" s="11"/>
      <c r="B286" s="2"/>
      <c r="C286" s="2"/>
      <c r="E286" s="12"/>
      <c r="H286" s="63"/>
      <c r="N286" s="15"/>
      <c r="O286" s="15"/>
      <c r="P286" s="15"/>
    </row>
  </sheetData>
  <mergeCells count="2">
    <mergeCell ref="A266:L266"/>
    <mergeCell ref="O266:P266"/>
  </mergeCells>
  <conditionalFormatting sqref="B3">
    <cfRule type="duplicateValues" dxfId="300" priority="3"/>
  </conditionalFormatting>
  <conditionalFormatting sqref="B4:B264">
    <cfRule type="duplicateValues" dxfId="299" priority="58"/>
  </conditionalFormatting>
  <conditionalFormatting sqref="B265">
    <cfRule type="duplicateValues" dxfId="298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0"/>
  <sheetViews>
    <sheetView zoomScale="110" zoomScaleNormal="110" workbookViewId="0">
      <pane xSplit="3" ySplit="2" topLeftCell="D237" activePane="bottomRight" state="frozen"/>
      <selection pane="topRight" activeCell="B1" sqref="B1"/>
      <selection pane="bottomLeft" activeCell="A3" sqref="A3"/>
      <selection pane="bottomRight" activeCell="A240" sqref="A240:L240"/>
    </sheetView>
  </sheetViews>
  <sheetFormatPr defaultRowHeight="15" x14ac:dyDescent="0.2"/>
  <cols>
    <col min="1" max="1" width="8" style="4" customWidth="1"/>
    <col min="2" max="2" width="19.5703125" style="2" customWidth="1"/>
    <col min="3" max="3" width="16.42578125" style="2" customWidth="1"/>
    <col min="4" max="4" width="13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7143</v>
      </c>
      <c r="B3" s="74" t="s">
        <v>4326</v>
      </c>
      <c r="C3" s="9" t="s">
        <v>4327</v>
      </c>
      <c r="D3" s="76" t="s">
        <v>289</v>
      </c>
      <c r="E3" s="13">
        <v>44456</v>
      </c>
      <c r="F3" s="76" t="s">
        <v>4059</v>
      </c>
      <c r="G3" s="13">
        <v>44457.916666666664</v>
      </c>
      <c r="H3" s="10" t="s">
        <v>4060</v>
      </c>
      <c r="I3" s="1">
        <v>35</v>
      </c>
      <c r="J3" s="1">
        <v>25</v>
      </c>
      <c r="K3" s="1">
        <v>14</v>
      </c>
      <c r="L3" s="1">
        <v>8</v>
      </c>
      <c r="M3" s="80">
        <v>3.0625</v>
      </c>
      <c r="N3" s="8">
        <v>8</v>
      </c>
      <c r="O3" s="64">
        <v>2530</v>
      </c>
      <c r="P3" s="65">
        <f>Table22457891011234567891011121314151617181920212223242526[[#This Row],[PEMBULATAN]]*O3</f>
        <v>20240</v>
      </c>
    </row>
    <row r="4" spans="1:16" ht="26.25" customHeight="1" x14ac:dyDescent="0.2">
      <c r="A4" s="14"/>
      <c r="B4" s="75"/>
      <c r="C4" s="9" t="s">
        <v>4328</v>
      </c>
      <c r="D4" s="76" t="s">
        <v>289</v>
      </c>
      <c r="E4" s="13">
        <v>44456</v>
      </c>
      <c r="F4" s="76" t="s">
        <v>4059</v>
      </c>
      <c r="G4" s="13">
        <v>44457.916666666664</v>
      </c>
      <c r="H4" s="10" t="s">
        <v>4060</v>
      </c>
      <c r="I4" s="1">
        <v>43</v>
      </c>
      <c r="J4" s="1">
        <v>29</v>
      </c>
      <c r="K4" s="1">
        <v>33</v>
      </c>
      <c r="L4" s="1">
        <v>9</v>
      </c>
      <c r="M4" s="80">
        <v>10.287750000000001</v>
      </c>
      <c r="N4" s="8">
        <v>10</v>
      </c>
      <c r="O4" s="64">
        <v>2530</v>
      </c>
      <c r="P4" s="65">
        <f>Table22457891011234567891011121314151617181920212223242526[[#This Row],[PEMBULATAN]]*O4</f>
        <v>25300</v>
      </c>
    </row>
    <row r="5" spans="1:16" ht="26.25" customHeight="1" x14ac:dyDescent="0.2">
      <c r="A5" s="14"/>
      <c r="B5" s="14"/>
      <c r="C5" s="9" t="s">
        <v>4329</v>
      </c>
      <c r="D5" s="76" t="s">
        <v>289</v>
      </c>
      <c r="E5" s="13">
        <v>44456</v>
      </c>
      <c r="F5" s="76" t="s">
        <v>4059</v>
      </c>
      <c r="G5" s="13">
        <v>44457.916666666664</v>
      </c>
      <c r="H5" s="10" t="s">
        <v>4060</v>
      </c>
      <c r="I5" s="1">
        <v>37</v>
      </c>
      <c r="J5" s="1">
        <v>36</v>
      </c>
      <c r="K5" s="1">
        <v>18</v>
      </c>
      <c r="L5" s="1">
        <v>12</v>
      </c>
      <c r="M5" s="80">
        <v>5.9939999999999998</v>
      </c>
      <c r="N5" s="8">
        <v>12</v>
      </c>
      <c r="O5" s="64">
        <v>2530</v>
      </c>
      <c r="P5" s="65">
        <f>Table22457891011234567891011121314151617181920212223242526[[#This Row],[PEMBULATAN]]*O5</f>
        <v>30360</v>
      </c>
    </row>
    <row r="6" spans="1:16" ht="26.25" customHeight="1" x14ac:dyDescent="0.2">
      <c r="A6" s="14"/>
      <c r="B6" s="14"/>
      <c r="C6" s="73" t="s">
        <v>4330</v>
      </c>
      <c r="D6" s="78" t="s">
        <v>289</v>
      </c>
      <c r="E6" s="13">
        <v>44456</v>
      </c>
      <c r="F6" s="76" t="s">
        <v>4059</v>
      </c>
      <c r="G6" s="13">
        <v>44457.916666666664</v>
      </c>
      <c r="H6" s="77" t="s">
        <v>4060</v>
      </c>
      <c r="I6" s="16">
        <v>35</v>
      </c>
      <c r="J6" s="16">
        <v>20</v>
      </c>
      <c r="K6" s="16">
        <v>35</v>
      </c>
      <c r="L6" s="16">
        <v>12</v>
      </c>
      <c r="M6" s="81">
        <v>6.125</v>
      </c>
      <c r="N6" s="72">
        <v>12</v>
      </c>
      <c r="O6" s="64">
        <v>2530</v>
      </c>
      <c r="P6" s="65">
        <f>Table22457891011234567891011121314151617181920212223242526[[#This Row],[PEMBULATAN]]*O6</f>
        <v>30360</v>
      </c>
    </row>
    <row r="7" spans="1:16" ht="26.25" customHeight="1" x14ac:dyDescent="0.2">
      <c r="A7" s="14"/>
      <c r="B7" s="14"/>
      <c r="C7" s="73" t="s">
        <v>4331</v>
      </c>
      <c r="D7" s="78" t="s">
        <v>289</v>
      </c>
      <c r="E7" s="13">
        <v>44456</v>
      </c>
      <c r="F7" s="76" t="s">
        <v>4059</v>
      </c>
      <c r="G7" s="13">
        <v>44457.916666666664</v>
      </c>
      <c r="H7" s="77" t="s">
        <v>4060</v>
      </c>
      <c r="I7" s="16">
        <v>35</v>
      </c>
      <c r="J7" s="16">
        <v>20</v>
      </c>
      <c r="K7" s="16">
        <v>35</v>
      </c>
      <c r="L7" s="16">
        <v>12</v>
      </c>
      <c r="M7" s="81">
        <v>6.125</v>
      </c>
      <c r="N7" s="72">
        <v>12</v>
      </c>
      <c r="O7" s="64">
        <v>2530</v>
      </c>
      <c r="P7" s="65">
        <f>Table22457891011234567891011121314151617181920212223242526[[#This Row],[PEMBULATAN]]*O7</f>
        <v>30360</v>
      </c>
    </row>
    <row r="8" spans="1:16" ht="26.25" customHeight="1" x14ac:dyDescent="0.2">
      <c r="A8" s="14"/>
      <c r="B8" s="14"/>
      <c r="C8" s="73" t="s">
        <v>4332</v>
      </c>
      <c r="D8" s="78" t="s">
        <v>289</v>
      </c>
      <c r="E8" s="13">
        <v>44456</v>
      </c>
      <c r="F8" s="76" t="s">
        <v>4059</v>
      </c>
      <c r="G8" s="13">
        <v>44457.916666666664</v>
      </c>
      <c r="H8" s="77" t="s">
        <v>4060</v>
      </c>
      <c r="I8" s="16">
        <v>35</v>
      </c>
      <c r="J8" s="16">
        <v>20</v>
      </c>
      <c r="K8" s="16">
        <v>35</v>
      </c>
      <c r="L8" s="16">
        <v>12</v>
      </c>
      <c r="M8" s="81">
        <v>6.125</v>
      </c>
      <c r="N8" s="72">
        <v>12</v>
      </c>
      <c r="O8" s="64">
        <v>2530</v>
      </c>
      <c r="P8" s="65">
        <f>Table22457891011234567891011121314151617181920212223242526[[#This Row],[PEMBULATAN]]*O8</f>
        <v>30360</v>
      </c>
    </row>
    <row r="9" spans="1:16" ht="26.25" customHeight="1" x14ac:dyDescent="0.2">
      <c r="A9" s="14"/>
      <c r="B9" s="14"/>
      <c r="C9" s="73" t="s">
        <v>4333</v>
      </c>
      <c r="D9" s="78" t="s">
        <v>289</v>
      </c>
      <c r="E9" s="13">
        <v>44456</v>
      </c>
      <c r="F9" s="76" t="s">
        <v>4059</v>
      </c>
      <c r="G9" s="13">
        <v>44457.916666666664</v>
      </c>
      <c r="H9" s="77" t="s">
        <v>4060</v>
      </c>
      <c r="I9" s="16">
        <v>43</v>
      </c>
      <c r="J9" s="16">
        <v>29</v>
      </c>
      <c r="K9" s="16">
        <v>33</v>
      </c>
      <c r="L9" s="16">
        <v>9</v>
      </c>
      <c r="M9" s="81">
        <v>10.287750000000001</v>
      </c>
      <c r="N9" s="72">
        <v>10</v>
      </c>
      <c r="O9" s="64">
        <v>2530</v>
      </c>
      <c r="P9" s="65">
        <f>Table22457891011234567891011121314151617181920212223242526[[#This Row],[PEMBULATAN]]*O9</f>
        <v>25300</v>
      </c>
    </row>
    <row r="10" spans="1:16" ht="26.25" customHeight="1" x14ac:dyDescent="0.2">
      <c r="A10" s="14"/>
      <c r="B10" s="14"/>
      <c r="C10" s="73" t="s">
        <v>4334</v>
      </c>
      <c r="D10" s="78" t="s">
        <v>289</v>
      </c>
      <c r="E10" s="13">
        <v>44456</v>
      </c>
      <c r="F10" s="76" t="s">
        <v>4059</v>
      </c>
      <c r="G10" s="13">
        <v>44457.916666666664</v>
      </c>
      <c r="H10" s="77" t="s">
        <v>4060</v>
      </c>
      <c r="I10" s="16">
        <v>43</v>
      </c>
      <c r="J10" s="16">
        <v>29</v>
      </c>
      <c r="K10" s="16">
        <v>33</v>
      </c>
      <c r="L10" s="16">
        <v>9</v>
      </c>
      <c r="M10" s="81">
        <v>10.287750000000001</v>
      </c>
      <c r="N10" s="72">
        <v>10</v>
      </c>
      <c r="O10" s="64">
        <v>2530</v>
      </c>
      <c r="P10" s="65">
        <f>Table22457891011234567891011121314151617181920212223242526[[#This Row],[PEMBULATAN]]*O10</f>
        <v>25300</v>
      </c>
    </row>
    <row r="11" spans="1:16" ht="26.25" customHeight="1" x14ac:dyDescent="0.2">
      <c r="A11" s="14"/>
      <c r="B11" s="96"/>
      <c r="C11" s="73" t="s">
        <v>4335</v>
      </c>
      <c r="D11" s="78" t="s">
        <v>289</v>
      </c>
      <c r="E11" s="13">
        <v>44456</v>
      </c>
      <c r="F11" s="76" t="s">
        <v>4059</v>
      </c>
      <c r="G11" s="13">
        <v>44457.916666666664</v>
      </c>
      <c r="H11" s="77" t="s">
        <v>4060</v>
      </c>
      <c r="I11" s="16">
        <v>21</v>
      </c>
      <c r="J11" s="16">
        <v>17</v>
      </c>
      <c r="K11" s="16">
        <v>13</v>
      </c>
      <c r="L11" s="16">
        <v>4</v>
      </c>
      <c r="M11" s="81">
        <v>1.16025</v>
      </c>
      <c r="N11" s="72">
        <v>4</v>
      </c>
      <c r="O11" s="64">
        <v>2530</v>
      </c>
      <c r="P11" s="65">
        <f>Table22457891011234567891011121314151617181920212223242526[[#This Row],[PEMBULATAN]]*O11</f>
        <v>10120</v>
      </c>
    </row>
    <row r="12" spans="1:16" ht="26.25" customHeight="1" x14ac:dyDescent="0.2">
      <c r="A12" s="14"/>
      <c r="B12" s="14" t="s">
        <v>4336</v>
      </c>
      <c r="C12" s="73" t="s">
        <v>4337</v>
      </c>
      <c r="D12" s="78" t="s">
        <v>289</v>
      </c>
      <c r="E12" s="13">
        <v>44456</v>
      </c>
      <c r="F12" s="76" t="s">
        <v>4059</v>
      </c>
      <c r="G12" s="13">
        <v>44457.916666666664</v>
      </c>
      <c r="H12" s="77" t="s">
        <v>4060</v>
      </c>
      <c r="I12" s="16">
        <v>50</v>
      </c>
      <c r="J12" s="16">
        <v>25</v>
      </c>
      <c r="K12" s="16">
        <v>25</v>
      </c>
      <c r="L12" s="16">
        <v>12</v>
      </c>
      <c r="M12" s="81">
        <v>7.8125</v>
      </c>
      <c r="N12" s="72">
        <v>12</v>
      </c>
      <c r="O12" s="64">
        <v>2530</v>
      </c>
      <c r="P12" s="65">
        <f>Table22457891011234567891011121314151617181920212223242526[[#This Row],[PEMBULATAN]]*O12</f>
        <v>30360</v>
      </c>
    </row>
    <row r="13" spans="1:16" ht="26.25" customHeight="1" x14ac:dyDescent="0.2">
      <c r="A13" s="14"/>
      <c r="B13" s="14"/>
      <c r="C13" s="73" t="s">
        <v>4338</v>
      </c>
      <c r="D13" s="78" t="s">
        <v>289</v>
      </c>
      <c r="E13" s="13">
        <v>44456</v>
      </c>
      <c r="F13" s="76" t="s">
        <v>4059</v>
      </c>
      <c r="G13" s="13">
        <v>44457.916666666664</v>
      </c>
      <c r="H13" s="77" t="s">
        <v>4060</v>
      </c>
      <c r="I13" s="16">
        <v>70</v>
      </c>
      <c r="J13" s="16">
        <v>56</v>
      </c>
      <c r="K13" s="16">
        <v>33</v>
      </c>
      <c r="L13" s="16">
        <v>12</v>
      </c>
      <c r="M13" s="81">
        <v>32.340000000000003</v>
      </c>
      <c r="N13" s="72">
        <v>33</v>
      </c>
      <c r="O13" s="64">
        <v>2530</v>
      </c>
      <c r="P13" s="65">
        <f>Table22457891011234567891011121314151617181920212223242526[[#This Row],[PEMBULATAN]]*O13</f>
        <v>83490</v>
      </c>
    </row>
    <row r="14" spans="1:16" ht="26.25" customHeight="1" x14ac:dyDescent="0.2">
      <c r="A14" s="14"/>
      <c r="B14" s="14"/>
      <c r="C14" s="73" t="s">
        <v>4339</v>
      </c>
      <c r="D14" s="78" t="s">
        <v>289</v>
      </c>
      <c r="E14" s="13">
        <v>44456</v>
      </c>
      <c r="F14" s="76" t="s">
        <v>4059</v>
      </c>
      <c r="G14" s="13">
        <v>44457.916666666664</v>
      </c>
      <c r="H14" s="77" t="s">
        <v>4060</v>
      </c>
      <c r="I14" s="16">
        <v>68</v>
      </c>
      <c r="J14" s="16">
        <v>20</v>
      </c>
      <c r="K14" s="16">
        <v>8</v>
      </c>
      <c r="L14" s="16">
        <v>2</v>
      </c>
      <c r="M14" s="81">
        <v>2.72</v>
      </c>
      <c r="N14" s="72">
        <v>3</v>
      </c>
      <c r="O14" s="64">
        <v>2530</v>
      </c>
      <c r="P14" s="65">
        <f>Table22457891011234567891011121314151617181920212223242526[[#This Row],[PEMBULATAN]]*O14</f>
        <v>7590</v>
      </c>
    </row>
    <row r="15" spans="1:16" ht="26.25" customHeight="1" x14ac:dyDescent="0.2">
      <c r="A15" s="14"/>
      <c r="B15" s="14"/>
      <c r="C15" s="73" t="s">
        <v>4340</v>
      </c>
      <c r="D15" s="78" t="s">
        <v>289</v>
      </c>
      <c r="E15" s="13">
        <v>44456</v>
      </c>
      <c r="F15" s="76" t="s">
        <v>4059</v>
      </c>
      <c r="G15" s="13">
        <v>44457.916666666664</v>
      </c>
      <c r="H15" s="77" t="s">
        <v>4060</v>
      </c>
      <c r="I15" s="16">
        <v>56</v>
      </c>
      <c r="J15" s="16">
        <v>41</v>
      </c>
      <c r="K15" s="16">
        <v>50</v>
      </c>
      <c r="L15" s="16">
        <v>14</v>
      </c>
      <c r="M15" s="81">
        <v>28.7</v>
      </c>
      <c r="N15" s="72">
        <v>29</v>
      </c>
      <c r="O15" s="64">
        <v>2530</v>
      </c>
      <c r="P15" s="65">
        <f>Table22457891011234567891011121314151617181920212223242526[[#This Row],[PEMBULATAN]]*O15</f>
        <v>73370</v>
      </c>
    </row>
    <row r="16" spans="1:16" ht="26.25" customHeight="1" x14ac:dyDescent="0.2">
      <c r="A16" s="14"/>
      <c r="B16" s="14"/>
      <c r="C16" s="73" t="s">
        <v>4341</v>
      </c>
      <c r="D16" s="78" t="s">
        <v>289</v>
      </c>
      <c r="E16" s="13">
        <v>44456</v>
      </c>
      <c r="F16" s="76" t="s">
        <v>4059</v>
      </c>
      <c r="G16" s="13">
        <v>44457.916666666664</v>
      </c>
      <c r="H16" s="77" t="s">
        <v>4060</v>
      </c>
      <c r="I16" s="16">
        <v>53</v>
      </c>
      <c r="J16" s="16">
        <v>39</v>
      </c>
      <c r="K16" s="16">
        <v>20</v>
      </c>
      <c r="L16" s="16">
        <v>6</v>
      </c>
      <c r="M16" s="81">
        <v>10.335000000000001</v>
      </c>
      <c r="N16" s="72">
        <v>11</v>
      </c>
      <c r="O16" s="64">
        <v>2530</v>
      </c>
      <c r="P16" s="65">
        <f>Table22457891011234567891011121314151617181920212223242526[[#This Row],[PEMBULATAN]]*O16</f>
        <v>27830</v>
      </c>
    </row>
    <row r="17" spans="1:16" ht="26.25" customHeight="1" x14ac:dyDescent="0.2">
      <c r="A17" s="14"/>
      <c r="B17" s="14"/>
      <c r="C17" s="73" t="s">
        <v>4342</v>
      </c>
      <c r="D17" s="78" t="s">
        <v>289</v>
      </c>
      <c r="E17" s="13">
        <v>44456</v>
      </c>
      <c r="F17" s="76" t="s">
        <v>4059</v>
      </c>
      <c r="G17" s="13">
        <v>44457.916666666664</v>
      </c>
      <c r="H17" s="77" t="s">
        <v>4060</v>
      </c>
      <c r="I17" s="16">
        <v>30</v>
      </c>
      <c r="J17" s="16">
        <v>30</v>
      </c>
      <c r="K17" s="16">
        <v>20</v>
      </c>
      <c r="L17" s="16">
        <v>14</v>
      </c>
      <c r="M17" s="81">
        <v>4.5</v>
      </c>
      <c r="N17" s="72">
        <v>14</v>
      </c>
      <c r="O17" s="64">
        <v>2530</v>
      </c>
      <c r="P17" s="65">
        <f>Table22457891011234567891011121314151617181920212223242526[[#This Row],[PEMBULATAN]]*O17</f>
        <v>35420</v>
      </c>
    </row>
    <row r="18" spans="1:16" ht="26.25" customHeight="1" x14ac:dyDescent="0.2">
      <c r="A18" s="14"/>
      <c r="B18" s="14"/>
      <c r="C18" s="73" t="s">
        <v>4343</v>
      </c>
      <c r="D18" s="78" t="s">
        <v>289</v>
      </c>
      <c r="E18" s="13">
        <v>44456</v>
      </c>
      <c r="F18" s="76" t="s">
        <v>4059</v>
      </c>
      <c r="G18" s="13">
        <v>44457.916666666664</v>
      </c>
      <c r="H18" s="77" t="s">
        <v>4060</v>
      </c>
      <c r="I18" s="16">
        <v>50</v>
      </c>
      <c r="J18" s="16">
        <v>40</v>
      </c>
      <c r="K18" s="16">
        <v>20</v>
      </c>
      <c r="L18" s="16">
        <v>8</v>
      </c>
      <c r="M18" s="81">
        <v>10</v>
      </c>
      <c r="N18" s="72">
        <v>10</v>
      </c>
      <c r="O18" s="64">
        <v>2530</v>
      </c>
      <c r="P18" s="65">
        <f>Table22457891011234567891011121314151617181920212223242526[[#This Row],[PEMBULATAN]]*O18</f>
        <v>25300</v>
      </c>
    </row>
    <row r="19" spans="1:16" ht="26.25" customHeight="1" x14ac:dyDescent="0.2">
      <c r="A19" s="14"/>
      <c r="B19" s="14"/>
      <c r="C19" s="73" t="s">
        <v>4344</v>
      </c>
      <c r="D19" s="78" t="s">
        <v>289</v>
      </c>
      <c r="E19" s="13">
        <v>44456</v>
      </c>
      <c r="F19" s="76" t="s">
        <v>4059</v>
      </c>
      <c r="G19" s="13">
        <v>44457.916666666664</v>
      </c>
      <c r="H19" s="77" t="s">
        <v>4060</v>
      </c>
      <c r="I19" s="16">
        <v>60</v>
      </c>
      <c r="J19" s="16">
        <v>50</v>
      </c>
      <c r="K19" s="16">
        <v>23</v>
      </c>
      <c r="L19" s="16">
        <v>12</v>
      </c>
      <c r="M19" s="81">
        <v>17.25</v>
      </c>
      <c r="N19" s="72">
        <v>17</v>
      </c>
      <c r="O19" s="64">
        <v>2530</v>
      </c>
      <c r="P19" s="65">
        <f>Table22457891011234567891011121314151617181920212223242526[[#This Row],[PEMBULATAN]]*O19</f>
        <v>43010</v>
      </c>
    </row>
    <row r="20" spans="1:16" ht="26.25" customHeight="1" x14ac:dyDescent="0.2">
      <c r="A20" s="14"/>
      <c r="B20" s="14"/>
      <c r="C20" s="73" t="s">
        <v>4345</v>
      </c>
      <c r="D20" s="78" t="s">
        <v>289</v>
      </c>
      <c r="E20" s="13">
        <v>44456</v>
      </c>
      <c r="F20" s="76" t="s">
        <v>4059</v>
      </c>
      <c r="G20" s="13">
        <v>44457.916666666664</v>
      </c>
      <c r="H20" s="77" t="s">
        <v>4060</v>
      </c>
      <c r="I20" s="16">
        <v>50</v>
      </c>
      <c r="J20" s="16">
        <v>63</v>
      </c>
      <c r="K20" s="16">
        <v>20</v>
      </c>
      <c r="L20" s="16">
        <v>15</v>
      </c>
      <c r="M20" s="81">
        <v>15.75</v>
      </c>
      <c r="N20" s="72">
        <v>16</v>
      </c>
      <c r="O20" s="64">
        <v>2530</v>
      </c>
      <c r="P20" s="65">
        <f>Table22457891011234567891011121314151617181920212223242526[[#This Row],[PEMBULATAN]]*O20</f>
        <v>40480</v>
      </c>
    </row>
    <row r="21" spans="1:16" ht="26.25" customHeight="1" x14ac:dyDescent="0.2">
      <c r="A21" s="14"/>
      <c r="B21" s="14"/>
      <c r="C21" s="73" t="s">
        <v>4346</v>
      </c>
      <c r="D21" s="78" t="s">
        <v>289</v>
      </c>
      <c r="E21" s="13">
        <v>44456</v>
      </c>
      <c r="F21" s="76" t="s">
        <v>4059</v>
      </c>
      <c r="G21" s="13">
        <v>44457.916666666664</v>
      </c>
      <c r="H21" s="77" t="s">
        <v>4060</v>
      </c>
      <c r="I21" s="16">
        <v>65</v>
      </c>
      <c r="J21" s="16">
        <v>44</v>
      </c>
      <c r="K21" s="16">
        <v>47</v>
      </c>
      <c r="L21" s="16">
        <v>14</v>
      </c>
      <c r="M21" s="81">
        <v>33.604999999999997</v>
      </c>
      <c r="N21" s="72">
        <v>34</v>
      </c>
      <c r="O21" s="64">
        <v>2530</v>
      </c>
      <c r="P21" s="65">
        <f>Table22457891011234567891011121314151617181920212223242526[[#This Row],[PEMBULATAN]]*O21</f>
        <v>86020</v>
      </c>
    </row>
    <row r="22" spans="1:16" ht="26.25" customHeight="1" x14ac:dyDescent="0.2">
      <c r="A22" s="14"/>
      <c r="B22" s="14"/>
      <c r="C22" s="73" t="s">
        <v>4347</v>
      </c>
      <c r="D22" s="78" t="s">
        <v>289</v>
      </c>
      <c r="E22" s="13">
        <v>44456</v>
      </c>
      <c r="F22" s="76" t="s">
        <v>4059</v>
      </c>
      <c r="G22" s="13">
        <v>44457.916666666664</v>
      </c>
      <c r="H22" s="77" t="s">
        <v>4060</v>
      </c>
      <c r="I22" s="16">
        <v>32</v>
      </c>
      <c r="J22" s="16">
        <v>22</v>
      </c>
      <c r="K22" s="16">
        <v>22</v>
      </c>
      <c r="L22" s="16">
        <v>5</v>
      </c>
      <c r="M22" s="81">
        <v>3.8719999999999999</v>
      </c>
      <c r="N22" s="72">
        <v>5</v>
      </c>
      <c r="O22" s="64">
        <v>2530</v>
      </c>
      <c r="P22" s="65">
        <f>Table22457891011234567891011121314151617181920212223242526[[#This Row],[PEMBULATAN]]*O22</f>
        <v>12650</v>
      </c>
    </row>
    <row r="23" spans="1:16" ht="26.25" customHeight="1" x14ac:dyDescent="0.2">
      <c r="A23" s="14"/>
      <c r="B23" s="14"/>
      <c r="C23" s="73" t="s">
        <v>4348</v>
      </c>
      <c r="D23" s="78" t="s">
        <v>289</v>
      </c>
      <c r="E23" s="13">
        <v>44456</v>
      </c>
      <c r="F23" s="76" t="s">
        <v>4059</v>
      </c>
      <c r="G23" s="13">
        <v>44457.916666666664</v>
      </c>
      <c r="H23" s="77" t="s">
        <v>4060</v>
      </c>
      <c r="I23" s="16">
        <v>35</v>
      </c>
      <c r="J23" s="16">
        <v>27</v>
      </c>
      <c r="K23" s="16">
        <v>20</v>
      </c>
      <c r="L23" s="16">
        <v>1</v>
      </c>
      <c r="M23" s="81">
        <v>4.7249999999999996</v>
      </c>
      <c r="N23" s="72">
        <v>5</v>
      </c>
      <c r="O23" s="64">
        <v>2530</v>
      </c>
      <c r="P23" s="65">
        <f>Table22457891011234567891011121314151617181920212223242526[[#This Row],[PEMBULATAN]]*O23</f>
        <v>12650</v>
      </c>
    </row>
    <row r="24" spans="1:16" ht="26.25" customHeight="1" x14ac:dyDescent="0.2">
      <c r="A24" s="14"/>
      <c r="B24" s="14"/>
      <c r="C24" s="73" t="s">
        <v>4349</v>
      </c>
      <c r="D24" s="78" t="s">
        <v>289</v>
      </c>
      <c r="E24" s="13">
        <v>44456</v>
      </c>
      <c r="F24" s="76" t="s">
        <v>4059</v>
      </c>
      <c r="G24" s="13">
        <v>44457.916666666664</v>
      </c>
      <c r="H24" s="77" t="s">
        <v>4060</v>
      </c>
      <c r="I24" s="16">
        <v>35</v>
      </c>
      <c r="J24" s="16">
        <v>30</v>
      </c>
      <c r="K24" s="16">
        <v>17</v>
      </c>
      <c r="L24" s="16">
        <v>1</v>
      </c>
      <c r="M24" s="81">
        <v>4.4625000000000004</v>
      </c>
      <c r="N24" s="72">
        <v>5</v>
      </c>
      <c r="O24" s="64">
        <v>2530</v>
      </c>
      <c r="P24" s="65">
        <f>Table22457891011234567891011121314151617181920212223242526[[#This Row],[PEMBULATAN]]*O24</f>
        <v>12650</v>
      </c>
    </row>
    <row r="25" spans="1:16" ht="26.25" customHeight="1" x14ac:dyDescent="0.2">
      <c r="A25" s="14"/>
      <c r="B25" s="14"/>
      <c r="C25" s="73" t="s">
        <v>4350</v>
      </c>
      <c r="D25" s="78" t="s">
        <v>289</v>
      </c>
      <c r="E25" s="13">
        <v>44456</v>
      </c>
      <c r="F25" s="76" t="s">
        <v>4059</v>
      </c>
      <c r="G25" s="13">
        <v>44457.916666666664</v>
      </c>
      <c r="H25" s="77" t="s">
        <v>4060</v>
      </c>
      <c r="I25" s="16">
        <v>36</v>
      </c>
      <c r="J25" s="16">
        <v>35</v>
      </c>
      <c r="K25" s="16">
        <v>20</v>
      </c>
      <c r="L25" s="16">
        <v>1</v>
      </c>
      <c r="M25" s="81">
        <v>6.3</v>
      </c>
      <c r="N25" s="72">
        <v>7</v>
      </c>
      <c r="O25" s="64">
        <v>2530</v>
      </c>
      <c r="P25" s="65">
        <f>Table22457891011234567891011121314151617181920212223242526[[#This Row],[PEMBULATAN]]*O25</f>
        <v>17710</v>
      </c>
    </row>
    <row r="26" spans="1:16" ht="26.25" customHeight="1" x14ac:dyDescent="0.2">
      <c r="A26" s="14"/>
      <c r="B26" s="96"/>
      <c r="C26" s="73" t="s">
        <v>4351</v>
      </c>
      <c r="D26" s="78" t="s">
        <v>289</v>
      </c>
      <c r="E26" s="13">
        <v>44456</v>
      </c>
      <c r="F26" s="76" t="s">
        <v>4059</v>
      </c>
      <c r="G26" s="13">
        <v>44457.916666666664</v>
      </c>
      <c r="H26" s="77" t="s">
        <v>4060</v>
      </c>
      <c r="I26" s="16">
        <v>56</v>
      </c>
      <c r="J26" s="16">
        <v>34</v>
      </c>
      <c r="K26" s="16">
        <v>30</v>
      </c>
      <c r="L26" s="16">
        <v>2</v>
      </c>
      <c r="M26" s="81">
        <v>14.28</v>
      </c>
      <c r="N26" s="72">
        <v>14</v>
      </c>
      <c r="O26" s="64">
        <v>2530</v>
      </c>
      <c r="P26" s="65">
        <f>Table22457891011234567891011121314151617181920212223242526[[#This Row],[PEMBULATAN]]*O26</f>
        <v>35420</v>
      </c>
    </row>
    <row r="27" spans="1:16" ht="26.25" customHeight="1" x14ac:dyDescent="0.2">
      <c r="A27" s="14"/>
      <c r="B27" s="14" t="s">
        <v>4352</v>
      </c>
      <c r="C27" s="73" t="s">
        <v>4353</v>
      </c>
      <c r="D27" s="78" t="s">
        <v>289</v>
      </c>
      <c r="E27" s="13">
        <v>44456</v>
      </c>
      <c r="F27" s="76" t="s">
        <v>4059</v>
      </c>
      <c r="G27" s="13">
        <v>44457.916666666664</v>
      </c>
      <c r="H27" s="77" t="s">
        <v>4060</v>
      </c>
      <c r="I27" s="16">
        <v>65</v>
      </c>
      <c r="J27" s="16">
        <v>39</v>
      </c>
      <c r="K27" s="16">
        <v>20</v>
      </c>
      <c r="L27" s="16">
        <v>4</v>
      </c>
      <c r="M27" s="81">
        <v>12.675000000000001</v>
      </c>
      <c r="N27" s="72">
        <v>13</v>
      </c>
      <c r="O27" s="64">
        <v>2530</v>
      </c>
      <c r="P27" s="65">
        <f>Table22457891011234567891011121314151617181920212223242526[[#This Row],[PEMBULATAN]]*O27</f>
        <v>32890</v>
      </c>
    </row>
    <row r="28" spans="1:16" ht="26.25" customHeight="1" x14ac:dyDescent="0.2">
      <c r="A28" s="14"/>
      <c r="B28" s="14"/>
      <c r="C28" s="73" t="s">
        <v>4354</v>
      </c>
      <c r="D28" s="78" t="s">
        <v>289</v>
      </c>
      <c r="E28" s="13">
        <v>44456</v>
      </c>
      <c r="F28" s="76" t="s">
        <v>4059</v>
      </c>
      <c r="G28" s="13">
        <v>44457.916666666664</v>
      </c>
      <c r="H28" s="77" t="s">
        <v>4060</v>
      </c>
      <c r="I28" s="16">
        <v>58</v>
      </c>
      <c r="J28" s="16">
        <v>37</v>
      </c>
      <c r="K28" s="16">
        <v>23</v>
      </c>
      <c r="L28" s="16">
        <v>7</v>
      </c>
      <c r="M28" s="81">
        <v>12.339499999999999</v>
      </c>
      <c r="N28" s="72">
        <v>13</v>
      </c>
      <c r="O28" s="64">
        <v>2530</v>
      </c>
      <c r="P28" s="65">
        <f>Table22457891011234567891011121314151617181920212223242526[[#This Row],[PEMBULATAN]]*O28</f>
        <v>32890</v>
      </c>
    </row>
    <row r="29" spans="1:16" ht="26.25" customHeight="1" x14ac:dyDescent="0.2">
      <c r="A29" s="14"/>
      <c r="B29" s="14"/>
      <c r="C29" s="73" t="s">
        <v>4355</v>
      </c>
      <c r="D29" s="78" t="s">
        <v>289</v>
      </c>
      <c r="E29" s="13">
        <v>44456</v>
      </c>
      <c r="F29" s="76" t="s">
        <v>4059</v>
      </c>
      <c r="G29" s="13">
        <v>44457.916666666664</v>
      </c>
      <c r="H29" s="77" t="s">
        <v>4060</v>
      </c>
      <c r="I29" s="16">
        <v>64</v>
      </c>
      <c r="J29" s="16">
        <v>43</v>
      </c>
      <c r="K29" s="16">
        <v>35</v>
      </c>
      <c r="L29" s="16">
        <v>7</v>
      </c>
      <c r="M29" s="81">
        <v>24.08</v>
      </c>
      <c r="N29" s="72">
        <v>24</v>
      </c>
      <c r="O29" s="64">
        <v>2530</v>
      </c>
      <c r="P29" s="65">
        <f>Table22457891011234567891011121314151617181920212223242526[[#This Row],[PEMBULATAN]]*O29</f>
        <v>60720</v>
      </c>
    </row>
    <row r="30" spans="1:16" ht="26.25" customHeight="1" x14ac:dyDescent="0.2">
      <c r="A30" s="14"/>
      <c r="B30" s="14"/>
      <c r="C30" s="73" t="s">
        <v>4356</v>
      </c>
      <c r="D30" s="78" t="s">
        <v>289</v>
      </c>
      <c r="E30" s="13">
        <v>44456</v>
      </c>
      <c r="F30" s="76" t="s">
        <v>4059</v>
      </c>
      <c r="G30" s="13">
        <v>44457.916666666664</v>
      </c>
      <c r="H30" s="77" t="s">
        <v>4060</v>
      </c>
      <c r="I30" s="16">
        <v>75</v>
      </c>
      <c r="J30" s="16">
        <v>60</v>
      </c>
      <c r="K30" s="16">
        <v>30</v>
      </c>
      <c r="L30" s="16">
        <v>10</v>
      </c>
      <c r="M30" s="81">
        <v>33.75</v>
      </c>
      <c r="N30" s="72">
        <v>34</v>
      </c>
      <c r="O30" s="64">
        <v>2530</v>
      </c>
      <c r="P30" s="65">
        <f>Table22457891011234567891011121314151617181920212223242526[[#This Row],[PEMBULATAN]]*O30</f>
        <v>86020</v>
      </c>
    </row>
    <row r="31" spans="1:16" ht="26.25" customHeight="1" x14ac:dyDescent="0.2">
      <c r="A31" s="14"/>
      <c r="B31" s="14"/>
      <c r="C31" s="73" t="s">
        <v>4357</v>
      </c>
      <c r="D31" s="78" t="s">
        <v>289</v>
      </c>
      <c r="E31" s="13">
        <v>44456</v>
      </c>
      <c r="F31" s="76" t="s">
        <v>4059</v>
      </c>
      <c r="G31" s="13">
        <v>44457.916666666664</v>
      </c>
      <c r="H31" s="77" t="s">
        <v>4060</v>
      </c>
      <c r="I31" s="16">
        <v>86</v>
      </c>
      <c r="J31" s="16">
        <v>65</v>
      </c>
      <c r="K31" s="16">
        <v>34</v>
      </c>
      <c r="L31" s="16">
        <v>10</v>
      </c>
      <c r="M31" s="81">
        <v>47.515000000000001</v>
      </c>
      <c r="N31" s="72">
        <v>48</v>
      </c>
      <c r="O31" s="64">
        <v>2530</v>
      </c>
      <c r="P31" s="65">
        <f>Table22457891011234567891011121314151617181920212223242526[[#This Row],[PEMBULATAN]]*O31</f>
        <v>121440</v>
      </c>
    </row>
    <row r="32" spans="1:16" ht="26.25" customHeight="1" x14ac:dyDescent="0.2">
      <c r="A32" s="14"/>
      <c r="B32" s="14"/>
      <c r="C32" s="73" t="s">
        <v>4358</v>
      </c>
      <c r="D32" s="78" t="s">
        <v>289</v>
      </c>
      <c r="E32" s="13">
        <v>44456</v>
      </c>
      <c r="F32" s="76" t="s">
        <v>4059</v>
      </c>
      <c r="G32" s="13">
        <v>44457.916666666664</v>
      </c>
      <c r="H32" s="77" t="s">
        <v>4060</v>
      </c>
      <c r="I32" s="16">
        <v>80</v>
      </c>
      <c r="J32" s="16">
        <v>65</v>
      </c>
      <c r="K32" s="16">
        <v>28</v>
      </c>
      <c r="L32" s="16">
        <v>6</v>
      </c>
      <c r="M32" s="81">
        <v>36.4</v>
      </c>
      <c r="N32" s="72">
        <v>37</v>
      </c>
      <c r="O32" s="64">
        <v>2530</v>
      </c>
      <c r="P32" s="65">
        <f>Table22457891011234567891011121314151617181920212223242526[[#This Row],[PEMBULATAN]]*O32</f>
        <v>93610</v>
      </c>
    </row>
    <row r="33" spans="1:16" ht="26.25" customHeight="1" x14ac:dyDescent="0.2">
      <c r="A33" s="14"/>
      <c r="B33" s="14"/>
      <c r="C33" s="73" t="s">
        <v>4359</v>
      </c>
      <c r="D33" s="78" t="s">
        <v>289</v>
      </c>
      <c r="E33" s="13">
        <v>44456</v>
      </c>
      <c r="F33" s="76" t="s">
        <v>4059</v>
      </c>
      <c r="G33" s="13">
        <v>44457.916666666664</v>
      </c>
      <c r="H33" s="77" t="s">
        <v>4060</v>
      </c>
      <c r="I33" s="16">
        <v>50</v>
      </c>
      <c r="J33" s="16">
        <v>36</v>
      </c>
      <c r="K33" s="16">
        <v>20</v>
      </c>
      <c r="L33" s="16">
        <v>1</v>
      </c>
      <c r="M33" s="81">
        <v>9</v>
      </c>
      <c r="N33" s="72">
        <v>9</v>
      </c>
      <c r="O33" s="64">
        <v>2530</v>
      </c>
      <c r="P33" s="65">
        <f>Table22457891011234567891011121314151617181920212223242526[[#This Row],[PEMBULATAN]]*O33</f>
        <v>22770</v>
      </c>
    </row>
    <row r="34" spans="1:16" ht="26.25" customHeight="1" x14ac:dyDescent="0.2">
      <c r="A34" s="14"/>
      <c r="B34" s="14"/>
      <c r="C34" s="73" t="s">
        <v>4360</v>
      </c>
      <c r="D34" s="78" t="s">
        <v>289</v>
      </c>
      <c r="E34" s="13">
        <v>44456</v>
      </c>
      <c r="F34" s="76" t="s">
        <v>4059</v>
      </c>
      <c r="G34" s="13">
        <v>44457.916666666664</v>
      </c>
      <c r="H34" s="77" t="s">
        <v>4060</v>
      </c>
      <c r="I34" s="16">
        <v>48</v>
      </c>
      <c r="J34" s="16">
        <v>40</v>
      </c>
      <c r="K34" s="16">
        <v>18</v>
      </c>
      <c r="L34" s="16">
        <v>2</v>
      </c>
      <c r="M34" s="81">
        <v>8.64</v>
      </c>
      <c r="N34" s="72">
        <v>9</v>
      </c>
      <c r="O34" s="64">
        <v>2530</v>
      </c>
      <c r="P34" s="65">
        <f>Table22457891011234567891011121314151617181920212223242526[[#This Row],[PEMBULATAN]]*O34</f>
        <v>22770</v>
      </c>
    </row>
    <row r="35" spans="1:16" ht="26.25" customHeight="1" x14ac:dyDescent="0.2">
      <c r="A35" s="14"/>
      <c r="B35" s="14"/>
      <c r="C35" s="73" t="s">
        <v>4361</v>
      </c>
      <c r="D35" s="78" t="s">
        <v>289</v>
      </c>
      <c r="E35" s="13">
        <v>44456</v>
      </c>
      <c r="F35" s="76" t="s">
        <v>4059</v>
      </c>
      <c r="G35" s="13">
        <v>44457.916666666664</v>
      </c>
      <c r="H35" s="77" t="s">
        <v>4060</v>
      </c>
      <c r="I35" s="16">
        <v>40</v>
      </c>
      <c r="J35" s="16">
        <v>40</v>
      </c>
      <c r="K35" s="16">
        <v>17</v>
      </c>
      <c r="L35" s="16">
        <v>4</v>
      </c>
      <c r="M35" s="81">
        <v>6.8</v>
      </c>
      <c r="N35" s="72">
        <v>7</v>
      </c>
      <c r="O35" s="64">
        <v>2530</v>
      </c>
      <c r="P35" s="65">
        <f>Table22457891011234567891011121314151617181920212223242526[[#This Row],[PEMBULATAN]]*O35</f>
        <v>17710</v>
      </c>
    </row>
    <row r="36" spans="1:16" ht="26.25" customHeight="1" x14ac:dyDescent="0.2">
      <c r="A36" s="14"/>
      <c r="B36" s="14"/>
      <c r="C36" s="73" t="s">
        <v>4362</v>
      </c>
      <c r="D36" s="78" t="s">
        <v>289</v>
      </c>
      <c r="E36" s="13">
        <v>44456</v>
      </c>
      <c r="F36" s="76" t="s">
        <v>4059</v>
      </c>
      <c r="G36" s="13">
        <v>44457.916666666664</v>
      </c>
      <c r="H36" s="77" t="s">
        <v>4060</v>
      </c>
      <c r="I36" s="16">
        <v>90</v>
      </c>
      <c r="J36" s="16">
        <v>70</v>
      </c>
      <c r="K36" s="16">
        <v>28</v>
      </c>
      <c r="L36" s="16">
        <v>13</v>
      </c>
      <c r="M36" s="81">
        <v>44.1</v>
      </c>
      <c r="N36" s="72">
        <v>44</v>
      </c>
      <c r="O36" s="64">
        <v>2530</v>
      </c>
      <c r="P36" s="65">
        <f>Table22457891011234567891011121314151617181920212223242526[[#This Row],[PEMBULATAN]]*O36</f>
        <v>111320</v>
      </c>
    </row>
    <row r="37" spans="1:16" ht="26.25" customHeight="1" x14ac:dyDescent="0.2">
      <c r="A37" s="14"/>
      <c r="B37" s="14"/>
      <c r="C37" s="73" t="s">
        <v>4363</v>
      </c>
      <c r="D37" s="78" t="s">
        <v>289</v>
      </c>
      <c r="E37" s="13">
        <v>44456</v>
      </c>
      <c r="F37" s="76" t="s">
        <v>4059</v>
      </c>
      <c r="G37" s="13">
        <v>44457.916666666664</v>
      </c>
      <c r="H37" s="77" t="s">
        <v>4060</v>
      </c>
      <c r="I37" s="16">
        <v>47</v>
      </c>
      <c r="J37" s="16">
        <v>35</v>
      </c>
      <c r="K37" s="16">
        <v>15</v>
      </c>
      <c r="L37" s="16">
        <v>3</v>
      </c>
      <c r="M37" s="81">
        <v>6.1687500000000002</v>
      </c>
      <c r="N37" s="72">
        <v>6</v>
      </c>
      <c r="O37" s="64">
        <v>2530</v>
      </c>
      <c r="P37" s="65">
        <f>Table22457891011234567891011121314151617181920212223242526[[#This Row],[PEMBULATAN]]*O37</f>
        <v>15180</v>
      </c>
    </row>
    <row r="38" spans="1:16" ht="26.25" customHeight="1" x14ac:dyDescent="0.2">
      <c r="A38" s="14"/>
      <c r="B38" s="14"/>
      <c r="C38" s="73" t="s">
        <v>4364</v>
      </c>
      <c r="D38" s="78" t="s">
        <v>289</v>
      </c>
      <c r="E38" s="13">
        <v>44456</v>
      </c>
      <c r="F38" s="76" t="s">
        <v>4059</v>
      </c>
      <c r="G38" s="13">
        <v>44457.916666666664</v>
      </c>
      <c r="H38" s="77" t="s">
        <v>4060</v>
      </c>
      <c r="I38" s="16">
        <v>25</v>
      </c>
      <c r="J38" s="16">
        <v>20</v>
      </c>
      <c r="K38" s="16">
        <v>13</v>
      </c>
      <c r="L38" s="16">
        <v>1</v>
      </c>
      <c r="M38" s="81">
        <v>1.625</v>
      </c>
      <c r="N38" s="72">
        <v>2</v>
      </c>
      <c r="O38" s="64">
        <v>2530</v>
      </c>
      <c r="P38" s="65">
        <f>Table22457891011234567891011121314151617181920212223242526[[#This Row],[PEMBULATAN]]*O38</f>
        <v>5060</v>
      </c>
    </row>
    <row r="39" spans="1:16" ht="26.25" customHeight="1" x14ac:dyDescent="0.2">
      <c r="A39" s="14"/>
      <c r="B39" s="14"/>
      <c r="C39" s="73" t="s">
        <v>4365</v>
      </c>
      <c r="D39" s="78" t="s">
        <v>289</v>
      </c>
      <c r="E39" s="13">
        <v>44456</v>
      </c>
      <c r="F39" s="76" t="s">
        <v>4059</v>
      </c>
      <c r="G39" s="13">
        <v>44457.916666666664</v>
      </c>
      <c r="H39" s="77" t="s">
        <v>4060</v>
      </c>
      <c r="I39" s="16">
        <v>46</v>
      </c>
      <c r="J39" s="16">
        <v>56</v>
      </c>
      <c r="K39" s="16">
        <v>20</v>
      </c>
      <c r="L39" s="16">
        <v>4</v>
      </c>
      <c r="M39" s="81">
        <v>12.88</v>
      </c>
      <c r="N39" s="72">
        <v>13</v>
      </c>
      <c r="O39" s="64">
        <v>2530</v>
      </c>
      <c r="P39" s="65">
        <f>Table22457891011234567891011121314151617181920212223242526[[#This Row],[PEMBULATAN]]*O39</f>
        <v>32890</v>
      </c>
    </row>
    <row r="40" spans="1:16" ht="26.25" customHeight="1" x14ac:dyDescent="0.2">
      <c r="A40" s="14"/>
      <c r="B40" s="14"/>
      <c r="C40" s="73" t="s">
        <v>4366</v>
      </c>
      <c r="D40" s="78" t="s">
        <v>289</v>
      </c>
      <c r="E40" s="13">
        <v>44456</v>
      </c>
      <c r="F40" s="76" t="s">
        <v>4059</v>
      </c>
      <c r="G40" s="13">
        <v>44457.916666666664</v>
      </c>
      <c r="H40" s="77" t="s">
        <v>4060</v>
      </c>
      <c r="I40" s="16">
        <v>75</v>
      </c>
      <c r="J40" s="16">
        <v>65</v>
      </c>
      <c r="K40" s="16">
        <v>35</v>
      </c>
      <c r="L40" s="16">
        <v>13</v>
      </c>
      <c r="M40" s="81">
        <v>42.65625</v>
      </c>
      <c r="N40" s="72">
        <v>43</v>
      </c>
      <c r="O40" s="64">
        <v>2530</v>
      </c>
      <c r="P40" s="65">
        <f>Table22457891011234567891011121314151617181920212223242526[[#This Row],[PEMBULATAN]]*O40</f>
        <v>108790</v>
      </c>
    </row>
    <row r="41" spans="1:16" ht="26.25" customHeight="1" x14ac:dyDescent="0.2">
      <c r="A41" s="14"/>
      <c r="B41" s="14"/>
      <c r="C41" s="73" t="s">
        <v>4367</v>
      </c>
      <c r="D41" s="78" t="s">
        <v>289</v>
      </c>
      <c r="E41" s="13">
        <v>44456</v>
      </c>
      <c r="F41" s="76" t="s">
        <v>4059</v>
      </c>
      <c r="G41" s="13">
        <v>44457.916666666664</v>
      </c>
      <c r="H41" s="77" t="s">
        <v>4060</v>
      </c>
      <c r="I41" s="16">
        <v>77</v>
      </c>
      <c r="J41" s="16">
        <v>50</v>
      </c>
      <c r="K41" s="16">
        <v>27</v>
      </c>
      <c r="L41" s="16">
        <v>9</v>
      </c>
      <c r="M41" s="81">
        <v>25.987500000000001</v>
      </c>
      <c r="N41" s="72">
        <v>26</v>
      </c>
      <c r="O41" s="64">
        <v>2530</v>
      </c>
      <c r="P41" s="65">
        <f>Table22457891011234567891011121314151617181920212223242526[[#This Row],[PEMBULATAN]]*O41</f>
        <v>65780</v>
      </c>
    </row>
    <row r="42" spans="1:16" ht="26.25" customHeight="1" x14ac:dyDescent="0.2">
      <c r="A42" s="14"/>
      <c r="B42" s="14"/>
      <c r="C42" s="73" t="s">
        <v>4368</v>
      </c>
      <c r="D42" s="78" t="s">
        <v>289</v>
      </c>
      <c r="E42" s="13">
        <v>44456</v>
      </c>
      <c r="F42" s="76" t="s">
        <v>4059</v>
      </c>
      <c r="G42" s="13">
        <v>44457.916666666664</v>
      </c>
      <c r="H42" s="77" t="s">
        <v>4060</v>
      </c>
      <c r="I42" s="16">
        <v>47</v>
      </c>
      <c r="J42" s="16">
        <v>40</v>
      </c>
      <c r="K42" s="16">
        <v>34</v>
      </c>
      <c r="L42" s="16">
        <v>14</v>
      </c>
      <c r="M42" s="81">
        <v>15.98</v>
      </c>
      <c r="N42" s="72">
        <v>16</v>
      </c>
      <c r="O42" s="64">
        <v>2530</v>
      </c>
      <c r="P42" s="65">
        <f>Table22457891011234567891011121314151617181920212223242526[[#This Row],[PEMBULATAN]]*O42</f>
        <v>40480</v>
      </c>
    </row>
    <row r="43" spans="1:16" ht="26.25" customHeight="1" x14ac:dyDescent="0.2">
      <c r="A43" s="14"/>
      <c r="B43" s="14"/>
      <c r="C43" s="73" t="s">
        <v>4369</v>
      </c>
      <c r="D43" s="78" t="s">
        <v>289</v>
      </c>
      <c r="E43" s="13">
        <v>44456</v>
      </c>
      <c r="F43" s="76" t="s">
        <v>4059</v>
      </c>
      <c r="G43" s="13">
        <v>44457.916666666664</v>
      </c>
      <c r="H43" s="77" t="s">
        <v>4060</v>
      </c>
      <c r="I43" s="16">
        <v>36</v>
      </c>
      <c r="J43" s="16">
        <v>18</v>
      </c>
      <c r="K43" s="16">
        <v>28</v>
      </c>
      <c r="L43" s="16">
        <v>8</v>
      </c>
      <c r="M43" s="81">
        <v>4.5359999999999996</v>
      </c>
      <c r="N43" s="72">
        <v>8</v>
      </c>
      <c r="O43" s="64">
        <v>2530</v>
      </c>
      <c r="P43" s="65">
        <f>Table22457891011234567891011121314151617181920212223242526[[#This Row],[PEMBULATAN]]*O43</f>
        <v>20240</v>
      </c>
    </row>
    <row r="44" spans="1:16" ht="26.25" customHeight="1" x14ac:dyDescent="0.2">
      <c r="A44" s="14"/>
      <c r="B44" s="14"/>
      <c r="C44" s="73" t="s">
        <v>4370</v>
      </c>
      <c r="D44" s="78" t="s">
        <v>289</v>
      </c>
      <c r="E44" s="13">
        <v>44456</v>
      </c>
      <c r="F44" s="76" t="s">
        <v>4059</v>
      </c>
      <c r="G44" s="13">
        <v>44457.916666666664</v>
      </c>
      <c r="H44" s="77" t="s">
        <v>4060</v>
      </c>
      <c r="I44" s="16">
        <v>34</v>
      </c>
      <c r="J44" s="16">
        <v>32</v>
      </c>
      <c r="K44" s="16">
        <v>28</v>
      </c>
      <c r="L44" s="16">
        <v>7</v>
      </c>
      <c r="M44" s="81">
        <v>7.6159999999999997</v>
      </c>
      <c r="N44" s="72">
        <v>8</v>
      </c>
      <c r="O44" s="64">
        <v>2530</v>
      </c>
      <c r="P44" s="65">
        <f>Table22457891011234567891011121314151617181920212223242526[[#This Row],[PEMBULATAN]]*O44</f>
        <v>20240</v>
      </c>
    </row>
    <row r="45" spans="1:16" ht="26.25" customHeight="1" x14ac:dyDescent="0.2">
      <c r="A45" s="14"/>
      <c r="B45" s="14"/>
      <c r="C45" s="73" t="s">
        <v>4371</v>
      </c>
      <c r="D45" s="78" t="s">
        <v>289</v>
      </c>
      <c r="E45" s="13">
        <v>44456</v>
      </c>
      <c r="F45" s="76" t="s">
        <v>4059</v>
      </c>
      <c r="G45" s="13">
        <v>44457.916666666664</v>
      </c>
      <c r="H45" s="77" t="s">
        <v>4060</v>
      </c>
      <c r="I45" s="16">
        <v>56</v>
      </c>
      <c r="J45" s="16">
        <v>42</v>
      </c>
      <c r="K45" s="16">
        <v>27</v>
      </c>
      <c r="L45" s="16">
        <v>8</v>
      </c>
      <c r="M45" s="81">
        <v>15.875999999999999</v>
      </c>
      <c r="N45" s="72">
        <v>16</v>
      </c>
      <c r="O45" s="64">
        <v>2530</v>
      </c>
      <c r="P45" s="65">
        <f>Table22457891011234567891011121314151617181920212223242526[[#This Row],[PEMBULATAN]]*O45</f>
        <v>40480</v>
      </c>
    </row>
    <row r="46" spans="1:16" ht="26.25" customHeight="1" x14ac:dyDescent="0.2">
      <c r="A46" s="14"/>
      <c r="B46" s="14"/>
      <c r="C46" s="73" t="s">
        <v>4372</v>
      </c>
      <c r="D46" s="78" t="s">
        <v>289</v>
      </c>
      <c r="E46" s="13">
        <v>44456</v>
      </c>
      <c r="F46" s="76" t="s">
        <v>4059</v>
      </c>
      <c r="G46" s="13">
        <v>44457.916666666664</v>
      </c>
      <c r="H46" s="77" t="s">
        <v>4060</v>
      </c>
      <c r="I46" s="16">
        <v>48</v>
      </c>
      <c r="J46" s="16">
        <v>23</v>
      </c>
      <c r="K46" s="16">
        <v>40</v>
      </c>
      <c r="L46" s="16">
        <v>8</v>
      </c>
      <c r="M46" s="81">
        <v>11.04</v>
      </c>
      <c r="N46" s="72">
        <v>11</v>
      </c>
      <c r="O46" s="64">
        <v>2530</v>
      </c>
      <c r="P46" s="65">
        <f>Table22457891011234567891011121314151617181920212223242526[[#This Row],[PEMBULATAN]]*O46</f>
        <v>27830</v>
      </c>
    </row>
    <row r="47" spans="1:16" ht="26.25" customHeight="1" x14ac:dyDescent="0.2">
      <c r="A47" s="14"/>
      <c r="B47" s="14"/>
      <c r="C47" s="73" t="s">
        <v>4373</v>
      </c>
      <c r="D47" s="78" t="s">
        <v>289</v>
      </c>
      <c r="E47" s="13">
        <v>44456</v>
      </c>
      <c r="F47" s="76" t="s">
        <v>4059</v>
      </c>
      <c r="G47" s="13">
        <v>44457.916666666664</v>
      </c>
      <c r="H47" s="77" t="s">
        <v>4060</v>
      </c>
      <c r="I47" s="16">
        <v>30</v>
      </c>
      <c r="J47" s="16">
        <v>25</v>
      </c>
      <c r="K47" s="16">
        <v>25</v>
      </c>
      <c r="L47" s="16">
        <v>9</v>
      </c>
      <c r="M47" s="81">
        <v>4.6875</v>
      </c>
      <c r="N47" s="72">
        <v>9</v>
      </c>
      <c r="O47" s="64">
        <v>2530</v>
      </c>
      <c r="P47" s="65">
        <f>Table22457891011234567891011121314151617181920212223242526[[#This Row],[PEMBULATAN]]*O47</f>
        <v>22770</v>
      </c>
    </row>
    <row r="48" spans="1:16" ht="26.25" customHeight="1" x14ac:dyDescent="0.2">
      <c r="A48" s="14"/>
      <c r="B48" s="14"/>
      <c r="C48" s="73" t="s">
        <v>4374</v>
      </c>
      <c r="D48" s="78" t="s">
        <v>289</v>
      </c>
      <c r="E48" s="13">
        <v>44456</v>
      </c>
      <c r="F48" s="76" t="s">
        <v>4059</v>
      </c>
      <c r="G48" s="13">
        <v>44457.916666666664</v>
      </c>
      <c r="H48" s="77" t="s">
        <v>4060</v>
      </c>
      <c r="I48" s="16">
        <v>50</v>
      </c>
      <c r="J48" s="16">
        <v>33</v>
      </c>
      <c r="K48" s="16">
        <v>37</v>
      </c>
      <c r="L48" s="16">
        <v>20</v>
      </c>
      <c r="M48" s="81">
        <v>15.262499999999999</v>
      </c>
      <c r="N48" s="72">
        <v>20</v>
      </c>
      <c r="O48" s="64">
        <v>2530</v>
      </c>
      <c r="P48" s="65">
        <f>Table22457891011234567891011121314151617181920212223242526[[#This Row],[PEMBULATAN]]*O48</f>
        <v>50600</v>
      </c>
    </row>
    <row r="49" spans="1:16" ht="26.25" customHeight="1" x14ac:dyDescent="0.2">
      <c r="A49" s="14"/>
      <c r="B49" s="14"/>
      <c r="C49" s="73" t="s">
        <v>4375</v>
      </c>
      <c r="D49" s="78" t="s">
        <v>289</v>
      </c>
      <c r="E49" s="13">
        <v>44456</v>
      </c>
      <c r="F49" s="76" t="s">
        <v>4059</v>
      </c>
      <c r="G49" s="13">
        <v>44457.916666666664</v>
      </c>
      <c r="H49" s="77" t="s">
        <v>4060</v>
      </c>
      <c r="I49" s="16">
        <v>35</v>
      </c>
      <c r="J49" s="16">
        <v>18</v>
      </c>
      <c r="K49" s="16">
        <v>8</v>
      </c>
      <c r="L49" s="16">
        <v>7</v>
      </c>
      <c r="M49" s="81">
        <v>1.26</v>
      </c>
      <c r="N49" s="72">
        <v>7</v>
      </c>
      <c r="O49" s="64">
        <v>2530</v>
      </c>
      <c r="P49" s="65">
        <f>Table22457891011234567891011121314151617181920212223242526[[#This Row],[PEMBULATAN]]*O49</f>
        <v>17710</v>
      </c>
    </row>
    <row r="50" spans="1:16" ht="26.25" customHeight="1" x14ac:dyDescent="0.2">
      <c r="A50" s="14"/>
      <c r="B50" s="14"/>
      <c r="C50" s="73" t="s">
        <v>4376</v>
      </c>
      <c r="D50" s="78" t="s">
        <v>289</v>
      </c>
      <c r="E50" s="13">
        <v>44456</v>
      </c>
      <c r="F50" s="76" t="s">
        <v>4059</v>
      </c>
      <c r="G50" s="13">
        <v>44457.916666666664</v>
      </c>
      <c r="H50" s="77" t="s">
        <v>4060</v>
      </c>
      <c r="I50" s="16">
        <v>40</v>
      </c>
      <c r="J50" s="16">
        <v>20</v>
      </c>
      <c r="K50" s="16">
        <v>28</v>
      </c>
      <c r="L50" s="16">
        <v>2</v>
      </c>
      <c r="M50" s="81">
        <v>5.6</v>
      </c>
      <c r="N50" s="72">
        <v>6</v>
      </c>
      <c r="O50" s="64">
        <v>2530</v>
      </c>
      <c r="P50" s="65">
        <f>Table22457891011234567891011121314151617181920212223242526[[#This Row],[PEMBULATAN]]*O50</f>
        <v>15180</v>
      </c>
    </row>
    <row r="51" spans="1:16" ht="26.25" customHeight="1" x14ac:dyDescent="0.2">
      <c r="A51" s="14"/>
      <c r="B51" s="14"/>
      <c r="C51" s="73" t="s">
        <v>4377</v>
      </c>
      <c r="D51" s="78" t="s">
        <v>289</v>
      </c>
      <c r="E51" s="13">
        <v>44456</v>
      </c>
      <c r="F51" s="76" t="s">
        <v>4059</v>
      </c>
      <c r="G51" s="13">
        <v>44457.916666666664</v>
      </c>
      <c r="H51" s="77" t="s">
        <v>4060</v>
      </c>
      <c r="I51" s="16">
        <v>20</v>
      </c>
      <c r="J51" s="16">
        <v>16</v>
      </c>
      <c r="K51" s="16">
        <v>20</v>
      </c>
      <c r="L51" s="16">
        <v>6</v>
      </c>
      <c r="M51" s="81">
        <v>1.6</v>
      </c>
      <c r="N51" s="72">
        <v>6</v>
      </c>
      <c r="O51" s="64">
        <v>2530</v>
      </c>
      <c r="P51" s="65">
        <f>Table22457891011234567891011121314151617181920212223242526[[#This Row],[PEMBULATAN]]*O51</f>
        <v>15180</v>
      </c>
    </row>
    <row r="52" spans="1:16" ht="26.25" customHeight="1" x14ac:dyDescent="0.2">
      <c r="A52" s="14"/>
      <c r="B52" s="14"/>
      <c r="C52" s="73" t="s">
        <v>4378</v>
      </c>
      <c r="D52" s="78" t="s">
        <v>289</v>
      </c>
      <c r="E52" s="13">
        <v>44456</v>
      </c>
      <c r="F52" s="76" t="s">
        <v>4059</v>
      </c>
      <c r="G52" s="13">
        <v>44457.916666666664</v>
      </c>
      <c r="H52" s="77" t="s">
        <v>4060</v>
      </c>
      <c r="I52" s="16">
        <v>63</v>
      </c>
      <c r="J52" s="16">
        <v>63</v>
      </c>
      <c r="K52" s="16">
        <v>20</v>
      </c>
      <c r="L52" s="16">
        <v>14</v>
      </c>
      <c r="M52" s="81">
        <v>19.844999999999999</v>
      </c>
      <c r="N52" s="72">
        <v>20</v>
      </c>
      <c r="O52" s="64">
        <v>2530</v>
      </c>
      <c r="P52" s="65">
        <f>Table22457891011234567891011121314151617181920212223242526[[#This Row],[PEMBULATAN]]*O52</f>
        <v>50600</v>
      </c>
    </row>
    <row r="53" spans="1:16" ht="26.25" customHeight="1" x14ac:dyDescent="0.2">
      <c r="A53" s="14"/>
      <c r="B53" s="14"/>
      <c r="C53" s="73" t="s">
        <v>4379</v>
      </c>
      <c r="D53" s="78" t="s">
        <v>289</v>
      </c>
      <c r="E53" s="13">
        <v>44456</v>
      </c>
      <c r="F53" s="76" t="s">
        <v>4059</v>
      </c>
      <c r="G53" s="13">
        <v>44457.916666666664</v>
      </c>
      <c r="H53" s="77" t="s">
        <v>4060</v>
      </c>
      <c r="I53" s="16">
        <v>46</v>
      </c>
      <c r="J53" s="16">
        <v>42</v>
      </c>
      <c r="K53" s="16">
        <v>36</v>
      </c>
      <c r="L53" s="16">
        <v>11</v>
      </c>
      <c r="M53" s="81">
        <v>17.388000000000002</v>
      </c>
      <c r="N53" s="72">
        <v>18</v>
      </c>
      <c r="O53" s="64">
        <v>2530</v>
      </c>
      <c r="P53" s="65">
        <f>Table22457891011234567891011121314151617181920212223242526[[#This Row],[PEMBULATAN]]*O53</f>
        <v>45540</v>
      </c>
    </row>
    <row r="54" spans="1:16" ht="26.25" customHeight="1" x14ac:dyDescent="0.2">
      <c r="A54" s="14"/>
      <c r="B54" s="14"/>
      <c r="C54" s="73" t="s">
        <v>4380</v>
      </c>
      <c r="D54" s="78" t="s">
        <v>289</v>
      </c>
      <c r="E54" s="13">
        <v>44456</v>
      </c>
      <c r="F54" s="76" t="s">
        <v>4059</v>
      </c>
      <c r="G54" s="13">
        <v>44457.916666666664</v>
      </c>
      <c r="H54" s="77" t="s">
        <v>4060</v>
      </c>
      <c r="I54" s="16">
        <v>100</v>
      </c>
      <c r="J54" s="16">
        <v>40</v>
      </c>
      <c r="K54" s="16">
        <v>37</v>
      </c>
      <c r="L54" s="16">
        <v>21</v>
      </c>
      <c r="M54" s="81">
        <v>37</v>
      </c>
      <c r="N54" s="72">
        <v>37</v>
      </c>
      <c r="O54" s="64">
        <v>2530</v>
      </c>
      <c r="P54" s="65">
        <f>Table22457891011234567891011121314151617181920212223242526[[#This Row],[PEMBULATAN]]*O54</f>
        <v>93610</v>
      </c>
    </row>
    <row r="55" spans="1:16" ht="26.25" customHeight="1" x14ac:dyDescent="0.2">
      <c r="A55" s="14"/>
      <c r="B55" s="14"/>
      <c r="C55" s="73" t="s">
        <v>4381</v>
      </c>
      <c r="D55" s="78" t="s">
        <v>289</v>
      </c>
      <c r="E55" s="13">
        <v>44456</v>
      </c>
      <c r="F55" s="76" t="s">
        <v>4059</v>
      </c>
      <c r="G55" s="13">
        <v>44457.916666666664</v>
      </c>
      <c r="H55" s="77" t="s">
        <v>4060</v>
      </c>
      <c r="I55" s="16">
        <v>47</v>
      </c>
      <c r="J55" s="16">
        <v>56</v>
      </c>
      <c r="K55" s="16">
        <v>26</v>
      </c>
      <c r="L55" s="16">
        <v>2</v>
      </c>
      <c r="M55" s="81">
        <v>17.108000000000001</v>
      </c>
      <c r="N55" s="72">
        <v>17</v>
      </c>
      <c r="O55" s="64">
        <v>2530</v>
      </c>
      <c r="P55" s="65">
        <f>Table22457891011234567891011121314151617181920212223242526[[#This Row],[PEMBULATAN]]*O55</f>
        <v>43010</v>
      </c>
    </row>
    <row r="56" spans="1:16" ht="26.25" customHeight="1" x14ac:dyDescent="0.2">
      <c r="A56" s="14"/>
      <c r="B56" s="14"/>
      <c r="C56" s="73" t="s">
        <v>4382</v>
      </c>
      <c r="D56" s="78" t="s">
        <v>289</v>
      </c>
      <c r="E56" s="13">
        <v>44456</v>
      </c>
      <c r="F56" s="76" t="s">
        <v>4059</v>
      </c>
      <c r="G56" s="13">
        <v>44457.916666666664</v>
      </c>
      <c r="H56" s="77" t="s">
        <v>4060</v>
      </c>
      <c r="I56" s="16">
        <v>93</v>
      </c>
      <c r="J56" s="16">
        <v>23</v>
      </c>
      <c r="K56" s="16">
        <v>15</v>
      </c>
      <c r="L56" s="16">
        <v>3</v>
      </c>
      <c r="M56" s="81">
        <v>8.0212500000000002</v>
      </c>
      <c r="N56" s="72">
        <v>8</v>
      </c>
      <c r="O56" s="64">
        <v>2530</v>
      </c>
      <c r="P56" s="65">
        <f>Table22457891011234567891011121314151617181920212223242526[[#This Row],[PEMBULATAN]]*O56</f>
        <v>20240</v>
      </c>
    </row>
    <row r="57" spans="1:16" ht="26.25" customHeight="1" x14ac:dyDescent="0.2">
      <c r="A57" s="14"/>
      <c r="B57" s="14"/>
      <c r="C57" s="73" t="s">
        <v>4383</v>
      </c>
      <c r="D57" s="78" t="s">
        <v>289</v>
      </c>
      <c r="E57" s="13">
        <v>44456</v>
      </c>
      <c r="F57" s="76" t="s">
        <v>4059</v>
      </c>
      <c r="G57" s="13">
        <v>44457.916666666664</v>
      </c>
      <c r="H57" s="77" t="s">
        <v>4060</v>
      </c>
      <c r="I57" s="16">
        <v>71</v>
      </c>
      <c r="J57" s="16">
        <v>35</v>
      </c>
      <c r="K57" s="16">
        <v>27</v>
      </c>
      <c r="L57" s="16">
        <v>6</v>
      </c>
      <c r="M57" s="81">
        <v>16.77375</v>
      </c>
      <c r="N57" s="72">
        <v>17</v>
      </c>
      <c r="O57" s="64">
        <v>2530</v>
      </c>
      <c r="P57" s="65">
        <f>Table22457891011234567891011121314151617181920212223242526[[#This Row],[PEMBULATAN]]*O57</f>
        <v>43010</v>
      </c>
    </row>
    <row r="58" spans="1:16" ht="26.25" customHeight="1" x14ac:dyDescent="0.2">
      <c r="A58" s="14"/>
      <c r="B58" s="14"/>
      <c r="C58" s="73" t="s">
        <v>4384</v>
      </c>
      <c r="D58" s="78" t="s">
        <v>289</v>
      </c>
      <c r="E58" s="13">
        <v>44456</v>
      </c>
      <c r="F58" s="76" t="s">
        <v>4059</v>
      </c>
      <c r="G58" s="13">
        <v>44457.916666666664</v>
      </c>
      <c r="H58" s="77" t="s">
        <v>4060</v>
      </c>
      <c r="I58" s="16">
        <v>100</v>
      </c>
      <c r="J58" s="16">
        <v>5</v>
      </c>
      <c r="K58" s="16">
        <v>5</v>
      </c>
      <c r="L58" s="16">
        <v>3</v>
      </c>
      <c r="M58" s="81">
        <v>0.625</v>
      </c>
      <c r="N58" s="72">
        <v>3</v>
      </c>
      <c r="O58" s="64">
        <v>2530</v>
      </c>
      <c r="P58" s="65">
        <f>Table22457891011234567891011121314151617181920212223242526[[#This Row],[PEMBULATAN]]*O58</f>
        <v>7590</v>
      </c>
    </row>
    <row r="59" spans="1:16" ht="26.25" customHeight="1" x14ac:dyDescent="0.2">
      <c r="A59" s="14"/>
      <c r="B59" s="14"/>
      <c r="C59" s="73" t="s">
        <v>4385</v>
      </c>
      <c r="D59" s="78" t="s">
        <v>289</v>
      </c>
      <c r="E59" s="13">
        <v>44456</v>
      </c>
      <c r="F59" s="76" t="s">
        <v>4059</v>
      </c>
      <c r="G59" s="13">
        <v>44457.916666666664</v>
      </c>
      <c r="H59" s="77" t="s">
        <v>4060</v>
      </c>
      <c r="I59" s="16">
        <v>120</v>
      </c>
      <c r="J59" s="16">
        <v>17</v>
      </c>
      <c r="K59" s="16">
        <v>17</v>
      </c>
      <c r="L59" s="16">
        <v>3</v>
      </c>
      <c r="M59" s="81">
        <v>8.67</v>
      </c>
      <c r="N59" s="72">
        <v>9</v>
      </c>
      <c r="O59" s="64">
        <v>2530</v>
      </c>
      <c r="P59" s="65">
        <f>Table22457891011234567891011121314151617181920212223242526[[#This Row],[PEMBULATAN]]*O59</f>
        <v>22770</v>
      </c>
    </row>
    <row r="60" spans="1:16" ht="26.25" customHeight="1" x14ac:dyDescent="0.2">
      <c r="A60" s="14"/>
      <c r="B60" s="14"/>
      <c r="C60" s="73" t="s">
        <v>4386</v>
      </c>
      <c r="D60" s="78" t="s">
        <v>289</v>
      </c>
      <c r="E60" s="13">
        <v>44456</v>
      </c>
      <c r="F60" s="76" t="s">
        <v>4059</v>
      </c>
      <c r="G60" s="13">
        <v>44457.916666666664</v>
      </c>
      <c r="H60" s="77" t="s">
        <v>4060</v>
      </c>
      <c r="I60" s="16">
        <v>36</v>
      </c>
      <c r="J60" s="16">
        <v>21</v>
      </c>
      <c r="K60" s="16">
        <v>38</v>
      </c>
      <c r="L60" s="16">
        <v>2</v>
      </c>
      <c r="M60" s="81">
        <v>7.1820000000000004</v>
      </c>
      <c r="N60" s="72">
        <v>7</v>
      </c>
      <c r="O60" s="64">
        <v>2530</v>
      </c>
      <c r="P60" s="65">
        <f>Table22457891011234567891011121314151617181920212223242526[[#This Row],[PEMBULATAN]]*O60</f>
        <v>17710</v>
      </c>
    </row>
    <row r="61" spans="1:16" ht="26.25" customHeight="1" x14ac:dyDescent="0.2">
      <c r="A61" s="14"/>
      <c r="B61" s="14"/>
      <c r="C61" s="73" t="s">
        <v>4387</v>
      </c>
      <c r="D61" s="78" t="s">
        <v>289</v>
      </c>
      <c r="E61" s="13">
        <v>44456</v>
      </c>
      <c r="F61" s="76" t="s">
        <v>4059</v>
      </c>
      <c r="G61" s="13">
        <v>44457.916666666664</v>
      </c>
      <c r="H61" s="77" t="s">
        <v>4060</v>
      </c>
      <c r="I61" s="16">
        <v>190</v>
      </c>
      <c r="J61" s="16">
        <v>66</v>
      </c>
      <c r="K61" s="16">
        <v>30</v>
      </c>
      <c r="L61" s="16">
        <v>20</v>
      </c>
      <c r="M61" s="81">
        <v>94.05</v>
      </c>
      <c r="N61" s="72">
        <v>94</v>
      </c>
      <c r="O61" s="64">
        <v>2530</v>
      </c>
      <c r="P61" s="65">
        <f>Table22457891011234567891011121314151617181920212223242526[[#This Row],[PEMBULATAN]]*O61</f>
        <v>237820</v>
      </c>
    </row>
    <row r="62" spans="1:16" ht="26.25" customHeight="1" x14ac:dyDescent="0.2">
      <c r="A62" s="14"/>
      <c r="B62" s="14"/>
      <c r="C62" s="73" t="s">
        <v>4388</v>
      </c>
      <c r="D62" s="78" t="s">
        <v>289</v>
      </c>
      <c r="E62" s="13">
        <v>44456</v>
      </c>
      <c r="F62" s="76" t="s">
        <v>4059</v>
      </c>
      <c r="G62" s="13">
        <v>44457.916666666664</v>
      </c>
      <c r="H62" s="77" t="s">
        <v>4060</v>
      </c>
      <c r="I62" s="16">
        <v>103</v>
      </c>
      <c r="J62" s="16">
        <v>10</v>
      </c>
      <c r="K62" s="16">
        <v>46</v>
      </c>
      <c r="L62" s="16">
        <v>3</v>
      </c>
      <c r="M62" s="81">
        <v>11.845000000000001</v>
      </c>
      <c r="N62" s="72">
        <v>12</v>
      </c>
      <c r="O62" s="64">
        <v>2530</v>
      </c>
      <c r="P62" s="65">
        <f>Table22457891011234567891011121314151617181920212223242526[[#This Row],[PEMBULATAN]]*O62</f>
        <v>30360</v>
      </c>
    </row>
    <row r="63" spans="1:16" ht="26.25" customHeight="1" x14ac:dyDescent="0.2">
      <c r="A63" s="14"/>
      <c r="B63" s="14"/>
      <c r="C63" s="73" t="s">
        <v>4389</v>
      </c>
      <c r="D63" s="78" t="s">
        <v>289</v>
      </c>
      <c r="E63" s="13">
        <v>44456</v>
      </c>
      <c r="F63" s="76" t="s">
        <v>4059</v>
      </c>
      <c r="G63" s="13">
        <v>44457.916666666664</v>
      </c>
      <c r="H63" s="77" t="s">
        <v>4060</v>
      </c>
      <c r="I63" s="16">
        <v>61</v>
      </c>
      <c r="J63" s="16">
        <v>32</v>
      </c>
      <c r="K63" s="16">
        <v>37</v>
      </c>
      <c r="L63" s="16">
        <v>7</v>
      </c>
      <c r="M63" s="81">
        <v>18.056000000000001</v>
      </c>
      <c r="N63" s="72">
        <v>18</v>
      </c>
      <c r="O63" s="64">
        <v>2530</v>
      </c>
      <c r="P63" s="65">
        <f>Table22457891011234567891011121314151617181920212223242526[[#This Row],[PEMBULATAN]]*O63</f>
        <v>45540</v>
      </c>
    </row>
    <row r="64" spans="1:16" ht="26.25" customHeight="1" x14ac:dyDescent="0.2">
      <c r="A64" s="14"/>
      <c r="B64" s="14"/>
      <c r="C64" s="73" t="s">
        <v>4390</v>
      </c>
      <c r="D64" s="78" t="s">
        <v>289</v>
      </c>
      <c r="E64" s="13">
        <v>44456</v>
      </c>
      <c r="F64" s="76" t="s">
        <v>4059</v>
      </c>
      <c r="G64" s="13">
        <v>44457.916666666664</v>
      </c>
      <c r="H64" s="77" t="s">
        <v>4060</v>
      </c>
      <c r="I64" s="16">
        <v>44</v>
      </c>
      <c r="J64" s="16">
        <v>44</v>
      </c>
      <c r="K64" s="16">
        <v>40</v>
      </c>
      <c r="L64" s="16">
        <v>14</v>
      </c>
      <c r="M64" s="81">
        <v>19.36</v>
      </c>
      <c r="N64" s="72">
        <v>20</v>
      </c>
      <c r="O64" s="64">
        <v>2530</v>
      </c>
      <c r="P64" s="65">
        <f>Table22457891011234567891011121314151617181920212223242526[[#This Row],[PEMBULATAN]]*O64</f>
        <v>50600</v>
      </c>
    </row>
    <row r="65" spans="1:16" ht="26.25" customHeight="1" x14ac:dyDescent="0.2">
      <c r="A65" s="14"/>
      <c r="B65" s="14"/>
      <c r="C65" s="73" t="s">
        <v>4391</v>
      </c>
      <c r="D65" s="78" t="s">
        <v>289</v>
      </c>
      <c r="E65" s="13">
        <v>44456</v>
      </c>
      <c r="F65" s="76" t="s">
        <v>4059</v>
      </c>
      <c r="G65" s="13">
        <v>44457.916666666664</v>
      </c>
      <c r="H65" s="77" t="s">
        <v>4060</v>
      </c>
      <c r="I65" s="16">
        <v>50</v>
      </c>
      <c r="J65" s="16">
        <v>33</v>
      </c>
      <c r="K65" s="16">
        <v>33</v>
      </c>
      <c r="L65" s="16">
        <v>3</v>
      </c>
      <c r="M65" s="81">
        <v>13.612500000000001</v>
      </c>
      <c r="N65" s="72">
        <v>14</v>
      </c>
      <c r="O65" s="64">
        <v>2530</v>
      </c>
      <c r="P65" s="65">
        <f>Table22457891011234567891011121314151617181920212223242526[[#This Row],[PEMBULATAN]]*O65</f>
        <v>35420</v>
      </c>
    </row>
    <row r="66" spans="1:16" ht="26.25" customHeight="1" x14ac:dyDescent="0.2">
      <c r="A66" s="14"/>
      <c r="B66" s="14"/>
      <c r="C66" s="73" t="s">
        <v>4392</v>
      </c>
      <c r="D66" s="78" t="s">
        <v>289</v>
      </c>
      <c r="E66" s="13">
        <v>44456</v>
      </c>
      <c r="F66" s="76" t="s">
        <v>4059</v>
      </c>
      <c r="G66" s="13">
        <v>44457.916666666664</v>
      </c>
      <c r="H66" s="77" t="s">
        <v>4060</v>
      </c>
      <c r="I66" s="16">
        <v>55</v>
      </c>
      <c r="J66" s="16">
        <v>53</v>
      </c>
      <c r="K66" s="16">
        <v>12</v>
      </c>
      <c r="L66" s="16">
        <v>3</v>
      </c>
      <c r="M66" s="81">
        <v>8.7449999999999992</v>
      </c>
      <c r="N66" s="72">
        <v>9</v>
      </c>
      <c r="O66" s="64">
        <v>2530</v>
      </c>
      <c r="P66" s="65">
        <f>Table22457891011234567891011121314151617181920212223242526[[#This Row],[PEMBULATAN]]*O66</f>
        <v>22770</v>
      </c>
    </row>
    <row r="67" spans="1:16" ht="26.25" customHeight="1" x14ac:dyDescent="0.2">
      <c r="A67" s="14"/>
      <c r="B67" s="14"/>
      <c r="C67" s="73" t="s">
        <v>4393</v>
      </c>
      <c r="D67" s="78" t="s">
        <v>289</v>
      </c>
      <c r="E67" s="13">
        <v>44456</v>
      </c>
      <c r="F67" s="76" t="s">
        <v>4059</v>
      </c>
      <c r="G67" s="13">
        <v>44457.916666666664</v>
      </c>
      <c r="H67" s="77" t="s">
        <v>4060</v>
      </c>
      <c r="I67" s="16">
        <v>35</v>
      </c>
      <c r="J67" s="16">
        <v>35</v>
      </c>
      <c r="K67" s="16">
        <v>30</v>
      </c>
      <c r="L67" s="16">
        <v>5</v>
      </c>
      <c r="M67" s="81">
        <v>9.1875</v>
      </c>
      <c r="N67" s="72">
        <v>9</v>
      </c>
      <c r="O67" s="64">
        <v>2530</v>
      </c>
      <c r="P67" s="65">
        <f>Table22457891011234567891011121314151617181920212223242526[[#This Row],[PEMBULATAN]]*O67</f>
        <v>22770</v>
      </c>
    </row>
    <row r="68" spans="1:16" ht="26.25" customHeight="1" x14ac:dyDescent="0.2">
      <c r="A68" s="14"/>
      <c r="B68" s="14"/>
      <c r="C68" s="73" t="s">
        <v>4394</v>
      </c>
      <c r="D68" s="78" t="s">
        <v>289</v>
      </c>
      <c r="E68" s="13">
        <v>44456</v>
      </c>
      <c r="F68" s="76" t="s">
        <v>4059</v>
      </c>
      <c r="G68" s="13">
        <v>44457.916666666664</v>
      </c>
      <c r="H68" s="77" t="s">
        <v>4060</v>
      </c>
      <c r="I68" s="16">
        <v>53</v>
      </c>
      <c r="J68" s="16">
        <v>28</v>
      </c>
      <c r="K68" s="16">
        <v>27</v>
      </c>
      <c r="L68" s="16">
        <v>8</v>
      </c>
      <c r="M68" s="81">
        <v>10.016999999999999</v>
      </c>
      <c r="N68" s="72">
        <v>10</v>
      </c>
      <c r="O68" s="64">
        <v>2530</v>
      </c>
      <c r="P68" s="65">
        <f>Table22457891011234567891011121314151617181920212223242526[[#This Row],[PEMBULATAN]]*O68</f>
        <v>25300</v>
      </c>
    </row>
    <row r="69" spans="1:16" ht="26.25" customHeight="1" x14ac:dyDescent="0.2">
      <c r="A69" s="14"/>
      <c r="B69" s="14"/>
      <c r="C69" s="73" t="s">
        <v>4395</v>
      </c>
      <c r="D69" s="78" t="s">
        <v>289</v>
      </c>
      <c r="E69" s="13">
        <v>44456</v>
      </c>
      <c r="F69" s="76" t="s">
        <v>4059</v>
      </c>
      <c r="G69" s="13">
        <v>44457.916666666664</v>
      </c>
      <c r="H69" s="77" t="s">
        <v>4060</v>
      </c>
      <c r="I69" s="16">
        <v>90</v>
      </c>
      <c r="J69" s="16">
        <v>62</v>
      </c>
      <c r="K69" s="16">
        <v>37</v>
      </c>
      <c r="L69" s="16">
        <v>33</v>
      </c>
      <c r="M69" s="81">
        <v>51.615000000000002</v>
      </c>
      <c r="N69" s="72">
        <v>52</v>
      </c>
      <c r="O69" s="64">
        <v>2530</v>
      </c>
      <c r="P69" s="65">
        <f>Table22457891011234567891011121314151617181920212223242526[[#This Row],[PEMBULATAN]]*O69</f>
        <v>131560</v>
      </c>
    </row>
    <row r="70" spans="1:16" ht="26.25" customHeight="1" x14ac:dyDescent="0.2">
      <c r="A70" s="14"/>
      <c r="B70" s="14"/>
      <c r="C70" s="73" t="s">
        <v>4396</v>
      </c>
      <c r="D70" s="78" t="s">
        <v>289</v>
      </c>
      <c r="E70" s="13">
        <v>44456</v>
      </c>
      <c r="F70" s="76" t="s">
        <v>4059</v>
      </c>
      <c r="G70" s="13">
        <v>44457.916666666664</v>
      </c>
      <c r="H70" s="77" t="s">
        <v>4060</v>
      </c>
      <c r="I70" s="16">
        <v>70</v>
      </c>
      <c r="J70" s="16">
        <v>20</v>
      </c>
      <c r="K70" s="16">
        <v>25</v>
      </c>
      <c r="L70" s="16">
        <v>5</v>
      </c>
      <c r="M70" s="81">
        <v>8.75</v>
      </c>
      <c r="N70" s="72">
        <v>9</v>
      </c>
      <c r="O70" s="64">
        <v>2530</v>
      </c>
      <c r="P70" s="65">
        <f>Table22457891011234567891011121314151617181920212223242526[[#This Row],[PEMBULATAN]]*O70</f>
        <v>22770</v>
      </c>
    </row>
    <row r="71" spans="1:16" ht="26.25" customHeight="1" x14ac:dyDescent="0.2">
      <c r="A71" s="14"/>
      <c r="B71" s="14"/>
      <c r="C71" s="73" t="s">
        <v>4397</v>
      </c>
      <c r="D71" s="78" t="s">
        <v>289</v>
      </c>
      <c r="E71" s="13">
        <v>44456</v>
      </c>
      <c r="F71" s="76" t="s">
        <v>4059</v>
      </c>
      <c r="G71" s="13">
        <v>44457.916666666664</v>
      </c>
      <c r="H71" s="77" t="s">
        <v>4060</v>
      </c>
      <c r="I71" s="16">
        <v>90</v>
      </c>
      <c r="J71" s="16">
        <v>44</v>
      </c>
      <c r="K71" s="16">
        <v>15</v>
      </c>
      <c r="L71" s="16">
        <v>1</v>
      </c>
      <c r="M71" s="81">
        <v>14.85</v>
      </c>
      <c r="N71" s="72">
        <v>15</v>
      </c>
      <c r="O71" s="64">
        <v>2530</v>
      </c>
      <c r="P71" s="65">
        <f>Table22457891011234567891011121314151617181920212223242526[[#This Row],[PEMBULATAN]]*O71</f>
        <v>37950</v>
      </c>
    </row>
    <row r="72" spans="1:16" ht="26.25" customHeight="1" x14ac:dyDescent="0.2">
      <c r="A72" s="14"/>
      <c r="B72" s="14"/>
      <c r="C72" s="73" t="s">
        <v>4398</v>
      </c>
      <c r="D72" s="78" t="s">
        <v>289</v>
      </c>
      <c r="E72" s="13">
        <v>44456</v>
      </c>
      <c r="F72" s="76" t="s">
        <v>4059</v>
      </c>
      <c r="G72" s="13">
        <v>44457.916666666664</v>
      </c>
      <c r="H72" s="77" t="s">
        <v>4060</v>
      </c>
      <c r="I72" s="16">
        <v>45</v>
      </c>
      <c r="J72" s="16">
        <v>19</v>
      </c>
      <c r="K72" s="16">
        <v>10</v>
      </c>
      <c r="L72" s="16">
        <v>1</v>
      </c>
      <c r="M72" s="81">
        <v>2.1375000000000002</v>
      </c>
      <c r="N72" s="72">
        <v>2</v>
      </c>
      <c r="O72" s="64">
        <v>2530</v>
      </c>
      <c r="P72" s="65">
        <f>Table22457891011234567891011121314151617181920212223242526[[#This Row],[PEMBULATAN]]*O72</f>
        <v>5060</v>
      </c>
    </row>
    <row r="73" spans="1:16" ht="26.25" customHeight="1" x14ac:dyDescent="0.2">
      <c r="A73" s="14"/>
      <c r="B73" s="14"/>
      <c r="C73" s="73" t="s">
        <v>4399</v>
      </c>
      <c r="D73" s="78" t="s">
        <v>289</v>
      </c>
      <c r="E73" s="13">
        <v>44456</v>
      </c>
      <c r="F73" s="76" t="s">
        <v>4059</v>
      </c>
      <c r="G73" s="13">
        <v>44457.916666666664</v>
      </c>
      <c r="H73" s="77" t="s">
        <v>4060</v>
      </c>
      <c r="I73" s="16">
        <v>60</v>
      </c>
      <c r="J73" s="16">
        <v>38</v>
      </c>
      <c r="K73" s="16">
        <v>40</v>
      </c>
      <c r="L73" s="16">
        <v>22</v>
      </c>
      <c r="M73" s="81">
        <v>22.8</v>
      </c>
      <c r="N73" s="72">
        <v>23</v>
      </c>
      <c r="O73" s="64">
        <v>2530</v>
      </c>
      <c r="P73" s="65">
        <f>Table22457891011234567891011121314151617181920212223242526[[#This Row],[PEMBULATAN]]*O73</f>
        <v>58190</v>
      </c>
    </row>
    <row r="74" spans="1:16" ht="26.25" customHeight="1" x14ac:dyDescent="0.2">
      <c r="A74" s="14"/>
      <c r="B74" s="14"/>
      <c r="C74" s="73" t="s">
        <v>4400</v>
      </c>
      <c r="D74" s="78" t="s">
        <v>289</v>
      </c>
      <c r="E74" s="13">
        <v>44456</v>
      </c>
      <c r="F74" s="76" t="s">
        <v>4059</v>
      </c>
      <c r="G74" s="13">
        <v>44457.916666666664</v>
      </c>
      <c r="H74" s="77" t="s">
        <v>4060</v>
      </c>
      <c r="I74" s="16">
        <v>164</v>
      </c>
      <c r="J74" s="16">
        <v>20</v>
      </c>
      <c r="K74" s="16">
        <v>20</v>
      </c>
      <c r="L74" s="16">
        <v>5</v>
      </c>
      <c r="M74" s="81">
        <v>16.399999999999999</v>
      </c>
      <c r="N74" s="72">
        <v>17</v>
      </c>
      <c r="O74" s="64">
        <v>2530</v>
      </c>
      <c r="P74" s="65">
        <f>Table22457891011234567891011121314151617181920212223242526[[#This Row],[PEMBULATAN]]*O74</f>
        <v>43010</v>
      </c>
    </row>
    <row r="75" spans="1:16" ht="26.25" customHeight="1" x14ac:dyDescent="0.2">
      <c r="A75" s="14"/>
      <c r="B75" s="14"/>
      <c r="C75" s="73" t="s">
        <v>4401</v>
      </c>
      <c r="D75" s="78" t="s">
        <v>289</v>
      </c>
      <c r="E75" s="13">
        <v>44456</v>
      </c>
      <c r="F75" s="76" t="s">
        <v>4059</v>
      </c>
      <c r="G75" s="13">
        <v>44457.916666666664</v>
      </c>
      <c r="H75" s="77" t="s">
        <v>4060</v>
      </c>
      <c r="I75" s="16">
        <v>80</v>
      </c>
      <c r="J75" s="16">
        <v>60</v>
      </c>
      <c r="K75" s="16">
        <v>40</v>
      </c>
      <c r="L75" s="16">
        <v>23</v>
      </c>
      <c r="M75" s="81">
        <v>48</v>
      </c>
      <c r="N75" s="72">
        <v>48</v>
      </c>
      <c r="O75" s="64">
        <v>2530</v>
      </c>
      <c r="P75" s="65">
        <f>Table22457891011234567891011121314151617181920212223242526[[#This Row],[PEMBULATAN]]*O75</f>
        <v>121440</v>
      </c>
    </row>
    <row r="76" spans="1:16" ht="26.25" customHeight="1" x14ac:dyDescent="0.2">
      <c r="A76" s="14"/>
      <c r="B76" s="14"/>
      <c r="C76" s="73" t="s">
        <v>4402</v>
      </c>
      <c r="D76" s="78" t="s">
        <v>289</v>
      </c>
      <c r="E76" s="13">
        <v>44456</v>
      </c>
      <c r="F76" s="76" t="s">
        <v>4059</v>
      </c>
      <c r="G76" s="13">
        <v>44457.916666666664</v>
      </c>
      <c r="H76" s="77" t="s">
        <v>4060</v>
      </c>
      <c r="I76" s="16">
        <v>66</v>
      </c>
      <c r="J76" s="16">
        <v>56</v>
      </c>
      <c r="K76" s="16">
        <v>22</v>
      </c>
      <c r="L76" s="16">
        <v>5</v>
      </c>
      <c r="M76" s="81">
        <v>20.327999999999999</v>
      </c>
      <c r="N76" s="72">
        <v>21</v>
      </c>
      <c r="O76" s="64">
        <v>2530</v>
      </c>
      <c r="P76" s="65">
        <f>Table22457891011234567891011121314151617181920212223242526[[#This Row],[PEMBULATAN]]*O76</f>
        <v>53130</v>
      </c>
    </row>
    <row r="77" spans="1:16" ht="26.25" customHeight="1" x14ac:dyDescent="0.2">
      <c r="A77" s="14"/>
      <c r="B77" s="14"/>
      <c r="C77" s="73" t="s">
        <v>4403</v>
      </c>
      <c r="D77" s="78" t="s">
        <v>289</v>
      </c>
      <c r="E77" s="13">
        <v>44456</v>
      </c>
      <c r="F77" s="76" t="s">
        <v>4059</v>
      </c>
      <c r="G77" s="13">
        <v>44457.916666666664</v>
      </c>
      <c r="H77" s="77" t="s">
        <v>4060</v>
      </c>
      <c r="I77" s="16">
        <v>70</v>
      </c>
      <c r="J77" s="16">
        <v>60</v>
      </c>
      <c r="K77" s="16">
        <v>30</v>
      </c>
      <c r="L77" s="16">
        <v>10</v>
      </c>
      <c r="M77" s="81">
        <v>31.5</v>
      </c>
      <c r="N77" s="72">
        <v>32</v>
      </c>
      <c r="O77" s="64">
        <v>2530</v>
      </c>
      <c r="P77" s="65">
        <f>Table22457891011234567891011121314151617181920212223242526[[#This Row],[PEMBULATAN]]*O77</f>
        <v>80960</v>
      </c>
    </row>
    <row r="78" spans="1:16" ht="26.25" customHeight="1" x14ac:dyDescent="0.2">
      <c r="A78" s="14"/>
      <c r="B78" s="14"/>
      <c r="C78" s="73" t="s">
        <v>4404</v>
      </c>
      <c r="D78" s="78" t="s">
        <v>289</v>
      </c>
      <c r="E78" s="13">
        <v>44456</v>
      </c>
      <c r="F78" s="76" t="s">
        <v>4059</v>
      </c>
      <c r="G78" s="13">
        <v>44457.916666666664</v>
      </c>
      <c r="H78" s="77" t="s">
        <v>4060</v>
      </c>
      <c r="I78" s="16">
        <v>65</v>
      </c>
      <c r="J78" s="16">
        <v>60</v>
      </c>
      <c r="K78" s="16">
        <v>30</v>
      </c>
      <c r="L78" s="16">
        <v>7</v>
      </c>
      <c r="M78" s="81">
        <v>29.25</v>
      </c>
      <c r="N78" s="72">
        <v>29</v>
      </c>
      <c r="O78" s="64">
        <v>2530</v>
      </c>
      <c r="P78" s="65">
        <f>Table22457891011234567891011121314151617181920212223242526[[#This Row],[PEMBULATAN]]*O78</f>
        <v>73370</v>
      </c>
    </row>
    <row r="79" spans="1:16" ht="26.25" customHeight="1" x14ac:dyDescent="0.2">
      <c r="A79" s="14"/>
      <c r="B79" s="14"/>
      <c r="C79" s="73" t="s">
        <v>4405</v>
      </c>
      <c r="D79" s="78" t="s">
        <v>289</v>
      </c>
      <c r="E79" s="13">
        <v>44456</v>
      </c>
      <c r="F79" s="76" t="s">
        <v>4059</v>
      </c>
      <c r="G79" s="13">
        <v>44457.916666666664</v>
      </c>
      <c r="H79" s="77" t="s">
        <v>4060</v>
      </c>
      <c r="I79" s="16">
        <v>50</v>
      </c>
      <c r="J79" s="16">
        <v>40</v>
      </c>
      <c r="K79" s="16">
        <v>20</v>
      </c>
      <c r="L79" s="16">
        <v>2</v>
      </c>
      <c r="M79" s="81">
        <v>10</v>
      </c>
      <c r="N79" s="72">
        <v>10</v>
      </c>
      <c r="O79" s="64">
        <v>2530</v>
      </c>
      <c r="P79" s="65">
        <f>Table22457891011234567891011121314151617181920212223242526[[#This Row],[PEMBULATAN]]*O79</f>
        <v>25300</v>
      </c>
    </row>
    <row r="80" spans="1:16" ht="26.25" customHeight="1" x14ac:dyDescent="0.2">
      <c r="A80" s="14"/>
      <c r="B80" s="14"/>
      <c r="C80" s="73" t="s">
        <v>4406</v>
      </c>
      <c r="D80" s="78" t="s">
        <v>289</v>
      </c>
      <c r="E80" s="13">
        <v>44456</v>
      </c>
      <c r="F80" s="76" t="s">
        <v>4059</v>
      </c>
      <c r="G80" s="13">
        <v>44457.916666666664</v>
      </c>
      <c r="H80" s="77" t="s">
        <v>4060</v>
      </c>
      <c r="I80" s="16">
        <v>56</v>
      </c>
      <c r="J80" s="16">
        <v>45</v>
      </c>
      <c r="K80" s="16">
        <v>20</v>
      </c>
      <c r="L80" s="16">
        <v>5</v>
      </c>
      <c r="M80" s="81">
        <v>12.6</v>
      </c>
      <c r="N80" s="72">
        <v>13</v>
      </c>
      <c r="O80" s="64">
        <v>2530</v>
      </c>
      <c r="P80" s="65">
        <f>Table22457891011234567891011121314151617181920212223242526[[#This Row],[PEMBULATAN]]*O80</f>
        <v>32890</v>
      </c>
    </row>
    <row r="81" spans="1:16" ht="26.25" customHeight="1" x14ac:dyDescent="0.2">
      <c r="A81" s="14"/>
      <c r="B81" s="14"/>
      <c r="C81" s="73" t="s">
        <v>4407</v>
      </c>
      <c r="D81" s="78" t="s">
        <v>289</v>
      </c>
      <c r="E81" s="13">
        <v>44456</v>
      </c>
      <c r="F81" s="76" t="s">
        <v>4059</v>
      </c>
      <c r="G81" s="13">
        <v>44457.916666666664</v>
      </c>
      <c r="H81" s="77" t="s">
        <v>4060</v>
      </c>
      <c r="I81" s="16">
        <v>100</v>
      </c>
      <c r="J81" s="16">
        <v>60</v>
      </c>
      <c r="K81" s="16">
        <v>30</v>
      </c>
      <c r="L81" s="16">
        <v>27</v>
      </c>
      <c r="M81" s="81">
        <v>45</v>
      </c>
      <c r="N81" s="72">
        <v>45</v>
      </c>
      <c r="O81" s="64">
        <v>2530</v>
      </c>
      <c r="P81" s="65">
        <f>Table22457891011234567891011121314151617181920212223242526[[#This Row],[PEMBULATAN]]*O81</f>
        <v>113850</v>
      </c>
    </row>
    <row r="82" spans="1:16" ht="26.25" customHeight="1" x14ac:dyDescent="0.2">
      <c r="A82" s="14"/>
      <c r="B82" s="14"/>
      <c r="C82" s="73" t="s">
        <v>4408</v>
      </c>
      <c r="D82" s="78" t="s">
        <v>289</v>
      </c>
      <c r="E82" s="13">
        <v>44456</v>
      </c>
      <c r="F82" s="76" t="s">
        <v>4059</v>
      </c>
      <c r="G82" s="13">
        <v>44457.916666666664</v>
      </c>
      <c r="H82" s="77" t="s">
        <v>4060</v>
      </c>
      <c r="I82" s="16">
        <v>44</v>
      </c>
      <c r="J82" s="16">
        <v>36</v>
      </c>
      <c r="K82" s="16">
        <v>20</v>
      </c>
      <c r="L82" s="16">
        <v>2</v>
      </c>
      <c r="M82" s="81">
        <v>7.92</v>
      </c>
      <c r="N82" s="72">
        <v>8</v>
      </c>
      <c r="O82" s="64">
        <v>2530</v>
      </c>
      <c r="P82" s="65">
        <f>Table22457891011234567891011121314151617181920212223242526[[#This Row],[PEMBULATAN]]*O82</f>
        <v>20240</v>
      </c>
    </row>
    <row r="83" spans="1:16" ht="26.25" customHeight="1" x14ac:dyDescent="0.2">
      <c r="A83" s="14"/>
      <c r="B83" s="14"/>
      <c r="C83" s="73" t="s">
        <v>4409</v>
      </c>
      <c r="D83" s="78" t="s">
        <v>289</v>
      </c>
      <c r="E83" s="13">
        <v>44456</v>
      </c>
      <c r="F83" s="76" t="s">
        <v>4059</v>
      </c>
      <c r="G83" s="13">
        <v>44457.916666666664</v>
      </c>
      <c r="H83" s="77" t="s">
        <v>4060</v>
      </c>
      <c r="I83" s="16">
        <v>73</v>
      </c>
      <c r="J83" s="16">
        <v>60</v>
      </c>
      <c r="K83" s="16">
        <v>37</v>
      </c>
      <c r="L83" s="16">
        <v>15</v>
      </c>
      <c r="M83" s="81">
        <v>40.515000000000001</v>
      </c>
      <c r="N83" s="72">
        <v>41</v>
      </c>
      <c r="O83" s="64">
        <v>2530</v>
      </c>
      <c r="P83" s="65">
        <f>Table22457891011234567891011121314151617181920212223242526[[#This Row],[PEMBULATAN]]*O83</f>
        <v>103730</v>
      </c>
    </row>
    <row r="84" spans="1:16" ht="26.25" customHeight="1" x14ac:dyDescent="0.2">
      <c r="A84" s="14"/>
      <c r="B84" s="14"/>
      <c r="C84" s="73" t="s">
        <v>4410</v>
      </c>
      <c r="D84" s="78" t="s">
        <v>289</v>
      </c>
      <c r="E84" s="13">
        <v>44456</v>
      </c>
      <c r="F84" s="76" t="s">
        <v>4059</v>
      </c>
      <c r="G84" s="13">
        <v>44457.916666666664</v>
      </c>
      <c r="H84" s="77" t="s">
        <v>4060</v>
      </c>
      <c r="I84" s="16">
        <v>40</v>
      </c>
      <c r="J84" s="16">
        <v>15</v>
      </c>
      <c r="K84" s="16">
        <v>20</v>
      </c>
      <c r="L84" s="16">
        <v>2</v>
      </c>
      <c r="M84" s="81">
        <v>3</v>
      </c>
      <c r="N84" s="72">
        <v>3</v>
      </c>
      <c r="O84" s="64">
        <v>2530</v>
      </c>
      <c r="P84" s="65">
        <f>Table22457891011234567891011121314151617181920212223242526[[#This Row],[PEMBULATAN]]*O84</f>
        <v>7590</v>
      </c>
    </row>
    <row r="85" spans="1:16" ht="26.25" customHeight="1" x14ac:dyDescent="0.2">
      <c r="A85" s="14"/>
      <c r="B85" s="14"/>
      <c r="C85" s="73" t="s">
        <v>4411</v>
      </c>
      <c r="D85" s="78" t="s">
        <v>289</v>
      </c>
      <c r="E85" s="13">
        <v>44456</v>
      </c>
      <c r="F85" s="76" t="s">
        <v>4059</v>
      </c>
      <c r="G85" s="13">
        <v>44457.916666666664</v>
      </c>
      <c r="H85" s="77" t="s">
        <v>4060</v>
      </c>
      <c r="I85" s="16">
        <v>70</v>
      </c>
      <c r="J85" s="16">
        <v>63</v>
      </c>
      <c r="K85" s="16">
        <v>27</v>
      </c>
      <c r="L85" s="16">
        <v>12</v>
      </c>
      <c r="M85" s="81">
        <v>29.767499999999998</v>
      </c>
      <c r="N85" s="72">
        <v>30</v>
      </c>
      <c r="O85" s="64">
        <v>2530</v>
      </c>
      <c r="P85" s="65">
        <f>Table22457891011234567891011121314151617181920212223242526[[#This Row],[PEMBULATAN]]*O85</f>
        <v>75900</v>
      </c>
    </row>
    <row r="86" spans="1:16" ht="26.25" customHeight="1" x14ac:dyDescent="0.2">
      <c r="A86" s="14"/>
      <c r="B86" s="14"/>
      <c r="C86" s="73" t="s">
        <v>4412</v>
      </c>
      <c r="D86" s="78" t="s">
        <v>289</v>
      </c>
      <c r="E86" s="13">
        <v>44456</v>
      </c>
      <c r="F86" s="76" t="s">
        <v>4059</v>
      </c>
      <c r="G86" s="13">
        <v>44457.916666666664</v>
      </c>
      <c r="H86" s="77" t="s">
        <v>4060</v>
      </c>
      <c r="I86" s="16">
        <v>73</v>
      </c>
      <c r="J86" s="16">
        <v>65</v>
      </c>
      <c r="K86" s="16">
        <v>30</v>
      </c>
      <c r="L86" s="16">
        <v>17</v>
      </c>
      <c r="M86" s="81">
        <v>35.587499999999999</v>
      </c>
      <c r="N86" s="72">
        <v>36</v>
      </c>
      <c r="O86" s="64">
        <v>2530</v>
      </c>
      <c r="P86" s="65">
        <f>Table22457891011234567891011121314151617181920212223242526[[#This Row],[PEMBULATAN]]*O86</f>
        <v>91080</v>
      </c>
    </row>
    <row r="87" spans="1:16" ht="26.25" customHeight="1" x14ac:dyDescent="0.2">
      <c r="A87" s="14"/>
      <c r="B87" s="14"/>
      <c r="C87" s="73" t="s">
        <v>4413</v>
      </c>
      <c r="D87" s="78" t="s">
        <v>289</v>
      </c>
      <c r="E87" s="13">
        <v>44456</v>
      </c>
      <c r="F87" s="76" t="s">
        <v>4059</v>
      </c>
      <c r="G87" s="13">
        <v>44457.916666666664</v>
      </c>
      <c r="H87" s="77" t="s">
        <v>4060</v>
      </c>
      <c r="I87" s="16">
        <v>90</v>
      </c>
      <c r="J87" s="16">
        <v>60</v>
      </c>
      <c r="K87" s="16">
        <v>40</v>
      </c>
      <c r="L87" s="16">
        <v>11</v>
      </c>
      <c r="M87" s="81">
        <v>54</v>
      </c>
      <c r="N87" s="72">
        <v>54</v>
      </c>
      <c r="O87" s="64">
        <v>2530</v>
      </c>
      <c r="P87" s="65">
        <f>Table22457891011234567891011121314151617181920212223242526[[#This Row],[PEMBULATAN]]*O87</f>
        <v>136620</v>
      </c>
    </row>
    <row r="88" spans="1:16" ht="26.25" customHeight="1" x14ac:dyDescent="0.2">
      <c r="A88" s="14"/>
      <c r="B88" s="14"/>
      <c r="C88" s="73" t="s">
        <v>4414</v>
      </c>
      <c r="D88" s="78" t="s">
        <v>289</v>
      </c>
      <c r="E88" s="13">
        <v>44456</v>
      </c>
      <c r="F88" s="76" t="s">
        <v>4059</v>
      </c>
      <c r="G88" s="13">
        <v>44457.916666666664</v>
      </c>
      <c r="H88" s="77" t="s">
        <v>4060</v>
      </c>
      <c r="I88" s="16">
        <v>66</v>
      </c>
      <c r="J88" s="16">
        <v>55</v>
      </c>
      <c r="K88" s="16">
        <v>25</v>
      </c>
      <c r="L88" s="16">
        <v>11</v>
      </c>
      <c r="M88" s="81">
        <v>22.6875</v>
      </c>
      <c r="N88" s="72">
        <v>23</v>
      </c>
      <c r="O88" s="64">
        <v>2530</v>
      </c>
      <c r="P88" s="65">
        <f>Table22457891011234567891011121314151617181920212223242526[[#This Row],[PEMBULATAN]]*O88</f>
        <v>58190</v>
      </c>
    </row>
    <row r="89" spans="1:16" ht="26.25" customHeight="1" x14ac:dyDescent="0.2">
      <c r="A89" s="14"/>
      <c r="B89" s="14"/>
      <c r="C89" s="73" t="s">
        <v>4415</v>
      </c>
      <c r="D89" s="78" t="s">
        <v>289</v>
      </c>
      <c r="E89" s="13">
        <v>44456</v>
      </c>
      <c r="F89" s="76" t="s">
        <v>4059</v>
      </c>
      <c r="G89" s="13">
        <v>44457.916666666664</v>
      </c>
      <c r="H89" s="77" t="s">
        <v>4060</v>
      </c>
      <c r="I89" s="16">
        <v>70</v>
      </c>
      <c r="J89" s="16">
        <v>70</v>
      </c>
      <c r="K89" s="16">
        <v>40</v>
      </c>
      <c r="L89" s="16">
        <v>9</v>
      </c>
      <c r="M89" s="81">
        <v>49</v>
      </c>
      <c r="N89" s="72">
        <v>49</v>
      </c>
      <c r="O89" s="64">
        <v>2530</v>
      </c>
      <c r="P89" s="65">
        <f>Table22457891011234567891011121314151617181920212223242526[[#This Row],[PEMBULATAN]]*O89</f>
        <v>123970</v>
      </c>
    </row>
    <row r="90" spans="1:16" ht="26.25" customHeight="1" x14ac:dyDescent="0.2">
      <c r="A90" s="14"/>
      <c r="B90" s="14"/>
      <c r="C90" s="73" t="s">
        <v>4416</v>
      </c>
      <c r="D90" s="78" t="s">
        <v>289</v>
      </c>
      <c r="E90" s="13">
        <v>44456</v>
      </c>
      <c r="F90" s="76" t="s">
        <v>4059</v>
      </c>
      <c r="G90" s="13">
        <v>44457.916666666664</v>
      </c>
      <c r="H90" s="77" t="s">
        <v>4060</v>
      </c>
      <c r="I90" s="16">
        <v>78</v>
      </c>
      <c r="J90" s="16">
        <v>70</v>
      </c>
      <c r="K90" s="16">
        <v>28</v>
      </c>
      <c r="L90" s="16">
        <v>8</v>
      </c>
      <c r="M90" s="81">
        <v>38.22</v>
      </c>
      <c r="N90" s="72">
        <v>38</v>
      </c>
      <c r="O90" s="64">
        <v>2530</v>
      </c>
      <c r="P90" s="65">
        <f>Table22457891011234567891011121314151617181920212223242526[[#This Row],[PEMBULATAN]]*O90</f>
        <v>96140</v>
      </c>
    </row>
    <row r="91" spans="1:16" ht="26.25" customHeight="1" x14ac:dyDescent="0.2">
      <c r="A91" s="14"/>
      <c r="B91" s="14"/>
      <c r="C91" s="73" t="s">
        <v>4417</v>
      </c>
      <c r="D91" s="78" t="s">
        <v>289</v>
      </c>
      <c r="E91" s="13">
        <v>44456</v>
      </c>
      <c r="F91" s="76" t="s">
        <v>4059</v>
      </c>
      <c r="G91" s="13">
        <v>44457.916666666664</v>
      </c>
      <c r="H91" s="77" t="s">
        <v>4060</v>
      </c>
      <c r="I91" s="16">
        <v>77</v>
      </c>
      <c r="J91" s="16">
        <v>70</v>
      </c>
      <c r="K91" s="16">
        <v>30</v>
      </c>
      <c r="L91" s="16">
        <v>7</v>
      </c>
      <c r="M91" s="81">
        <v>40.424999999999997</v>
      </c>
      <c r="N91" s="72">
        <v>41</v>
      </c>
      <c r="O91" s="64">
        <v>2530</v>
      </c>
      <c r="P91" s="65">
        <f>Table22457891011234567891011121314151617181920212223242526[[#This Row],[PEMBULATAN]]*O91</f>
        <v>103730</v>
      </c>
    </row>
    <row r="92" spans="1:16" ht="26.25" customHeight="1" x14ac:dyDescent="0.2">
      <c r="A92" s="14"/>
      <c r="B92" s="14"/>
      <c r="C92" s="73" t="s">
        <v>4418</v>
      </c>
      <c r="D92" s="78" t="s">
        <v>289</v>
      </c>
      <c r="E92" s="13">
        <v>44456</v>
      </c>
      <c r="F92" s="76" t="s">
        <v>4059</v>
      </c>
      <c r="G92" s="13">
        <v>44457.916666666664</v>
      </c>
      <c r="H92" s="77" t="s">
        <v>4060</v>
      </c>
      <c r="I92" s="16">
        <v>80</v>
      </c>
      <c r="J92" s="16">
        <v>60</v>
      </c>
      <c r="K92" s="16">
        <v>29</v>
      </c>
      <c r="L92" s="16">
        <v>5</v>
      </c>
      <c r="M92" s="81">
        <v>34.799999999999997</v>
      </c>
      <c r="N92" s="72">
        <v>35</v>
      </c>
      <c r="O92" s="64">
        <v>2530</v>
      </c>
      <c r="P92" s="65">
        <f>Table22457891011234567891011121314151617181920212223242526[[#This Row],[PEMBULATAN]]*O92</f>
        <v>88550</v>
      </c>
    </row>
    <row r="93" spans="1:16" ht="26.25" customHeight="1" x14ac:dyDescent="0.2">
      <c r="A93" s="14"/>
      <c r="B93" s="14"/>
      <c r="C93" s="73" t="s">
        <v>4419</v>
      </c>
      <c r="D93" s="78" t="s">
        <v>289</v>
      </c>
      <c r="E93" s="13">
        <v>44456</v>
      </c>
      <c r="F93" s="76" t="s">
        <v>4059</v>
      </c>
      <c r="G93" s="13">
        <v>44457.916666666664</v>
      </c>
      <c r="H93" s="77" t="s">
        <v>4060</v>
      </c>
      <c r="I93" s="16">
        <v>77</v>
      </c>
      <c r="J93" s="16">
        <v>54</v>
      </c>
      <c r="K93" s="16">
        <v>40</v>
      </c>
      <c r="L93" s="16">
        <v>7</v>
      </c>
      <c r="M93" s="81">
        <v>41.58</v>
      </c>
      <c r="N93" s="72">
        <v>42</v>
      </c>
      <c r="O93" s="64">
        <v>2530</v>
      </c>
      <c r="P93" s="65">
        <f>Table22457891011234567891011121314151617181920212223242526[[#This Row],[PEMBULATAN]]*O93</f>
        <v>106260</v>
      </c>
    </row>
    <row r="94" spans="1:16" ht="26.25" customHeight="1" x14ac:dyDescent="0.2">
      <c r="A94" s="14"/>
      <c r="B94" s="14"/>
      <c r="C94" s="73" t="s">
        <v>4420</v>
      </c>
      <c r="D94" s="78" t="s">
        <v>289</v>
      </c>
      <c r="E94" s="13">
        <v>44456</v>
      </c>
      <c r="F94" s="76" t="s">
        <v>4059</v>
      </c>
      <c r="G94" s="13">
        <v>44457.916666666664</v>
      </c>
      <c r="H94" s="77" t="s">
        <v>4060</v>
      </c>
      <c r="I94" s="16">
        <v>79</v>
      </c>
      <c r="J94" s="16">
        <v>59</v>
      </c>
      <c r="K94" s="16">
        <v>42</v>
      </c>
      <c r="L94" s="16">
        <v>23</v>
      </c>
      <c r="M94" s="81">
        <v>48.9405</v>
      </c>
      <c r="N94" s="72">
        <v>49</v>
      </c>
      <c r="O94" s="64">
        <v>2530</v>
      </c>
      <c r="P94" s="65">
        <f>Table22457891011234567891011121314151617181920212223242526[[#This Row],[PEMBULATAN]]*O94</f>
        <v>123970</v>
      </c>
    </row>
    <row r="95" spans="1:16" ht="26.25" customHeight="1" x14ac:dyDescent="0.2">
      <c r="A95" s="14"/>
      <c r="B95" s="14"/>
      <c r="C95" s="73" t="s">
        <v>4421</v>
      </c>
      <c r="D95" s="78" t="s">
        <v>289</v>
      </c>
      <c r="E95" s="13">
        <v>44456</v>
      </c>
      <c r="F95" s="76" t="s">
        <v>4059</v>
      </c>
      <c r="G95" s="13">
        <v>44457.916666666664</v>
      </c>
      <c r="H95" s="77" t="s">
        <v>4060</v>
      </c>
      <c r="I95" s="16">
        <v>66</v>
      </c>
      <c r="J95" s="16">
        <v>60</v>
      </c>
      <c r="K95" s="16">
        <v>33</v>
      </c>
      <c r="L95" s="16">
        <v>8</v>
      </c>
      <c r="M95" s="81">
        <v>32.67</v>
      </c>
      <c r="N95" s="72">
        <v>33</v>
      </c>
      <c r="O95" s="64">
        <v>2530</v>
      </c>
      <c r="P95" s="65">
        <f>Table22457891011234567891011121314151617181920212223242526[[#This Row],[PEMBULATAN]]*O95</f>
        <v>83490</v>
      </c>
    </row>
    <row r="96" spans="1:16" ht="26.25" customHeight="1" x14ac:dyDescent="0.2">
      <c r="A96" s="14"/>
      <c r="B96" s="14"/>
      <c r="C96" s="73" t="s">
        <v>4422</v>
      </c>
      <c r="D96" s="78" t="s">
        <v>289</v>
      </c>
      <c r="E96" s="13">
        <v>44456</v>
      </c>
      <c r="F96" s="76" t="s">
        <v>4059</v>
      </c>
      <c r="G96" s="13">
        <v>44457.916666666664</v>
      </c>
      <c r="H96" s="77" t="s">
        <v>4060</v>
      </c>
      <c r="I96" s="16">
        <v>100</v>
      </c>
      <c r="J96" s="16">
        <v>47</v>
      </c>
      <c r="K96" s="16">
        <v>40</v>
      </c>
      <c r="L96" s="16">
        <v>29</v>
      </c>
      <c r="M96" s="81">
        <v>47</v>
      </c>
      <c r="N96" s="72">
        <v>47</v>
      </c>
      <c r="O96" s="64">
        <v>2530</v>
      </c>
      <c r="P96" s="65">
        <f>Table22457891011234567891011121314151617181920212223242526[[#This Row],[PEMBULATAN]]*O96</f>
        <v>118910</v>
      </c>
    </row>
    <row r="97" spans="1:16" ht="26.25" customHeight="1" x14ac:dyDescent="0.2">
      <c r="A97" s="14"/>
      <c r="B97" s="14"/>
      <c r="C97" s="73" t="s">
        <v>4423</v>
      </c>
      <c r="D97" s="78" t="s">
        <v>289</v>
      </c>
      <c r="E97" s="13">
        <v>44456</v>
      </c>
      <c r="F97" s="76" t="s">
        <v>4059</v>
      </c>
      <c r="G97" s="13">
        <v>44457.916666666664</v>
      </c>
      <c r="H97" s="77" t="s">
        <v>4060</v>
      </c>
      <c r="I97" s="16">
        <v>79</v>
      </c>
      <c r="J97" s="16">
        <v>62</v>
      </c>
      <c r="K97" s="16">
        <v>33</v>
      </c>
      <c r="L97" s="16">
        <v>9</v>
      </c>
      <c r="M97" s="81">
        <v>40.408499999999997</v>
      </c>
      <c r="N97" s="72">
        <v>41</v>
      </c>
      <c r="O97" s="64">
        <v>2530</v>
      </c>
      <c r="P97" s="65">
        <f>Table22457891011234567891011121314151617181920212223242526[[#This Row],[PEMBULATAN]]*O97</f>
        <v>103730</v>
      </c>
    </row>
    <row r="98" spans="1:16" ht="26.25" customHeight="1" x14ac:dyDescent="0.2">
      <c r="A98" s="14"/>
      <c r="B98" s="14"/>
      <c r="C98" s="73" t="s">
        <v>4424</v>
      </c>
      <c r="D98" s="78" t="s">
        <v>289</v>
      </c>
      <c r="E98" s="13">
        <v>44456</v>
      </c>
      <c r="F98" s="76" t="s">
        <v>4059</v>
      </c>
      <c r="G98" s="13">
        <v>44457.916666666664</v>
      </c>
      <c r="H98" s="77" t="s">
        <v>4060</v>
      </c>
      <c r="I98" s="16">
        <v>126</v>
      </c>
      <c r="J98" s="16">
        <v>16</v>
      </c>
      <c r="K98" s="16">
        <v>16</v>
      </c>
      <c r="L98" s="16">
        <v>7</v>
      </c>
      <c r="M98" s="81">
        <v>8.0640000000000001</v>
      </c>
      <c r="N98" s="72">
        <v>8</v>
      </c>
      <c r="O98" s="64">
        <v>2530</v>
      </c>
      <c r="P98" s="65">
        <f>Table22457891011234567891011121314151617181920212223242526[[#This Row],[PEMBULATAN]]*O98</f>
        <v>20240</v>
      </c>
    </row>
    <row r="99" spans="1:16" ht="26.25" customHeight="1" x14ac:dyDescent="0.2">
      <c r="A99" s="14"/>
      <c r="B99" s="14"/>
      <c r="C99" s="73" t="s">
        <v>4425</v>
      </c>
      <c r="D99" s="78" t="s">
        <v>289</v>
      </c>
      <c r="E99" s="13">
        <v>44456</v>
      </c>
      <c r="F99" s="76" t="s">
        <v>4059</v>
      </c>
      <c r="G99" s="13">
        <v>44457.916666666664</v>
      </c>
      <c r="H99" s="77" t="s">
        <v>4060</v>
      </c>
      <c r="I99" s="16">
        <v>51</v>
      </c>
      <c r="J99" s="16">
        <v>40</v>
      </c>
      <c r="K99" s="16">
        <v>26</v>
      </c>
      <c r="L99" s="16">
        <v>6</v>
      </c>
      <c r="M99" s="81">
        <v>13.26</v>
      </c>
      <c r="N99" s="72">
        <v>13</v>
      </c>
      <c r="O99" s="64">
        <v>2530</v>
      </c>
      <c r="P99" s="65">
        <f>Table22457891011234567891011121314151617181920212223242526[[#This Row],[PEMBULATAN]]*O99</f>
        <v>32890</v>
      </c>
    </row>
    <row r="100" spans="1:16" ht="26.25" customHeight="1" x14ac:dyDescent="0.2">
      <c r="A100" s="14"/>
      <c r="B100" s="14"/>
      <c r="C100" s="73" t="s">
        <v>4426</v>
      </c>
      <c r="D100" s="78" t="s">
        <v>289</v>
      </c>
      <c r="E100" s="13">
        <v>44456</v>
      </c>
      <c r="F100" s="76" t="s">
        <v>4059</v>
      </c>
      <c r="G100" s="13">
        <v>44457.916666666664</v>
      </c>
      <c r="H100" s="77" t="s">
        <v>4060</v>
      </c>
      <c r="I100" s="16">
        <v>60</v>
      </c>
      <c r="J100" s="16">
        <v>70</v>
      </c>
      <c r="K100" s="16">
        <v>25</v>
      </c>
      <c r="L100" s="16">
        <v>8</v>
      </c>
      <c r="M100" s="81">
        <v>26.25</v>
      </c>
      <c r="N100" s="72">
        <v>26</v>
      </c>
      <c r="O100" s="64">
        <v>2530</v>
      </c>
      <c r="P100" s="65">
        <f>Table22457891011234567891011121314151617181920212223242526[[#This Row],[PEMBULATAN]]*O100</f>
        <v>65780</v>
      </c>
    </row>
    <row r="101" spans="1:16" ht="26.25" customHeight="1" x14ac:dyDescent="0.2">
      <c r="A101" s="14"/>
      <c r="B101" s="14"/>
      <c r="C101" s="73" t="s">
        <v>4427</v>
      </c>
      <c r="D101" s="78" t="s">
        <v>289</v>
      </c>
      <c r="E101" s="13">
        <v>44456</v>
      </c>
      <c r="F101" s="76" t="s">
        <v>4059</v>
      </c>
      <c r="G101" s="13">
        <v>44457.916666666664</v>
      </c>
      <c r="H101" s="77" t="s">
        <v>4060</v>
      </c>
      <c r="I101" s="16">
        <v>50</v>
      </c>
      <c r="J101" s="16">
        <v>37</v>
      </c>
      <c r="K101" s="16">
        <v>18</v>
      </c>
      <c r="L101" s="16">
        <v>3</v>
      </c>
      <c r="M101" s="81">
        <v>8.3249999999999993</v>
      </c>
      <c r="N101" s="72">
        <v>9</v>
      </c>
      <c r="O101" s="64">
        <v>2530</v>
      </c>
      <c r="P101" s="65">
        <f>Table22457891011234567891011121314151617181920212223242526[[#This Row],[PEMBULATAN]]*O101</f>
        <v>22770</v>
      </c>
    </row>
    <row r="102" spans="1:16" ht="26.25" customHeight="1" x14ac:dyDescent="0.2">
      <c r="A102" s="14"/>
      <c r="B102" s="14"/>
      <c r="C102" s="73" t="s">
        <v>4428</v>
      </c>
      <c r="D102" s="78" t="s">
        <v>289</v>
      </c>
      <c r="E102" s="13">
        <v>44456</v>
      </c>
      <c r="F102" s="76" t="s">
        <v>4059</v>
      </c>
      <c r="G102" s="13">
        <v>44457.916666666664</v>
      </c>
      <c r="H102" s="77" t="s">
        <v>4060</v>
      </c>
      <c r="I102" s="16">
        <v>69</v>
      </c>
      <c r="J102" s="16">
        <v>54</v>
      </c>
      <c r="K102" s="16">
        <v>30</v>
      </c>
      <c r="L102" s="16">
        <v>9</v>
      </c>
      <c r="M102" s="81">
        <v>27.945</v>
      </c>
      <c r="N102" s="72">
        <v>28</v>
      </c>
      <c r="O102" s="64">
        <v>2530</v>
      </c>
      <c r="P102" s="65">
        <f>Table22457891011234567891011121314151617181920212223242526[[#This Row],[PEMBULATAN]]*O102</f>
        <v>70840</v>
      </c>
    </row>
    <row r="103" spans="1:16" ht="26.25" customHeight="1" x14ac:dyDescent="0.2">
      <c r="A103" s="14"/>
      <c r="B103" s="14"/>
      <c r="C103" s="73" t="s">
        <v>4429</v>
      </c>
      <c r="D103" s="78" t="s">
        <v>289</v>
      </c>
      <c r="E103" s="13">
        <v>44456</v>
      </c>
      <c r="F103" s="76" t="s">
        <v>4059</v>
      </c>
      <c r="G103" s="13">
        <v>44457.916666666664</v>
      </c>
      <c r="H103" s="77" t="s">
        <v>4060</v>
      </c>
      <c r="I103" s="16">
        <v>50</v>
      </c>
      <c r="J103" s="16">
        <v>40</v>
      </c>
      <c r="K103" s="16">
        <v>25</v>
      </c>
      <c r="L103" s="16">
        <v>8</v>
      </c>
      <c r="M103" s="81">
        <v>12.5</v>
      </c>
      <c r="N103" s="72">
        <v>13</v>
      </c>
      <c r="O103" s="64">
        <v>2530</v>
      </c>
      <c r="P103" s="65">
        <f>Table22457891011234567891011121314151617181920212223242526[[#This Row],[PEMBULATAN]]*O103</f>
        <v>32890</v>
      </c>
    </row>
    <row r="104" spans="1:16" ht="26.25" customHeight="1" x14ac:dyDescent="0.2">
      <c r="A104" s="14"/>
      <c r="B104" s="14"/>
      <c r="C104" s="73" t="s">
        <v>4430</v>
      </c>
      <c r="D104" s="78" t="s">
        <v>289</v>
      </c>
      <c r="E104" s="13">
        <v>44456</v>
      </c>
      <c r="F104" s="76" t="s">
        <v>4059</v>
      </c>
      <c r="G104" s="13">
        <v>44457.916666666664</v>
      </c>
      <c r="H104" s="77" t="s">
        <v>4060</v>
      </c>
      <c r="I104" s="16">
        <v>60</v>
      </c>
      <c r="J104" s="16">
        <v>30</v>
      </c>
      <c r="K104" s="16">
        <v>20</v>
      </c>
      <c r="L104" s="16">
        <v>6</v>
      </c>
      <c r="M104" s="81">
        <v>9</v>
      </c>
      <c r="N104" s="72">
        <v>9</v>
      </c>
      <c r="O104" s="64">
        <v>2530</v>
      </c>
      <c r="P104" s="65">
        <f>Table22457891011234567891011121314151617181920212223242526[[#This Row],[PEMBULATAN]]*O104</f>
        <v>22770</v>
      </c>
    </row>
    <row r="105" spans="1:16" ht="26.25" customHeight="1" x14ac:dyDescent="0.2">
      <c r="A105" s="14"/>
      <c r="B105" s="14"/>
      <c r="C105" s="73" t="s">
        <v>4431</v>
      </c>
      <c r="D105" s="78" t="s">
        <v>289</v>
      </c>
      <c r="E105" s="13">
        <v>44456</v>
      </c>
      <c r="F105" s="76" t="s">
        <v>4059</v>
      </c>
      <c r="G105" s="13">
        <v>44457.916666666664</v>
      </c>
      <c r="H105" s="77" t="s">
        <v>4060</v>
      </c>
      <c r="I105" s="16">
        <v>40</v>
      </c>
      <c r="J105" s="16">
        <v>40</v>
      </c>
      <c r="K105" s="16">
        <v>15</v>
      </c>
      <c r="L105" s="16">
        <v>6</v>
      </c>
      <c r="M105" s="81">
        <v>6</v>
      </c>
      <c r="N105" s="72">
        <v>6</v>
      </c>
      <c r="O105" s="64">
        <v>2530</v>
      </c>
      <c r="P105" s="65">
        <f>Table22457891011234567891011121314151617181920212223242526[[#This Row],[PEMBULATAN]]*O105</f>
        <v>15180</v>
      </c>
    </row>
    <row r="106" spans="1:16" ht="26.25" customHeight="1" x14ac:dyDescent="0.2">
      <c r="A106" s="14"/>
      <c r="B106" s="14"/>
      <c r="C106" s="73" t="s">
        <v>4432</v>
      </c>
      <c r="D106" s="78" t="s">
        <v>289</v>
      </c>
      <c r="E106" s="13">
        <v>44456</v>
      </c>
      <c r="F106" s="76" t="s">
        <v>4059</v>
      </c>
      <c r="G106" s="13">
        <v>44457.916666666664</v>
      </c>
      <c r="H106" s="77" t="s">
        <v>4060</v>
      </c>
      <c r="I106" s="16">
        <v>70</v>
      </c>
      <c r="J106" s="16">
        <v>55</v>
      </c>
      <c r="K106" s="16">
        <v>29</v>
      </c>
      <c r="L106" s="16">
        <v>6</v>
      </c>
      <c r="M106" s="81">
        <v>27.912500000000001</v>
      </c>
      <c r="N106" s="72">
        <v>28</v>
      </c>
      <c r="O106" s="64">
        <v>2530</v>
      </c>
      <c r="P106" s="65">
        <f>Table22457891011234567891011121314151617181920212223242526[[#This Row],[PEMBULATAN]]*O106</f>
        <v>70840</v>
      </c>
    </row>
    <row r="107" spans="1:16" ht="26.25" customHeight="1" x14ac:dyDescent="0.2">
      <c r="A107" s="14"/>
      <c r="B107" s="14"/>
      <c r="C107" s="73" t="s">
        <v>4433</v>
      </c>
      <c r="D107" s="78" t="s">
        <v>289</v>
      </c>
      <c r="E107" s="13">
        <v>44456</v>
      </c>
      <c r="F107" s="76" t="s">
        <v>4059</v>
      </c>
      <c r="G107" s="13">
        <v>44457.916666666664</v>
      </c>
      <c r="H107" s="77" t="s">
        <v>4060</v>
      </c>
      <c r="I107" s="16">
        <v>46</v>
      </c>
      <c r="J107" s="16">
        <v>45</v>
      </c>
      <c r="K107" s="16">
        <v>19</v>
      </c>
      <c r="L107" s="16">
        <v>3</v>
      </c>
      <c r="M107" s="81">
        <v>9.8324999999999996</v>
      </c>
      <c r="N107" s="72">
        <v>10</v>
      </c>
      <c r="O107" s="64">
        <v>2530</v>
      </c>
      <c r="P107" s="65">
        <f>Table22457891011234567891011121314151617181920212223242526[[#This Row],[PEMBULATAN]]*O107</f>
        <v>25300</v>
      </c>
    </row>
    <row r="108" spans="1:16" ht="26.25" customHeight="1" x14ac:dyDescent="0.2">
      <c r="A108" s="14"/>
      <c r="B108" s="14"/>
      <c r="C108" s="73" t="s">
        <v>4434</v>
      </c>
      <c r="D108" s="78" t="s">
        <v>289</v>
      </c>
      <c r="E108" s="13">
        <v>44456</v>
      </c>
      <c r="F108" s="76" t="s">
        <v>4059</v>
      </c>
      <c r="G108" s="13">
        <v>44457.916666666664</v>
      </c>
      <c r="H108" s="77" t="s">
        <v>4060</v>
      </c>
      <c r="I108" s="16">
        <v>50</v>
      </c>
      <c r="J108" s="16">
        <v>40</v>
      </c>
      <c r="K108" s="16">
        <v>20</v>
      </c>
      <c r="L108" s="16">
        <v>3</v>
      </c>
      <c r="M108" s="81">
        <v>10</v>
      </c>
      <c r="N108" s="72">
        <v>10</v>
      </c>
      <c r="O108" s="64">
        <v>2530</v>
      </c>
      <c r="P108" s="65">
        <f>Table22457891011234567891011121314151617181920212223242526[[#This Row],[PEMBULATAN]]*O108</f>
        <v>25300</v>
      </c>
    </row>
    <row r="109" spans="1:16" ht="26.25" customHeight="1" x14ac:dyDescent="0.2">
      <c r="A109" s="14"/>
      <c r="B109" s="14"/>
      <c r="C109" s="73" t="s">
        <v>4435</v>
      </c>
      <c r="D109" s="78" t="s">
        <v>289</v>
      </c>
      <c r="E109" s="13">
        <v>44456</v>
      </c>
      <c r="F109" s="76" t="s">
        <v>4059</v>
      </c>
      <c r="G109" s="13">
        <v>44457.916666666664</v>
      </c>
      <c r="H109" s="77" t="s">
        <v>4060</v>
      </c>
      <c r="I109" s="16">
        <v>77</v>
      </c>
      <c r="J109" s="16">
        <v>64</v>
      </c>
      <c r="K109" s="16">
        <v>19</v>
      </c>
      <c r="L109" s="16">
        <v>5</v>
      </c>
      <c r="M109" s="81">
        <v>23.408000000000001</v>
      </c>
      <c r="N109" s="72">
        <v>24</v>
      </c>
      <c r="O109" s="64">
        <v>2530</v>
      </c>
      <c r="P109" s="65">
        <f>Table22457891011234567891011121314151617181920212223242526[[#This Row],[PEMBULATAN]]*O109</f>
        <v>60720</v>
      </c>
    </row>
    <row r="110" spans="1:16" ht="26.25" customHeight="1" x14ac:dyDescent="0.2">
      <c r="A110" s="14"/>
      <c r="B110" s="14"/>
      <c r="C110" s="73" t="s">
        <v>4436</v>
      </c>
      <c r="D110" s="78" t="s">
        <v>289</v>
      </c>
      <c r="E110" s="13">
        <v>44456</v>
      </c>
      <c r="F110" s="76" t="s">
        <v>4059</v>
      </c>
      <c r="G110" s="13">
        <v>44457.916666666664</v>
      </c>
      <c r="H110" s="77" t="s">
        <v>4060</v>
      </c>
      <c r="I110" s="16">
        <v>67</v>
      </c>
      <c r="J110" s="16">
        <v>57</v>
      </c>
      <c r="K110" s="16">
        <v>33</v>
      </c>
      <c r="L110" s="16">
        <v>18</v>
      </c>
      <c r="M110" s="81">
        <v>31.50675</v>
      </c>
      <c r="N110" s="72">
        <v>32</v>
      </c>
      <c r="O110" s="64">
        <v>2530</v>
      </c>
      <c r="P110" s="65">
        <f>Table22457891011234567891011121314151617181920212223242526[[#This Row],[PEMBULATAN]]*O110</f>
        <v>80960</v>
      </c>
    </row>
    <row r="111" spans="1:16" ht="26.25" customHeight="1" x14ac:dyDescent="0.2">
      <c r="A111" s="14"/>
      <c r="B111" s="14"/>
      <c r="C111" s="73" t="s">
        <v>4437</v>
      </c>
      <c r="D111" s="78" t="s">
        <v>289</v>
      </c>
      <c r="E111" s="13">
        <v>44456</v>
      </c>
      <c r="F111" s="76" t="s">
        <v>4059</v>
      </c>
      <c r="G111" s="13">
        <v>44457.916666666664</v>
      </c>
      <c r="H111" s="77" t="s">
        <v>4060</v>
      </c>
      <c r="I111" s="16">
        <v>78</v>
      </c>
      <c r="J111" s="16">
        <v>25</v>
      </c>
      <c r="K111" s="16">
        <v>10</v>
      </c>
      <c r="L111" s="16">
        <v>2</v>
      </c>
      <c r="M111" s="81">
        <v>4.875</v>
      </c>
      <c r="N111" s="72">
        <v>5</v>
      </c>
      <c r="O111" s="64">
        <v>2530</v>
      </c>
      <c r="P111" s="65">
        <f>Table22457891011234567891011121314151617181920212223242526[[#This Row],[PEMBULATAN]]*O111</f>
        <v>12650</v>
      </c>
    </row>
    <row r="112" spans="1:16" ht="26.25" customHeight="1" x14ac:dyDescent="0.2">
      <c r="A112" s="14"/>
      <c r="B112" s="14"/>
      <c r="C112" s="73" t="s">
        <v>4438</v>
      </c>
      <c r="D112" s="78" t="s">
        <v>289</v>
      </c>
      <c r="E112" s="13">
        <v>44456</v>
      </c>
      <c r="F112" s="76" t="s">
        <v>4059</v>
      </c>
      <c r="G112" s="13">
        <v>44457.916666666664</v>
      </c>
      <c r="H112" s="77" t="s">
        <v>4060</v>
      </c>
      <c r="I112" s="16">
        <v>114</v>
      </c>
      <c r="J112" s="16">
        <v>20</v>
      </c>
      <c r="K112" s="16">
        <v>10</v>
      </c>
      <c r="L112" s="16">
        <v>3</v>
      </c>
      <c r="M112" s="81">
        <v>5.7</v>
      </c>
      <c r="N112" s="72">
        <v>6</v>
      </c>
      <c r="O112" s="64">
        <v>2530</v>
      </c>
      <c r="P112" s="65">
        <f>Table22457891011234567891011121314151617181920212223242526[[#This Row],[PEMBULATAN]]*O112</f>
        <v>15180</v>
      </c>
    </row>
    <row r="113" spans="1:16" ht="26.25" customHeight="1" x14ac:dyDescent="0.2">
      <c r="A113" s="14"/>
      <c r="B113" s="14"/>
      <c r="C113" s="73" t="s">
        <v>4439</v>
      </c>
      <c r="D113" s="78" t="s">
        <v>289</v>
      </c>
      <c r="E113" s="13">
        <v>44456</v>
      </c>
      <c r="F113" s="76" t="s">
        <v>4059</v>
      </c>
      <c r="G113" s="13">
        <v>44457.916666666664</v>
      </c>
      <c r="H113" s="77" t="s">
        <v>4060</v>
      </c>
      <c r="I113" s="16">
        <v>70</v>
      </c>
      <c r="J113" s="16">
        <v>50</v>
      </c>
      <c r="K113" s="16">
        <v>30</v>
      </c>
      <c r="L113" s="16">
        <v>26</v>
      </c>
      <c r="M113" s="81">
        <v>26.25</v>
      </c>
      <c r="N113" s="72">
        <v>26</v>
      </c>
      <c r="O113" s="64">
        <v>2530</v>
      </c>
      <c r="P113" s="65">
        <f>Table22457891011234567891011121314151617181920212223242526[[#This Row],[PEMBULATAN]]*O113</f>
        <v>65780</v>
      </c>
    </row>
    <row r="114" spans="1:16" ht="26.25" customHeight="1" x14ac:dyDescent="0.2">
      <c r="A114" s="14"/>
      <c r="B114" s="14"/>
      <c r="C114" s="73" t="s">
        <v>4440</v>
      </c>
      <c r="D114" s="78" t="s">
        <v>289</v>
      </c>
      <c r="E114" s="13">
        <v>44456</v>
      </c>
      <c r="F114" s="76" t="s">
        <v>4059</v>
      </c>
      <c r="G114" s="13">
        <v>44457.916666666664</v>
      </c>
      <c r="H114" s="77" t="s">
        <v>4060</v>
      </c>
      <c r="I114" s="16">
        <v>70</v>
      </c>
      <c r="J114" s="16">
        <v>37</v>
      </c>
      <c r="K114" s="16">
        <v>40</v>
      </c>
      <c r="L114" s="16">
        <v>10</v>
      </c>
      <c r="M114" s="81">
        <v>25.9</v>
      </c>
      <c r="N114" s="72">
        <v>26</v>
      </c>
      <c r="O114" s="64">
        <v>2530</v>
      </c>
      <c r="P114" s="65">
        <f>Table22457891011234567891011121314151617181920212223242526[[#This Row],[PEMBULATAN]]*O114</f>
        <v>65780</v>
      </c>
    </row>
    <row r="115" spans="1:16" ht="26.25" customHeight="1" x14ac:dyDescent="0.2">
      <c r="A115" s="14"/>
      <c r="B115" s="14"/>
      <c r="C115" s="73" t="s">
        <v>4441</v>
      </c>
      <c r="D115" s="78" t="s">
        <v>289</v>
      </c>
      <c r="E115" s="13">
        <v>44456</v>
      </c>
      <c r="F115" s="76" t="s">
        <v>4059</v>
      </c>
      <c r="G115" s="13">
        <v>44457.916666666664</v>
      </c>
      <c r="H115" s="77" t="s">
        <v>4060</v>
      </c>
      <c r="I115" s="16">
        <v>50</v>
      </c>
      <c r="J115" s="16">
        <v>37</v>
      </c>
      <c r="K115" s="16">
        <v>30</v>
      </c>
      <c r="L115" s="16">
        <v>12</v>
      </c>
      <c r="M115" s="81">
        <v>13.875</v>
      </c>
      <c r="N115" s="72">
        <v>14</v>
      </c>
      <c r="O115" s="64">
        <v>2530</v>
      </c>
      <c r="P115" s="65">
        <f>Table22457891011234567891011121314151617181920212223242526[[#This Row],[PEMBULATAN]]*O115</f>
        <v>35420</v>
      </c>
    </row>
    <row r="116" spans="1:16" ht="26.25" customHeight="1" x14ac:dyDescent="0.2">
      <c r="A116" s="14"/>
      <c r="B116" s="14"/>
      <c r="C116" s="73" t="s">
        <v>4442</v>
      </c>
      <c r="D116" s="78" t="s">
        <v>289</v>
      </c>
      <c r="E116" s="13">
        <v>44456</v>
      </c>
      <c r="F116" s="76" t="s">
        <v>4059</v>
      </c>
      <c r="G116" s="13">
        <v>44457.916666666664</v>
      </c>
      <c r="H116" s="77" t="s">
        <v>4060</v>
      </c>
      <c r="I116" s="16">
        <v>38</v>
      </c>
      <c r="J116" s="16">
        <v>30</v>
      </c>
      <c r="K116" s="16">
        <v>10</v>
      </c>
      <c r="L116" s="16">
        <v>1</v>
      </c>
      <c r="M116" s="81">
        <v>2.85</v>
      </c>
      <c r="N116" s="72">
        <v>3</v>
      </c>
      <c r="O116" s="64">
        <v>2530</v>
      </c>
      <c r="P116" s="65">
        <f>Table22457891011234567891011121314151617181920212223242526[[#This Row],[PEMBULATAN]]*O116</f>
        <v>7590</v>
      </c>
    </row>
    <row r="117" spans="1:16" ht="26.25" customHeight="1" x14ac:dyDescent="0.2">
      <c r="A117" s="14"/>
      <c r="B117" s="14"/>
      <c r="C117" s="73" t="s">
        <v>4443</v>
      </c>
      <c r="D117" s="78" t="s">
        <v>289</v>
      </c>
      <c r="E117" s="13">
        <v>44456</v>
      </c>
      <c r="F117" s="76" t="s">
        <v>4059</v>
      </c>
      <c r="G117" s="13">
        <v>44457.916666666664</v>
      </c>
      <c r="H117" s="77" t="s">
        <v>4060</v>
      </c>
      <c r="I117" s="16">
        <v>57</v>
      </c>
      <c r="J117" s="16">
        <v>30</v>
      </c>
      <c r="K117" s="16">
        <v>90</v>
      </c>
      <c r="L117" s="16">
        <v>15</v>
      </c>
      <c r="M117" s="81">
        <v>38.475000000000001</v>
      </c>
      <c r="N117" s="72">
        <v>39</v>
      </c>
      <c r="O117" s="64">
        <v>2530</v>
      </c>
      <c r="P117" s="65">
        <f>Table22457891011234567891011121314151617181920212223242526[[#This Row],[PEMBULATAN]]*O117</f>
        <v>98670</v>
      </c>
    </row>
    <row r="118" spans="1:16" ht="26.25" customHeight="1" x14ac:dyDescent="0.2">
      <c r="A118" s="14"/>
      <c r="B118" s="14"/>
      <c r="C118" s="73" t="s">
        <v>4444</v>
      </c>
      <c r="D118" s="78" t="s">
        <v>289</v>
      </c>
      <c r="E118" s="13">
        <v>44456</v>
      </c>
      <c r="F118" s="76" t="s">
        <v>4059</v>
      </c>
      <c r="G118" s="13">
        <v>44457.916666666664</v>
      </c>
      <c r="H118" s="77" t="s">
        <v>4060</v>
      </c>
      <c r="I118" s="16">
        <v>54</v>
      </c>
      <c r="J118" s="16">
        <v>30</v>
      </c>
      <c r="K118" s="16">
        <v>25</v>
      </c>
      <c r="L118" s="16">
        <v>2</v>
      </c>
      <c r="M118" s="81">
        <v>10.125</v>
      </c>
      <c r="N118" s="72">
        <v>10</v>
      </c>
      <c r="O118" s="64">
        <v>2530</v>
      </c>
      <c r="P118" s="65">
        <f>Table22457891011234567891011121314151617181920212223242526[[#This Row],[PEMBULATAN]]*O118</f>
        <v>25300</v>
      </c>
    </row>
    <row r="119" spans="1:16" ht="26.25" customHeight="1" x14ac:dyDescent="0.2">
      <c r="A119" s="14"/>
      <c r="B119" s="14"/>
      <c r="C119" s="73" t="s">
        <v>4445</v>
      </c>
      <c r="D119" s="78" t="s">
        <v>289</v>
      </c>
      <c r="E119" s="13">
        <v>44456</v>
      </c>
      <c r="F119" s="76" t="s">
        <v>4059</v>
      </c>
      <c r="G119" s="13">
        <v>44457.916666666664</v>
      </c>
      <c r="H119" s="77" t="s">
        <v>4060</v>
      </c>
      <c r="I119" s="16">
        <v>30</v>
      </c>
      <c r="J119" s="16">
        <v>20</v>
      </c>
      <c r="K119" s="16">
        <v>15</v>
      </c>
      <c r="L119" s="16">
        <v>3</v>
      </c>
      <c r="M119" s="81">
        <v>2.25</v>
      </c>
      <c r="N119" s="72">
        <v>3</v>
      </c>
      <c r="O119" s="64">
        <v>2530</v>
      </c>
      <c r="P119" s="65">
        <f>Table22457891011234567891011121314151617181920212223242526[[#This Row],[PEMBULATAN]]*O119</f>
        <v>7590</v>
      </c>
    </row>
    <row r="120" spans="1:16" ht="26.25" customHeight="1" x14ac:dyDescent="0.2">
      <c r="A120" s="14"/>
      <c r="B120" s="14"/>
      <c r="C120" s="73" t="s">
        <v>4446</v>
      </c>
      <c r="D120" s="78" t="s">
        <v>289</v>
      </c>
      <c r="E120" s="13">
        <v>44456</v>
      </c>
      <c r="F120" s="76" t="s">
        <v>4059</v>
      </c>
      <c r="G120" s="13">
        <v>44457.916666666664</v>
      </c>
      <c r="H120" s="77" t="s">
        <v>4060</v>
      </c>
      <c r="I120" s="16">
        <v>80</v>
      </c>
      <c r="J120" s="16">
        <v>55</v>
      </c>
      <c r="K120" s="16">
        <v>30</v>
      </c>
      <c r="L120" s="16">
        <v>19</v>
      </c>
      <c r="M120" s="81">
        <v>33</v>
      </c>
      <c r="N120" s="72">
        <v>33</v>
      </c>
      <c r="O120" s="64">
        <v>2530</v>
      </c>
      <c r="P120" s="65">
        <f>Table22457891011234567891011121314151617181920212223242526[[#This Row],[PEMBULATAN]]*O120</f>
        <v>83490</v>
      </c>
    </row>
    <row r="121" spans="1:16" ht="26.25" customHeight="1" x14ac:dyDescent="0.2">
      <c r="A121" s="14"/>
      <c r="B121" s="14"/>
      <c r="C121" s="73" t="s">
        <v>4447</v>
      </c>
      <c r="D121" s="78" t="s">
        <v>289</v>
      </c>
      <c r="E121" s="13">
        <v>44456</v>
      </c>
      <c r="F121" s="76" t="s">
        <v>4059</v>
      </c>
      <c r="G121" s="13">
        <v>44457.916666666664</v>
      </c>
      <c r="H121" s="77" t="s">
        <v>4060</v>
      </c>
      <c r="I121" s="16">
        <v>52</v>
      </c>
      <c r="J121" s="16">
        <v>38</v>
      </c>
      <c r="K121" s="16">
        <v>25</v>
      </c>
      <c r="L121" s="16">
        <v>4</v>
      </c>
      <c r="M121" s="81">
        <v>12.35</v>
      </c>
      <c r="N121" s="72">
        <v>13</v>
      </c>
      <c r="O121" s="64">
        <v>2530</v>
      </c>
      <c r="P121" s="65">
        <f>Table22457891011234567891011121314151617181920212223242526[[#This Row],[PEMBULATAN]]*O121</f>
        <v>32890</v>
      </c>
    </row>
    <row r="122" spans="1:16" ht="26.25" customHeight="1" x14ac:dyDescent="0.2">
      <c r="A122" s="14"/>
      <c r="B122" s="14"/>
      <c r="C122" s="73" t="s">
        <v>4448</v>
      </c>
      <c r="D122" s="78" t="s">
        <v>289</v>
      </c>
      <c r="E122" s="13">
        <v>44456</v>
      </c>
      <c r="F122" s="76" t="s">
        <v>4059</v>
      </c>
      <c r="G122" s="13">
        <v>44457.916666666664</v>
      </c>
      <c r="H122" s="77" t="s">
        <v>4060</v>
      </c>
      <c r="I122" s="16">
        <v>47</v>
      </c>
      <c r="J122" s="16">
        <v>30</v>
      </c>
      <c r="K122" s="16">
        <v>25</v>
      </c>
      <c r="L122" s="16">
        <v>4</v>
      </c>
      <c r="M122" s="81">
        <v>8.8125</v>
      </c>
      <c r="N122" s="72">
        <v>9</v>
      </c>
      <c r="O122" s="64">
        <v>2530</v>
      </c>
      <c r="P122" s="65">
        <f>Table22457891011234567891011121314151617181920212223242526[[#This Row],[PEMBULATAN]]*O122</f>
        <v>22770</v>
      </c>
    </row>
    <row r="123" spans="1:16" ht="26.25" customHeight="1" x14ac:dyDescent="0.2">
      <c r="A123" s="14"/>
      <c r="B123" s="14"/>
      <c r="C123" s="73" t="s">
        <v>4449</v>
      </c>
      <c r="D123" s="78" t="s">
        <v>289</v>
      </c>
      <c r="E123" s="13">
        <v>44456</v>
      </c>
      <c r="F123" s="76" t="s">
        <v>4059</v>
      </c>
      <c r="G123" s="13">
        <v>44457.916666666664</v>
      </c>
      <c r="H123" s="77" t="s">
        <v>4060</v>
      </c>
      <c r="I123" s="16">
        <v>45</v>
      </c>
      <c r="J123" s="16">
        <v>32</v>
      </c>
      <c r="K123" s="16">
        <v>18</v>
      </c>
      <c r="L123" s="16">
        <v>5</v>
      </c>
      <c r="M123" s="81">
        <v>6.48</v>
      </c>
      <c r="N123" s="72">
        <v>7</v>
      </c>
      <c r="O123" s="64">
        <v>2530</v>
      </c>
      <c r="P123" s="65">
        <f>Table22457891011234567891011121314151617181920212223242526[[#This Row],[PEMBULATAN]]*O123</f>
        <v>17710</v>
      </c>
    </row>
    <row r="124" spans="1:16" ht="26.25" customHeight="1" x14ac:dyDescent="0.2">
      <c r="A124" s="14"/>
      <c r="B124" s="14"/>
      <c r="C124" s="73" t="s">
        <v>4450</v>
      </c>
      <c r="D124" s="78" t="s">
        <v>289</v>
      </c>
      <c r="E124" s="13">
        <v>44456</v>
      </c>
      <c r="F124" s="76" t="s">
        <v>4059</v>
      </c>
      <c r="G124" s="13">
        <v>44457.916666666664</v>
      </c>
      <c r="H124" s="77" t="s">
        <v>4060</v>
      </c>
      <c r="I124" s="16">
        <v>64</v>
      </c>
      <c r="J124" s="16">
        <v>36</v>
      </c>
      <c r="K124" s="16">
        <v>20</v>
      </c>
      <c r="L124" s="16">
        <v>7</v>
      </c>
      <c r="M124" s="81">
        <v>11.52</v>
      </c>
      <c r="N124" s="72">
        <v>12</v>
      </c>
      <c r="O124" s="64">
        <v>2530</v>
      </c>
      <c r="P124" s="65">
        <f>Table22457891011234567891011121314151617181920212223242526[[#This Row],[PEMBULATAN]]*O124</f>
        <v>30360</v>
      </c>
    </row>
    <row r="125" spans="1:16" ht="26.25" customHeight="1" x14ac:dyDescent="0.2">
      <c r="A125" s="14"/>
      <c r="B125" s="14"/>
      <c r="C125" s="73" t="s">
        <v>4451</v>
      </c>
      <c r="D125" s="78" t="s">
        <v>289</v>
      </c>
      <c r="E125" s="13">
        <v>44456</v>
      </c>
      <c r="F125" s="76" t="s">
        <v>4059</v>
      </c>
      <c r="G125" s="13">
        <v>44457.916666666664</v>
      </c>
      <c r="H125" s="77" t="s">
        <v>4060</v>
      </c>
      <c r="I125" s="16">
        <v>61</v>
      </c>
      <c r="J125" s="16">
        <v>55</v>
      </c>
      <c r="K125" s="16">
        <v>26</v>
      </c>
      <c r="L125" s="16">
        <v>13</v>
      </c>
      <c r="M125" s="81">
        <v>21.807500000000001</v>
      </c>
      <c r="N125" s="72">
        <v>22</v>
      </c>
      <c r="O125" s="64">
        <v>2530</v>
      </c>
      <c r="P125" s="65">
        <f>Table22457891011234567891011121314151617181920212223242526[[#This Row],[PEMBULATAN]]*O125</f>
        <v>55660</v>
      </c>
    </row>
    <row r="126" spans="1:16" ht="26.25" customHeight="1" x14ac:dyDescent="0.2">
      <c r="A126" s="14"/>
      <c r="B126" s="14"/>
      <c r="C126" s="73" t="s">
        <v>4452</v>
      </c>
      <c r="D126" s="78" t="s">
        <v>289</v>
      </c>
      <c r="E126" s="13">
        <v>44456</v>
      </c>
      <c r="F126" s="76" t="s">
        <v>4059</v>
      </c>
      <c r="G126" s="13">
        <v>44457.916666666664</v>
      </c>
      <c r="H126" s="77" t="s">
        <v>4060</v>
      </c>
      <c r="I126" s="16">
        <v>67</v>
      </c>
      <c r="J126" s="16">
        <v>50</v>
      </c>
      <c r="K126" s="16">
        <v>31</v>
      </c>
      <c r="L126" s="16">
        <v>18</v>
      </c>
      <c r="M126" s="81">
        <v>25.962499999999999</v>
      </c>
      <c r="N126" s="72">
        <v>26</v>
      </c>
      <c r="O126" s="64">
        <v>2530</v>
      </c>
      <c r="P126" s="65">
        <f>Table22457891011234567891011121314151617181920212223242526[[#This Row],[PEMBULATAN]]*O126</f>
        <v>65780</v>
      </c>
    </row>
    <row r="127" spans="1:16" ht="26.25" customHeight="1" x14ac:dyDescent="0.2">
      <c r="A127" s="14"/>
      <c r="B127" s="14"/>
      <c r="C127" s="73" t="s">
        <v>4453</v>
      </c>
      <c r="D127" s="78" t="s">
        <v>289</v>
      </c>
      <c r="E127" s="13">
        <v>44456</v>
      </c>
      <c r="F127" s="76" t="s">
        <v>4059</v>
      </c>
      <c r="G127" s="13">
        <v>44457.916666666664</v>
      </c>
      <c r="H127" s="77" t="s">
        <v>4060</v>
      </c>
      <c r="I127" s="16">
        <v>45</v>
      </c>
      <c r="J127" s="16">
        <v>40</v>
      </c>
      <c r="K127" s="16">
        <v>6</v>
      </c>
      <c r="L127" s="16">
        <v>3</v>
      </c>
      <c r="M127" s="81">
        <v>2.7</v>
      </c>
      <c r="N127" s="72">
        <v>3</v>
      </c>
      <c r="O127" s="64">
        <v>2530</v>
      </c>
      <c r="P127" s="65">
        <f>Table22457891011234567891011121314151617181920212223242526[[#This Row],[PEMBULATAN]]*O127</f>
        <v>7590</v>
      </c>
    </row>
    <row r="128" spans="1:16" ht="26.25" customHeight="1" x14ac:dyDescent="0.2">
      <c r="A128" s="14"/>
      <c r="B128" s="14"/>
      <c r="C128" s="73" t="s">
        <v>4454</v>
      </c>
      <c r="D128" s="78" t="s">
        <v>289</v>
      </c>
      <c r="E128" s="13">
        <v>44456</v>
      </c>
      <c r="F128" s="76" t="s">
        <v>4059</v>
      </c>
      <c r="G128" s="13">
        <v>44457.916666666664</v>
      </c>
      <c r="H128" s="77" t="s">
        <v>4060</v>
      </c>
      <c r="I128" s="16">
        <v>62</v>
      </c>
      <c r="J128" s="16">
        <v>58</v>
      </c>
      <c r="K128" s="16">
        <v>37</v>
      </c>
      <c r="L128" s="16">
        <v>8</v>
      </c>
      <c r="M128" s="81">
        <v>33.262999999999998</v>
      </c>
      <c r="N128" s="72">
        <v>33</v>
      </c>
      <c r="O128" s="64">
        <v>2530</v>
      </c>
      <c r="P128" s="65">
        <f>Table22457891011234567891011121314151617181920212223242526[[#This Row],[PEMBULATAN]]*O128</f>
        <v>83490</v>
      </c>
    </row>
    <row r="129" spans="1:16" ht="26.25" customHeight="1" x14ac:dyDescent="0.2">
      <c r="A129" s="14"/>
      <c r="B129" s="14"/>
      <c r="C129" s="73" t="s">
        <v>4455</v>
      </c>
      <c r="D129" s="78" t="s">
        <v>289</v>
      </c>
      <c r="E129" s="13">
        <v>44456</v>
      </c>
      <c r="F129" s="76" t="s">
        <v>4059</v>
      </c>
      <c r="G129" s="13">
        <v>44457.916666666664</v>
      </c>
      <c r="H129" s="77" t="s">
        <v>4060</v>
      </c>
      <c r="I129" s="16">
        <v>70</v>
      </c>
      <c r="J129" s="16">
        <v>50</v>
      </c>
      <c r="K129" s="16">
        <v>26</v>
      </c>
      <c r="L129" s="16">
        <v>8</v>
      </c>
      <c r="M129" s="81">
        <v>22.75</v>
      </c>
      <c r="N129" s="72">
        <v>23</v>
      </c>
      <c r="O129" s="64">
        <v>2530</v>
      </c>
      <c r="P129" s="65">
        <f>Table22457891011234567891011121314151617181920212223242526[[#This Row],[PEMBULATAN]]*O129</f>
        <v>58190</v>
      </c>
    </row>
    <row r="130" spans="1:16" ht="26.25" customHeight="1" x14ac:dyDescent="0.2">
      <c r="A130" s="14"/>
      <c r="B130" s="14"/>
      <c r="C130" s="73" t="s">
        <v>4456</v>
      </c>
      <c r="D130" s="78" t="s">
        <v>289</v>
      </c>
      <c r="E130" s="13">
        <v>44456</v>
      </c>
      <c r="F130" s="76" t="s">
        <v>4059</v>
      </c>
      <c r="G130" s="13">
        <v>44457.916666666664</v>
      </c>
      <c r="H130" s="77" t="s">
        <v>4060</v>
      </c>
      <c r="I130" s="16">
        <v>85</v>
      </c>
      <c r="J130" s="16">
        <v>60</v>
      </c>
      <c r="K130" s="16">
        <v>27</v>
      </c>
      <c r="L130" s="16">
        <v>27</v>
      </c>
      <c r="M130" s="81">
        <v>34.424999999999997</v>
      </c>
      <c r="N130" s="72">
        <v>35</v>
      </c>
      <c r="O130" s="64">
        <v>2530</v>
      </c>
      <c r="P130" s="65">
        <f>Table22457891011234567891011121314151617181920212223242526[[#This Row],[PEMBULATAN]]*O130</f>
        <v>88550</v>
      </c>
    </row>
    <row r="131" spans="1:16" ht="26.25" customHeight="1" x14ac:dyDescent="0.2">
      <c r="A131" s="14"/>
      <c r="B131" s="14"/>
      <c r="C131" s="73" t="s">
        <v>4457</v>
      </c>
      <c r="D131" s="78" t="s">
        <v>289</v>
      </c>
      <c r="E131" s="13">
        <v>44456</v>
      </c>
      <c r="F131" s="76" t="s">
        <v>4059</v>
      </c>
      <c r="G131" s="13">
        <v>44457.916666666664</v>
      </c>
      <c r="H131" s="77" t="s">
        <v>4060</v>
      </c>
      <c r="I131" s="16">
        <v>96</v>
      </c>
      <c r="J131" s="16">
        <v>65</v>
      </c>
      <c r="K131" s="16">
        <v>35</v>
      </c>
      <c r="L131" s="16">
        <v>27</v>
      </c>
      <c r="M131" s="81">
        <v>54.6</v>
      </c>
      <c r="N131" s="72">
        <v>55</v>
      </c>
      <c r="O131" s="64">
        <v>2530</v>
      </c>
      <c r="P131" s="65">
        <f>Table22457891011234567891011121314151617181920212223242526[[#This Row],[PEMBULATAN]]*O131</f>
        <v>139150</v>
      </c>
    </row>
    <row r="132" spans="1:16" ht="26.25" customHeight="1" x14ac:dyDescent="0.2">
      <c r="A132" s="14"/>
      <c r="B132" s="14"/>
      <c r="C132" s="73" t="s">
        <v>4458</v>
      </c>
      <c r="D132" s="78" t="s">
        <v>289</v>
      </c>
      <c r="E132" s="13">
        <v>44456</v>
      </c>
      <c r="F132" s="76" t="s">
        <v>4059</v>
      </c>
      <c r="G132" s="13">
        <v>44457.916666666664</v>
      </c>
      <c r="H132" s="77" t="s">
        <v>4060</v>
      </c>
      <c r="I132" s="16">
        <v>60</v>
      </c>
      <c r="J132" s="16">
        <v>64</v>
      </c>
      <c r="K132" s="16">
        <v>22</v>
      </c>
      <c r="L132" s="16">
        <v>8</v>
      </c>
      <c r="M132" s="81">
        <v>21.12</v>
      </c>
      <c r="N132" s="72">
        <v>21</v>
      </c>
      <c r="O132" s="64">
        <v>2530</v>
      </c>
      <c r="P132" s="65">
        <f>Table22457891011234567891011121314151617181920212223242526[[#This Row],[PEMBULATAN]]*O132</f>
        <v>53130</v>
      </c>
    </row>
    <row r="133" spans="1:16" ht="26.25" customHeight="1" x14ac:dyDescent="0.2">
      <c r="A133" s="14"/>
      <c r="B133" s="14"/>
      <c r="C133" s="73" t="s">
        <v>4459</v>
      </c>
      <c r="D133" s="78" t="s">
        <v>289</v>
      </c>
      <c r="E133" s="13">
        <v>44456</v>
      </c>
      <c r="F133" s="76" t="s">
        <v>4059</v>
      </c>
      <c r="G133" s="13">
        <v>44457.916666666664</v>
      </c>
      <c r="H133" s="77" t="s">
        <v>4060</v>
      </c>
      <c r="I133" s="16">
        <v>92</v>
      </c>
      <c r="J133" s="16">
        <v>55</v>
      </c>
      <c r="K133" s="16">
        <v>43</v>
      </c>
      <c r="L133" s="16">
        <v>15</v>
      </c>
      <c r="M133" s="81">
        <v>54.395000000000003</v>
      </c>
      <c r="N133" s="72">
        <v>55</v>
      </c>
      <c r="O133" s="64">
        <v>2530</v>
      </c>
      <c r="P133" s="65">
        <f>Table22457891011234567891011121314151617181920212223242526[[#This Row],[PEMBULATAN]]*O133</f>
        <v>139150</v>
      </c>
    </row>
    <row r="134" spans="1:16" ht="26.25" customHeight="1" x14ac:dyDescent="0.2">
      <c r="A134" s="14"/>
      <c r="B134" s="14"/>
      <c r="C134" s="73" t="s">
        <v>4460</v>
      </c>
      <c r="D134" s="78" t="s">
        <v>289</v>
      </c>
      <c r="E134" s="13">
        <v>44456</v>
      </c>
      <c r="F134" s="76" t="s">
        <v>4059</v>
      </c>
      <c r="G134" s="13">
        <v>44457.916666666664</v>
      </c>
      <c r="H134" s="77" t="s">
        <v>4060</v>
      </c>
      <c r="I134" s="16">
        <v>98</v>
      </c>
      <c r="J134" s="16">
        <v>53</v>
      </c>
      <c r="K134" s="16">
        <v>40</v>
      </c>
      <c r="L134" s="16">
        <v>26</v>
      </c>
      <c r="M134" s="81">
        <v>51.94</v>
      </c>
      <c r="N134" s="72">
        <v>52</v>
      </c>
      <c r="O134" s="64">
        <v>2530</v>
      </c>
      <c r="P134" s="65">
        <f>Table22457891011234567891011121314151617181920212223242526[[#This Row],[PEMBULATAN]]*O134</f>
        <v>131560</v>
      </c>
    </row>
    <row r="135" spans="1:16" ht="26.25" customHeight="1" x14ac:dyDescent="0.2">
      <c r="A135" s="14"/>
      <c r="B135" s="14"/>
      <c r="C135" s="73" t="s">
        <v>4461</v>
      </c>
      <c r="D135" s="78" t="s">
        <v>289</v>
      </c>
      <c r="E135" s="13">
        <v>44456</v>
      </c>
      <c r="F135" s="76" t="s">
        <v>4059</v>
      </c>
      <c r="G135" s="13">
        <v>44457.916666666664</v>
      </c>
      <c r="H135" s="77" t="s">
        <v>4060</v>
      </c>
      <c r="I135" s="16">
        <v>90</v>
      </c>
      <c r="J135" s="16">
        <v>55</v>
      </c>
      <c r="K135" s="16">
        <v>40</v>
      </c>
      <c r="L135" s="16">
        <v>8</v>
      </c>
      <c r="M135" s="81">
        <v>49.5</v>
      </c>
      <c r="N135" s="72">
        <v>50</v>
      </c>
      <c r="O135" s="64">
        <v>2530</v>
      </c>
      <c r="P135" s="65">
        <f>Table22457891011234567891011121314151617181920212223242526[[#This Row],[PEMBULATAN]]*O135</f>
        <v>126500</v>
      </c>
    </row>
    <row r="136" spans="1:16" ht="26.25" customHeight="1" x14ac:dyDescent="0.2">
      <c r="A136" s="14"/>
      <c r="B136" s="14"/>
      <c r="C136" s="73" t="s">
        <v>4462</v>
      </c>
      <c r="D136" s="78" t="s">
        <v>289</v>
      </c>
      <c r="E136" s="13">
        <v>44456</v>
      </c>
      <c r="F136" s="76" t="s">
        <v>4059</v>
      </c>
      <c r="G136" s="13">
        <v>44457.916666666664</v>
      </c>
      <c r="H136" s="77" t="s">
        <v>4060</v>
      </c>
      <c r="I136" s="16">
        <v>70</v>
      </c>
      <c r="J136" s="16">
        <v>54</v>
      </c>
      <c r="K136" s="16">
        <v>36</v>
      </c>
      <c r="L136" s="16">
        <v>15</v>
      </c>
      <c r="M136" s="81">
        <v>34.020000000000003</v>
      </c>
      <c r="N136" s="72">
        <v>34</v>
      </c>
      <c r="O136" s="64">
        <v>2530</v>
      </c>
      <c r="P136" s="65">
        <f>Table22457891011234567891011121314151617181920212223242526[[#This Row],[PEMBULATAN]]*O136</f>
        <v>86020</v>
      </c>
    </row>
    <row r="137" spans="1:16" ht="26.25" customHeight="1" x14ac:dyDescent="0.2">
      <c r="A137" s="14"/>
      <c r="B137" s="14"/>
      <c r="C137" s="73" t="s">
        <v>4463</v>
      </c>
      <c r="D137" s="78" t="s">
        <v>289</v>
      </c>
      <c r="E137" s="13">
        <v>44456</v>
      </c>
      <c r="F137" s="76" t="s">
        <v>4059</v>
      </c>
      <c r="G137" s="13">
        <v>44457.916666666664</v>
      </c>
      <c r="H137" s="77" t="s">
        <v>4060</v>
      </c>
      <c r="I137" s="16">
        <v>50</v>
      </c>
      <c r="J137" s="16">
        <v>48</v>
      </c>
      <c r="K137" s="16">
        <v>24</v>
      </c>
      <c r="L137" s="16">
        <v>7</v>
      </c>
      <c r="M137" s="81">
        <v>14.4</v>
      </c>
      <c r="N137" s="72">
        <v>15</v>
      </c>
      <c r="O137" s="64">
        <v>2530</v>
      </c>
      <c r="P137" s="65">
        <f>Table22457891011234567891011121314151617181920212223242526[[#This Row],[PEMBULATAN]]*O137</f>
        <v>37950</v>
      </c>
    </row>
    <row r="138" spans="1:16" ht="26.25" customHeight="1" x14ac:dyDescent="0.2">
      <c r="A138" s="14"/>
      <c r="B138" s="14"/>
      <c r="C138" s="73" t="s">
        <v>4464</v>
      </c>
      <c r="D138" s="78" t="s">
        <v>289</v>
      </c>
      <c r="E138" s="13">
        <v>44456</v>
      </c>
      <c r="F138" s="76" t="s">
        <v>4059</v>
      </c>
      <c r="G138" s="13">
        <v>44457.916666666664</v>
      </c>
      <c r="H138" s="77" t="s">
        <v>4060</v>
      </c>
      <c r="I138" s="16">
        <v>64</v>
      </c>
      <c r="J138" s="16">
        <v>60</v>
      </c>
      <c r="K138" s="16">
        <v>16</v>
      </c>
      <c r="L138" s="16">
        <v>3</v>
      </c>
      <c r="M138" s="81">
        <v>15.36</v>
      </c>
      <c r="N138" s="72">
        <v>16</v>
      </c>
      <c r="O138" s="64">
        <v>2530</v>
      </c>
      <c r="P138" s="65">
        <f>Table22457891011234567891011121314151617181920212223242526[[#This Row],[PEMBULATAN]]*O138</f>
        <v>40480</v>
      </c>
    </row>
    <row r="139" spans="1:16" ht="26.25" customHeight="1" x14ac:dyDescent="0.2">
      <c r="A139" s="14"/>
      <c r="B139" s="14"/>
      <c r="C139" s="73" t="s">
        <v>4465</v>
      </c>
      <c r="D139" s="78" t="s">
        <v>289</v>
      </c>
      <c r="E139" s="13">
        <v>44456</v>
      </c>
      <c r="F139" s="76" t="s">
        <v>4059</v>
      </c>
      <c r="G139" s="13">
        <v>44457.916666666664</v>
      </c>
      <c r="H139" s="77" t="s">
        <v>4060</v>
      </c>
      <c r="I139" s="16">
        <v>65</v>
      </c>
      <c r="J139" s="16">
        <v>54</v>
      </c>
      <c r="K139" s="16">
        <v>20</v>
      </c>
      <c r="L139" s="16">
        <v>7</v>
      </c>
      <c r="M139" s="81">
        <v>17.55</v>
      </c>
      <c r="N139" s="72">
        <v>18</v>
      </c>
      <c r="O139" s="64">
        <v>2530</v>
      </c>
      <c r="P139" s="65">
        <f>Table22457891011234567891011121314151617181920212223242526[[#This Row],[PEMBULATAN]]*O139</f>
        <v>45540</v>
      </c>
    </row>
    <row r="140" spans="1:16" ht="26.25" customHeight="1" x14ac:dyDescent="0.2">
      <c r="A140" s="14"/>
      <c r="B140" s="14"/>
      <c r="C140" s="73" t="s">
        <v>4466</v>
      </c>
      <c r="D140" s="78" t="s">
        <v>289</v>
      </c>
      <c r="E140" s="13">
        <v>44456</v>
      </c>
      <c r="F140" s="76" t="s">
        <v>4059</v>
      </c>
      <c r="G140" s="13">
        <v>44457.916666666664</v>
      </c>
      <c r="H140" s="77" t="s">
        <v>4060</v>
      </c>
      <c r="I140" s="16">
        <v>66</v>
      </c>
      <c r="J140" s="16">
        <v>60</v>
      </c>
      <c r="K140" s="16">
        <v>27</v>
      </c>
      <c r="L140" s="16">
        <v>7</v>
      </c>
      <c r="M140" s="81">
        <v>26.73</v>
      </c>
      <c r="N140" s="72">
        <v>27</v>
      </c>
      <c r="O140" s="64">
        <v>2530</v>
      </c>
      <c r="P140" s="65">
        <f>Table22457891011234567891011121314151617181920212223242526[[#This Row],[PEMBULATAN]]*O140</f>
        <v>68310</v>
      </c>
    </row>
    <row r="141" spans="1:16" ht="26.25" customHeight="1" x14ac:dyDescent="0.2">
      <c r="A141" s="14"/>
      <c r="B141" s="14"/>
      <c r="C141" s="73" t="s">
        <v>4467</v>
      </c>
      <c r="D141" s="78" t="s">
        <v>289</v>
      </c>
      <c r="E141" s="13">
        <v>44456</v>
      </c>
      <c r="F141" s="76" t="s">
        <v>4059</v>
      </c>
      <c r="G141" s="13">
        <v>44457.916666666664</v>
      </c>
      <c r="H141" s="77" t="s">
        <v>4060</v>
      </c>
      <c r="I141" s="16">
        <v>66</v>
      </c>
      <c r="J141" s="16">
        <v>42</v>
      </c>
      <c r="K141" s="16">
        <v>32</v>
      </c>
      <c r="L141" s="16">
        <v>13</v>
      </c>
      <c r="M141" s="81">
        <v>22.175999999999998</v>
      </c>
      <c r="N141" s="72">
        <v>22</v>
      </c>
      <c r="O141" s="64">
        <v>2530</v>
      </c>
      <c r="P141" s="65">
        <f>Table22457891011234567891011121314151617181920212223242526[[#This Row],[PEMBULATAN]]*O141</f>
        <v>55660</v>
      </c>
    </row>
    <row r="142" spans="1:16" ht="26.25" customHeight="1" x14ac:dyDescent="0.2">
      <c r="A142" s="14"/>
      <c r="B142" s="14"/>
      <c r="C142" s="73" t="s">
        <v>4468</v>
      </c>
      <c r="D142" s="78" t="s">
        <v>289</v>
      </c>
      <c r="E142" s="13">
        <v>44456</v>
      </c>
      <c r="F142" s="76" t="s">
        <v>4059</v>
      </c>
      <c r="G142" s="13">
        <v>44457.916666666664</v>
      </c>
      <c r="H142" s="77" t="s">
        <v>4060</v>
      </c>
      <c r="I142" s="16">
        <v>43</v>
      </c>
      <c r="J142" s="16">
        <v>40</v>
      </c>
      <c r="K142" s="16">
        <v>25</v>
      </c>
      <c r="L142" s="16">
        <v>7</v>
      </c>
      <c r="M142" s="81">
        <v>10.75</v>
      </c>
      <c r="N142" s="72">
        <v>11</v>
      </c>
      <c r="O142" s="64">
        <v>2530</v>
      </c>
      <c r="P142" s="65">
        <f>Table22457891011234567891011121314151617181920212223242526[[#This Row],[PEMBULATAN]]*O142</f>
        <v>27830</v>
      </c>
    </row>
    <row r="143" spans="1:16" ht="26.25" customHeight="1" x14ac:dyDescent="0.2">
      <c r="A143" s="14"/>
      <c r="B143" s="14"/>
      <c r="C143" s="73" t="s">
        <v>4469</v>
      </c>
      <c r="D143" s="78" t="s">
        <v>289</v>
      </c>
      <c r="E143" s="13">
        <v>44456</v>
      </c>
      <c r="F143" s="76" t="s">
        <v>4059</v>
      </c>
      <c r="G143" s="13">
        <v>44457.916666666664</v>
      </c>
      <c r="H143" s="77" t="s">
        <v>4060</v>
      </c>
      <c r="I143" s="16">
        <v>94</v>
      </c>
      <c r="J143" s="16">
        <v>4</v>
      </c>
      <c r="K143" s="16">
        <v>4</v>
      </c>
      <c r="L143" s="16">
        <v>1</v>
      </c>
      <c r="M143" s="81">
        <v>0.376</v>
      </c>
      <c r="N143" s="72">
        <v>1</v>
      </c>
      <c r="O143" s="64">
        <v>2530</v>
      </c>
      <c r="P143" s="65">
        <f>Table22457891011234567891011121314151617181920212223242526[[#This Row],[PEMBULATAN]]*O143</f>
        <v>2530</v>
      </c>
    </row>
    <row r="144" spans="1:16" ht="26.25" customHeight="1" x14ac:dyDescent="0.2">
      <c r="A144" s="14"/>
      <c r="B144" s="14"/>
      <c r="C144" s="73" t="s">
        <v>4470</v>
      </c>
      <c r="D144" s="78" t="s">
        <v>289</v>
      </c>
      <c r="E144" s="13">
        <v>44456</v>
      </c>
      <c r="F144" s="76" t="s">
        <v>4059</v>
      </c>
      <c r="G144" s="13">
        <v>44457.916666666664</v>
      </c>
      <c r="H144" s="77" t="s">
        <v>4060</v>
      </c>
      <c r="I144" s="16">
        <v>84</v>
      </c>
      <c r="J144" s="16">
        <v>40</v>
      </c>
      <c r="K144" s="16">
        <v>28</v>
      </c>
      <c r="L144" s="16">
        <v>9</v>
      </c>
      <c r="M144" s="81">
        <v>23.52</v>
      </c>
      <c r="N144" s="72">
        <v>24</v>
      </c>
      <c r="O144" s="64">
        <v>2530</v>
      </c>
      <c r="P144" s="65">
        <f>Table22457891011234567891011121314151617181920212223242526[[#This Row],[PEMBULATAN]]*O144</f>
        <v>60720</v>
      </c>
    </row>
    <row r="145" spans="1:16" ht="26.25" customHeight="1" x14ac:dyDescent="0.2">
      <c r="A145" s="14"/>
      <c r="B145" s="14"/>
      <c r="C145" s="73" t="s">
        <v>4471</v>
      </c>
      <c r="D145" s="78" t="s">
        <v>289</v>
      </c>
      <c r="E145" s="13">
        <v>44456</v>
      </c>
      <c r="F145" s="76" t="s">
        <v>4059</v>
      </c>
      <c r="G145" s="13">
        <v>44457.916666666664</v>
      </c>
      <c r="H145" s="77" t="s">
        <v>4060</v>
      </c>
      <c r="I145" s="16">
        <v>46</v>
      </c>
      <c r="J145" s="16">
        <v>46</v>
      </c>
      <c r="K145" s="16">
        <v>12</v>
      </c>
      <c r="L145" s="16">
        <v>4</v>
      </c>
      <c r="M145" s="81">
        <v>6.3479999999999999</v>
      </c>
      <c r="N145" s="72">
        <v>7</v>
      </c>
      <c r="O145" s="64">
        <v>2530</v>
      </c>
      <c r="P145" s="65">
        <f>Table22457891011234567891011121314151617181920212223242526[[#This Row],[PEMBULATAN]]*O145</f>
        <v>17710</v>
      </c>
    </row>
    <row r="146" spans="1:16" ht="26.25" customHeight="1" x14ac:dyDescent="0.2">
      <c r="A146" s="14"/>
      <c r="B146" s="14"/>
      <c r="C146" s="73" t="s">
        <v>4472</v>
      </c>
      <c r="D146" s="78" t="s">
        <v>289</v>
      </c>
      <c r="E146" s="13">
        <v>44456</v>
      </c>
      <c r="F146" s="76" t="s">
        <v>4059</v>
      </c>
      <c r="G146" s="13">
        <v>44457.916666666664</v>
      </c>
      <c r="H146" s="77" t="s">
        <v>4060</v>
      </c>
      <c r="I146" s="16">
        <v>85</v>
      </c>
      <c r="J146" s="16">
        <v>55</v>
      </c>
      <c r="K146" s="16">
        <v>20</v>
      </c>
      <c r="L146" s="16">
        <v>9</v>
      </c>
      <c r="M146" s="81">
        <v>23.375</v>
      </c>
      <c r="N146" s="72">
        <v>24</v>
      </c>
      <c r="O146" s="64">
        <v>2530</v>
      </c>
      <c r="P146" s="65">
        <f>Table22457891011234567891011121314151617181920212223242526[[#This Row],[PEMBULATAN]]*O146</f>
        <v>60720</v>
      </c>
    </row>
    <row r="147" spans="1:16" ht="26.25" customHeight="1" x14ac:dyDescent="0.2">
      <c r="A147" s="14"/>
      <c r="B147" s="14"/>
      <c r="C147" s="73" t="s">
        <v>4473</v>
      </c>
      <c r="D147" s="78" t="s">
        <v>289</v>
      </c>
      <c r="E147" s="13">
        <v>44456</v>
      </c>
      <c r="F147" s="76" t="s">
        <v>4059</v>
      </c>
      <c r="G147" s="13">
        <v>44457.916666666664</v>
      </c>
      <c r="H147" s="77" t="s">
        <v>4060</v>
      </c>
      <c r="I147" s="16">
        <v>105</v>
      </c>
      <c r="J147" s="16">
        <v>67</v>
      </c>
      <c r="K147" s="16">
        <v>19</v>
      </c>
      <c r="L147" s="16">
        <v>15</v>
      </c>
      <c r="M147" s="81">
        <v>33.416249999999998</v>
      </c>
      <c r="N147" s="72">
        <v>34</v>
      </c>
      <c r="O147" s="64">
        <v>2530</v>
      </c>
      <c r="P147" s="65">
        <f>Table22457891011234567891011121314151617181920212223242526[[#This Row],[PEMBULATAN]]*O147</f>
        <v>86020</v>
      </c>
    </row>
    <row r="148" spans="1:16" ht="26.25" customHeight="1" x14ac:dyDescent="0.2">
      <c r="A148" s="14"/>
      <c r="B148" s="14"/>
      <c r="C148" s="73" t="s">
        <v>4474</v>
      </c>
      <c r="D148" s="78" t="s">
        <v>289</v>
      </c>
      <c r="E148" s="13">
        <v>44456</v>
      </c>
      <c r="F148" s="76" t="s">
        <v>4059</v>
      </c>
      <c r="G148" s="13">
        <v>44457.916666666664</v>
      </c>
      <c r="H148" s="77" t="s">
        <v>4060</v>
      </c>
      <c r="I148" s="16">
        <v>67</v>
      </c>
      <c r="J148" s="16">
        <v>55</v>
      </c>
      <c r="K148" s="16">
        <v>30</v>
      </c>
      <c r="L148" s="16">
        <v>20</v>
      </c>
      <c r="M148" s="81">
        <v>27.637499999999999</v>
      </c>
      <c r="N148" s="72">
        <v>28</v>
      </c>
      <c r="O148" s="64">
        <v>2530</v>
      </c>
      <c r="P148" s="65">
        <f>Table22457891011234567891011121314151617181920212223242526[[#This Row],[PEMBULATAN]]*O148</f>
        <v>70840</v>
      </c>
    </row>
    <row r="149" spans="1:16" ht="26.25" customHeight="1" x14ac:dyDescent="0.2">
      <c r="A149" s="14"/>
      <c r="B149" s="14"/>
      <c r="C149" s="73" t="s">
        <v>4475</v>
      </c>
      <c r="D149" s="78" t="s">
        <v>289</v>
      </c>
      <c r="E149" s="13">
        <v>44456</v>
      </c>
      <c r="F149" s="76" t="s">
        <v>4059</v>
      </c>
      <c r="G149" s="13">
        <v>44457.916666666664</v>
      </c>
      <c r="H149" s="77" t="s">
        <v>4060</v>
      </c>
      <c r="I149" s="16">
        <v>104</v>
      </c>
      <c r="J149" s="16">
        <v>23</v>
      </c>
      <c r="K149" s="16">
        <v>7</v>
      </c>
      <c r="L149" s="16">
        <v>3</v>
      </c>
      <c r="M149" s="81">
        <v>4.1859999999999999</v>
      </c>
      <c r="N149" s="72">
        <v>4</v>
      </c>
      <c r="O149" s="64">
        <v>2530</v>
      </c>
      <c r="P149" s="65">
        <f>Table22457891011234567891011121314151617181920212223242526[[#This Row],[PEMBULATAN]]*O149</f>
        <v>10120</v>
      </c>
    </row>
    <row r="150" spans="1:16" ht="26.25" customHeight="1" x14ac:dyDescent="0.2">
      <c r="A150" s="14"/>
      <c r="B150" s="14"/>
      <c r="C150" s="73" t="s">
        <v>4476</v>
      </c>
      <c r="D150" s="78" t="s">
        <v>289</v>
      </c>
      <c r="E150" s="13">
        <v>44456</v>
      </c>
      <c r="F150" s="76" t="s">
        <v>4059</v>
      </c>
      <c r="G150" s="13">
        <v>44457.916666666664</v>
      </c>
      <c r="H150" s="77" t="s">
        <v>4060</v>
      </c>
      <c r="I150" s="16">
        <v>100</v>
      </c>
      <c r="J150" s="16">
        <v>50</v>
      </c>
      <c r="K150" s="16">
        <v>37</v>
      </c>
      <c r="L150" s="16">
        <v>3</v>
      </c>
      <c r="M150" s="81">
        <v>46.25</v>
      </c>
      <c r="N150" s="72">
        <v>46</v>
      </c>
      <c r="O150" s="64">
        <v>2530</v>
      </c>
      <c r="P150" s="65">
        <f>Table22457891011234567891011121314151617181920212223242526[[#This Row],[PEMBULATAN]]*O150</f>
        <v>116380</v>
      </c>
    </row>
    <row r="151" spans="1:16" ht="26.25" customHeight="1" x14ac:dyDescent="0.2">
      <c r="A151" s="14"/>
      <c r="B151" s="14"/>
      <c r="C151" s="73" t="s">
        <v>4477</v>
      </c>
      <c r="D151" s="78" t="s">
        <v>289</v>
      </c>
      <c r="E151" s="13">
        <v>44456</v>
      </c>
      <c r="F151" s="76" t="s">
        <v>4059</v>
      </c>
      <c r="G151" s="13">
        <v>44457.916666666664</v>
      </c>
      <c r="H151" s="77" t="s">
        <v>4060</v>
      </c>
      <c r="I151" s="16">
        <v>104</v>
      </c>
      <c r="J151" s="16">
        <v>36</v>
      </c>
      <c r="K151" s="16">
        <v>70</v>
      </c>
      <c r="L151" s="16">
        <v>35</v>
      </c>
      <c r="M151" s="81">
        <v>65.52</v>
      </c>
      <c r="N151" s="72">
        <v>66</v>
      </c>
      <c r="O151" s="64">
        <v>2530</v>
      </c>
      <c r="P151" s="65">
        <f>Table22457891011234567891011121314151617181920212223242526[[#This Row],[PEMBULATAN]]*O151</f>
        <v>166980</v>
      </c>
    </row>
    <row r="152" spans="1:16" ht="26.25" customHeight="1" x14ac:dyDescent="0.2">
      <c r="A152" s="14"/>
      <c r="B152" s="14"/>
      <c r="C152" s="73" t="s">
        <v>4478</v>
      </c>
      <c r="D152" s="78" t="s">
        <v>289</v>
      </c>
      <c r="E152" s="13">
        <v>44456</v>
      </c>
      <c r="F152" s="76" t="s">
        <v>4059</v>
      </c>
      <c r="G152" s="13">
        <v>44457.916666666664</v>
      </c>
      <c r="H152" s="77" t="s">
        <v>4060</v>
      </c>
      <c r="I152" s="16">
        <v>104</v>
      </c>
      <c r="J152" s="16">
        <v>36</v>
      </c>
      <c r="K152" s="16">
        <v>70</v>
      </c>
      <c r="L152" s="16">
        <v>35</v>
      </c>
      <c r="M152" s="81">
        <v>65.52</v>
      </c>
      <c r="N152" s="72">
        <v>66</v>
      </c>
      <c r="O152" s="64">
        <v>2530</v>
      </c>
      <c r="P152" s="65">
        <f>Table22457891011234567891011121314151617181920212223242526[[#This Row],[PEMBULATAN]]*O152</f>
        <v>166980</v>
      </c>
    </row>
    <row r="153" spans="1:16" ht="26.25" customHeight="1" x14ac:dyDescent="0.2">
      <c r="A153" s="14"/>
      <c r="B153" s="14"/>
      <c r="C153" s="73" t="s">
        <v>4479</v>
      </c>
      <c r="D153" s="78" t="s">
        <v>289</v>
      </c>
      <c r="E153" s="13">
        <v>44456</v>
      </c>
      <c r="F153" s="76" t="s">
        <v>4059</v>
      </c>
      <c r="G153" s="13">
        <v>44457.916666666664</v>
      </c>
      <c r="H153" s="77" t="s">
        <v>4060</v>
      </c>
      <c r="I153" s="16">
        <v>104</v>
      </c>
      <c r="J153" s="16">
        <v>36</v>
      </c>
      <c r="K153" s="16">
        <v>70</v>
      </c>
      <c r="L153" s="16">
        <v>35</v>
      </c>
      <c r="M153" s="81">
        <v>65.52</v>
      </c>
      <c r="N153" s="72">
        <v>66</v>
      </c>
      <c r="O153" s="64">
        <v>2530</v>
      </c>
      <c r="P153" s="65">
        <f>Table22457891011234567891011121314151617181920212223242526[[#This Row],[PEMBULATAN]]*O153</f>
        <v>166980</v>
      </c>
    </row>
    <row r="154" spans="1:16" ht="26.25" customHeight="1" x14ac:dyDescent="0.2">
      <c r="A154" s="14"/>
      <c r="B154" s="14"/>
      <c r="C154" s="73" t="s">
        <v>4480</v>
      </c>
      <c r="D154" s="78" t="s">
        <v>289</v>
      </c>
      <c r="E154" s="13">
        <v>44456</v>
      </c>
      <c r="F154" s="76" t="s">
        <v>4059</v>
      </c>
      <c r="G154" s="13">
        <v>44457.916666666664</v>
      </c>
      <c r="H154" s="77" t="s">
        <v>4060</v>
      </c>
      <c r="I154" s="16">
        <v>104</v>
      </c>
      <c r="J154" s="16">
        <v>36</v>
      </c>
      <c r="K154" s="16">
        <v>70</v>
      </c>
      <c r="L154" s="16">
        <v>35</v>
      </c>
      <c r="M154" s="81">
        <v>65.52</v>
      </c>
      <c r="N154" s="72">
        <v>66</v>
      </c>
      <c r="O154" s="64">
        <v>2530</v>
      </c>
      <c r="P154" s="65">
        <f>Table22457891011234567891011121314151617181920212223242526[[#This Row],[PEMBULATAN]]*O154</f>
        <v>166980</v>
      </c>
    </row>
    <row r="155" spans="1:16" ht="26.25" customHeight="1" x14ac:dyDescent="0.2">
      <c r="A155" s="14"/>
      <c r="B155" s="14"/>
      <c r="C155" s="73" t="s">
        <v>4481</v>
      </c>
      <c r="D155" s="78" t="s">
        <v>289</v>
      </c>
      <c r="E155" s="13">
        <v>44456</v>
      </c>
      <c r="F155" s="76" t="s">
        <v>4059</v>
      </c>
      <c r="G155" s="13">
        <v>44457.916666666664</v>
      </c>
      <c r="H155" s="77" t="s">
        <v>4060</v>
      </c>
      <c r="I155" s="16">
        <v>104</v>
      </c>
      <c r="J155" s="16">
        <v>36</v>
      </c>
      <c r="K155" s="16">
        <v>70</v>
      </c>
      <c r="L155" s="16">
        <v>35</v>
      </c>
      <c r="M155" s="81">
        <v>65.52</v>
      </c>
      <c r="N155" s="72">
        <v>66</v>
      </c>
      <c r="O155" s="64">
        <v>2530</v>
      </c>
      <c r="P155" s="65">
        <f>Table22457891011234567891011121314151617181920212223242526[[#This Row],[PEMBULATAN]]*O155</f>
        <v>166980</v>
      </c>
    </row>
    <row r="156" spans="1:16" ht="26.25" customHeight="1" x14ac:dyDescent="0.2">
      <c r="A156" s="14"/>
      <c r="B156" s="14"/>
      <c r="C156" s="73" t="s">
        <v>4482</v>
      </c>
      <c r="D156" s="78" t="s">
        <v>289</v>
      </c>
      <c r="E156" s="13">
        <v>44456</v>
      </c>
      <c r="F156" s="76" t="s">
        <v>4059</v>
      </c>
      <c r="G156" s="13">
        <v>44457.916666666664</v>
      </c>
      <c r="H156" s="77" t="s">
        <v>4060</v>
      </c>
      <c r="I156" s="16">
        <v>104</v>
      </c>
      <c r="J156" s="16">
        <v>36</v>
      </c>
      <c r="K156" s="16">
        <v>70</v>
      </c>
      <c r="L156" s="16">
        <v>35</v>
      </c>
      <c r="M156" s="81">
        <v>65.52</v>
      </c>
      <c r="N156" s="72">
        <v>66</v>
      </c>
      <c r="O156" s="64">
        <v>2530</v>
      </c>
      <c r="P156" s="65">
        <f>Table22457891011234567891011121314151617181920212223242526[[#This Row],[PEMBULATAN]]*O156</f>
        <v>166980</v>
      </c>
    </row>
    <row r="157" spans="1:16" ht="26.25" customHeight="1" x14ac:dyDescent="0.2">
      <c r="A157" s="14"/>
      <c r="B157" s="14"/>
      <c r="C157" s="73" t="s">
        <v>4483</v>
      </c>
      <c r="D157" s="78" t="s">
        <v>289</v>
      </c>
      <c r="E157" s="13">
        <v>44456</v>
      </c>
      <c r="F157" s="76" t="s">
        <v>4059</v>
      </c>
      <c r="G157" s="13">
        <v>44457.916666666664</v>
      </c>
      <c r="H157" s="77" t="s">
        <v>4060</v>
      </c>
      <c r="I157" s="16">
        <v>96</v>
      </c>
      <c r="J157" s="16">
        <v>60</v>
      </c>
      <c r="K157" s="16">
        <v>35</v>
      </c>
      <c r="L157" s="16">
        <v>21</v>
      </c>
      <c r="M157" s="81">
        <v>50.4</v>
      </c>
      <c r="N157" s="72">
        <v>51</v>
      </c>
      <c r="O157" s="64">
        <v>2530</v>
      </c>
      <c r="P157" s="65">
        <f>Table22457891011234567891011121314151617181920212223242526[[#This Row],[PEMBULATAN]]*O157</f>
        <v>129030</v>
      </c>
    </row>
    <row r="158" spans="1:16" ht="26.25" customHeight="1" x14ac:dyDescent="0.2">
      <c r="A158" s="14"/>
      <c r="B158" s="14"/>
      <c r="C158" s="73" t="s">
        <v>4484</v>
      </c>
      <c r="D158" s="78" t="s">
        <v>289</v>
      </c>
      <c r="E158" s="13">
        <v>44456</v>
      </c>
      <c r="F158" s="76" t="s">
        <v>4059</v>
      </c>
      <c r="G158" s="13">
        <v>44457.916666666664</v>
      </c>
      <c r="H158" s="77" t="s">
        <v>4060</v>
      </c>
      <c r="I158" s="16">
        <v>90</v>
      </c>
      <c r="J158" s="16">
        <v>61</v>
      </c>
      <c r="K158" s="16">
        <v>26</v>
      </c>
      <c r="L158" s="16">
        <v>16</v>
      </c>
      <c r="M158" s="81">
        <v>35.685000000000002</v>
      </c>
      <c r="N158" s="72">
        <v>36</v>
      </c>
      <c r="O158" s="64">
        <v>2530</v>
      </c>
      <c r="P158" s="65">
        <f>Table22457891011234567891011121314151617181920212223242526[[#This Row],[PEMBULATAN]]*O158</f>
        <v>91080</v>
      </c>
    </row>
    <row r="159" spans="1:16" ht="26.25" customHeight="1" x14ac:dyDescent="0.2">
      <c r="A159" s="14"/>
      <c r="B159" s="14"/>
      <c r="C159" s="73" t="s">
        <v>4485</v>
      </c>
      <c r="D159" s="78" t="s">
        <v>289</v>
      </c>
      <c r="E159" s="13">
        <v>44456</v>
      </c>
      <c r="F159" s="76" t="s">
        <v>4059</v>
      </c>
      <c r="G159" s="13">
        <v>44457.916666666664</v>
      </c>
      <c r="H159" s="77" t="s">
        <v>4060</v>
      </c>
      <c r="I159" s="16">
        <v>43</v>
      </c>
      <c r="J159" s="16">
        <v>43</v>
      </c>
      <c r="K159" s="16">
        <v>21</v>
      </c>
      <c r="L159" s="16">
        <v>6</v>
      </c>
      <c r="M159" s="81">
        <v>9.7072500000000002</v>
      </c>
      <c r="N159" s="72">
        <v>10</v>
      </c>
      <c r="O159" s="64">
        <v>2530</v>
      </c>
      <c r="P159" s="65">
        <f>Table22457891011234567891011121314151617181920212223242526[[#This Row],[PEMBULATAN]]*O159</f>
        <v>25300</v>
      </c>
    </row>
    <row r="160" spans="1:16" ht="26.25" customHeight="1" x14ac:dyDescent="0.2">
      <c r="A160" s="14"/>
      <c r="B160" s="14"/>
      <c r="C160" s="73" t="s">
        <v>4486</v>
      </c>
      <c r="D160" s="78" t="s">
        <v>289</v>
      </c>
      <c r="E160" s="13">
        <v>44456</v>
      </c>
      <c r="F160" s="76" t="s">
        <v>4059</v>
      </c>
      <c r="G160" s="13">
        <v>44457.916666666664</v>
      </c>
      <c r="H160" s="77" t="s">
        <v>4060</v>
      </c>
      <c r="I160" s="16">
        <v>80</v>
      </c>
      <c r="J160" s="16">
        <v>60</v>
      </c>
      <c r="K160" s="16">
        <v>20</v>
      </c>
      <c r="L160" s="16">
        <v>17</v>
      </c>
      <c r="M160" s="81">
        <v>24</v>
      </c>
      <c r="N160" s="72">
        <v>24</v>
      </c>
      <c r="O160" s="64">
        <v>2530</v>
      </c>
      <c r="P160" s="65">
        <f>Table22457891011234567891011121314151617181920212223242526[[#This Row],[PEMBULATAN]]*O160</f>
        <v>60720</v>
      </c>
    </row>
    <row r="161" spans="1:16" ht="26.25" customHeight="1" x14ac:dyDescent="0.2">
      <c r="A161" s="14"/>
      <c r="B161" s="14"/>
      <c r="C161" s="73" t="s">
        <v>4487</v>
      </c>
      <c r="D161" s="78" t="s">
        <v>289</v>
      </c>
      <c r="E161" s="13">
        <v>44456</v>
      </c>
      <c r="F161" s="76" t="s">
        <v>4059</v>
      </c>
      <c r="G161" s="13">
        <v>44457.916666666664</v>
      </c>
      <c r="H161" s="77" t="s">
        <v>4060</v>
      </c>
      <c r="I161" s="16">
        <v>100</v>
      </c>
      <c r="J161" s="16">
        <v>56</v>
      </c>
      <c r="K161" s="16">
        <v>25</v>
      </c>
      <c r="L161" s="16">
        <v>21</v>
      </c>
      <c r="M161" s="81">
        <v>35</v>
      </c>
      <c r="N161" s="72">
        <v>35</v>
      </c>
      <c r="O161" s="64">
        <v>2530</v>
      </c>
      <c r="P161" s="65">
        <f>Table22457891011234567891011121314151617181920212223242526[[#This Row],[PEMBULATAN]]*O161</f>
        <v>88550</v>
      </c>
    </row>
    <row r="162" spans="1:16" ht="26.25" customHeight="1" x14ac:dyDescent="0.2">
      <c r="A162" s="14"/>
      <c r="B162" s="14"/>
      <c r="C162" s="73" t="s">
        <v>4488</v>
      </c>
      <c r="D162" s="78" t="s">
        <v>289</v>
      </c>
      <c r="E162" s="13">
        <v>44456</v>
      </c>
      <c r="F162" s="76" t="s">
        <v>4059</v>
      </c>
      <c r="G162" s="13">
        <v>44457.916666666664</v>
      </c>
      <c r="H162" s="77" t="s">
        <v>4060</v>
      </c>
      <c r="I162" s="16">
        <v>85</v>
      </c>
      <c r="J162" s="16">
        <v>52</v>
      </c>
      <c r="K162" s="16">
        <v>28</v>
      </c>
      <c r="L162" s="16">
        <v>16</v>
      </c>
      <c r="M162" s="81">
        <v>30.94</v>
      </c>
      <c r="N162" s="72">
        <v>31</v>
      </c>
      <c r="O162" s="64">
        <v>2530</v>
      </c>
      <c r="P162" s="65">
        <f>Table22457891011234567891011121314151617181920212223242526[[#This Row],[PEMBULATAN]]*O162</f>
        <v>78430</v>
      </c>
    </row>
    <row r="163" spans="1:16" ht="26.25" customHeight="1" x14ac:dyDescent="0.2">
      <c r="A163" s="14"/>
      <c r="B163" s="14"/>
      <c r="C163" s="73" t="s">
        <v>4489</v>
      </c>
      <c r="D163" s="78" t="s">
        <v>289</v>
      </c>
      <c r="E163" s="13">
        <v>44456</v>
      </c>
      <c r="F163" s="76" t="s">
        <v>4059</v>
      </c>
      <c r="G163" s="13">
        <v>44457.916666666664</v>
      </c>
      <c r="H163" s="77" t="s">
        <v>4060</v>
      </c>
      <c r="I163" s="16">
        <v>61</v>
      </c>
      <c r="J163" s="16">
        <v>66</v>
      </c>
      <c r="K163" s="16">
        <v>27</v>
      </c>
      <c r="L163" s="16">
        <v>15</v>
      </c>
      <c r="M163" s="81">
        <v>27.1755</v>
      </c>
      <c r="N163" s="72">
        <v>27</v>
      </c>
      <c r="O163" s="64">
        <v>2530</v>
      </c>
      <c r="P163" s="65">
        <f>Table22457891011234567891011121314151617181920212223242526[[#This Row],[PEMBULATAN]]*O163</f>
        <v>68310</v>
      </c>
    </row>
    <row r="164" spans="1:16" ht="26.25" customHeight="1" x14ac:dyDescent="0.2">
      <c r="A164" s="14"/>
      <c r="B164" s="14"/>
      <c r="C164" s="73" t="s">
        <v>4490</v>
      </c>
      <c r="D164" s="78" t="s">
        <v>289</v>
      </c>
      <c r="E164" s="13">
        <v>44456</v>
      </c>
      <c r="F164" s="76" t="s">
        <v>4059</v>
      </c>
      <c r="G164" s="13">
        <v>44457.916666666664</v>
      </c>
      <c r="H164" s="77" t="s">
        <v>4060</v>
      </c>
      <c r="I164" s="16">
        <v>85</v>
      </c>
      <c r="J164" s="16">
        <v>54</v>
      </c>
      <c r="K164" s="16">
        <v>25</v>
      </c>
      <c r="L164" s="16">
        <v>11</v>
      </c>
      <c r="M164" s="81">
        <v>28.6875</v>
      </c>
      <c r="N164" s="72">
        <v>29</v>
      </c>
      <c r="O164" s="64">
        <v>2530</v>
      </c>
      <c r="P164" s="65">
        <f>Table22457891011234567891011121314151617181920212223242526[[#This Row],[PEMBULATAN]]*O164</f>
        <v>73370</v>
      </c>
    </row>
    <row r="165" spans="1:16" ht="26.25" customHeight="1" x14ac:dyDescent="0.2">
      <c r="A165" s="14"/>
      <c r="B165" s="14"/>
      <c r="C165" s="73" t="s">
        <v>4491</v>
      </c>
      <c r="D165" s="78" t="s">
        <v>289</v>
      </c>
      <c r="E165" s="13">
        <v>44456</v>
      </c>
      <c r="F165" s="76" t="s">
        <v>4059</v>
      </c>
      <c r="G165" s="13">
        <v>44457.916666666664</v>
      </c>
      <c r="H165" s="77" t="s">
        <v>4060</v>
      </c>
      <c r="I165" s="16">
        <v>119</v>
      </c>
      <c r="J165" s="16">
        <v>50</v>
      </c>
      <c r="K165" s="16">
        <v>25</v>
      </c>
      <c r="L165" s="16">
        <v>20</v>
      </c>
      <c r="M165" s="81">
        <v>37.1875</v>
      </c>
      <c r="N165" s="72">
        <v>37</v>
      </c>
      <c r="O165" s="64">
        <v>2530</v>
      </c>
      <c r="P165" s="65">
        <f>Table22457891011234567891011121314151617181920212223242526[[#This Row],[PEMBULATAN]]*O165</f>
        <v>93610</v>
      </c>
    </row>
    <row r="166" spans="1:16" ht="26.25" customHeight="1" x14ac:dyDescent="0.2">
      <c r="A166" s="14"/>
      <c r="B166" s="14"/>
      <c r="C166" s="73" t="s">
        <v>4492</v>
      </c>
      <c r="D166" s="78" t="s">
        <v>289</v>
      </c>
      <c r="E166" s="13">
        <v>44456</v>
      </c>
      <c r="F166" s="76" t="s">
        <v>4059</v>
      </c>
      <c r="G166" s="13">
        <v>44457.916666666664</v>
      </c>
      <c r="H166" s="77" t="s">
        <v>4060</v>
      </c>
      <c r="I166" s="16">
        <v>94</v>
      </c>
      <c r="J166" s="16">
        <v>57</v>
      </c>
      <c r="K166" s="16">
        <v>37</v>
      </c>
      <c r="L166" s="16">
        <v>22</v>
      </c>
      <c r="M166" s="81">
        <v>49.561500000000002</v>
      </c>
      <c r="N166" s="72">
        <v>50</v>
      </c>
      <c r="O166" s="64">
        <v>2530</v>
      </c>
      <c r="P166" s="65">
        <f>Table22457891011234567891011121314151617181920212223242526[[#This Row],[PEMBULATAN]]*O166</f>
        <v>126500</v>
      </c>
    </row>
    <row r="167" spans="1:16" ht="26.25" customHeight="1" x14ac:dyDescent="0.2">
      <c r="A167" s="14"/>
      <c r="B167" s="14"/>
      <c r="C167" s="73" t="s">
        <v>4493</v>
      </c>
      <c r="D167" s="78" t="s">
        <v>289</v>
      </c>
      <c r="E167" s="13">
        <v>44456</v>
      </c>
      <c r="F167" s="76" t="s">
        <v>4059</v>
      </c>
      <c r="G167" s="13">
        <v>44457.916666666664</v>
      </c>
      <c r="H167" s="77" t="s">
        <v>4060</v>
      </c>
      <c r="I167" s="16">
        <v>94</v>
      </c>
      <c r="J167" s="16">
        <v>57</v>
      </c>
      <c r="K167" s="16">
        <v>37</v>
      </c>
      <c r="L167" s="16">
        <v>19</v>
      </c>
      <c r="M167" s="81">
        <v>49.561500000000002</v>
      </c>
      <c r="N167" s="72">
        <v>50</v>
      </c>
      <c r="O167" s="64">
        <v>2530</v>
      </c>
      <c r="P167" s="65">
        <f>Table22457891011234567891011121314151617181920212223242526[[#This Row],[PEMBULATAN]]*O167</f>
        <v>126500</v>
      </c>
    </row>
    <row r="168" spans="1:16" ht="26.25" customHeight="1" x14ac:dyDescent="0.2">
      <c r="A168" s="14"/>
      <c r="B168" s="14"/>
      <c r="C168" s="73" t="s">
        <v>4494</v>
      </c>
      <c r="D168" s="78" t="s">
        <v>289</v>
      </c>
      <c r="E168" s="13">
        <v>44456</v>
      </c>
      <c r="F168" s="76" t="s">
        <v>4059</v>
      </c>
      <c r="G168" s="13">
        <v>44457.916666666664</v>
      </c>
      <c r="H168" s="77" t="s">
        <v>4060</v>
      </c>
      <c r="I168" s="16">
        <v>90</v>
      </c>
      <c r="J168" s="16">
        <v>60</v>
      </c>
      <c r="K168" s="16">
        <v>25</v>
      </c>
      <c r="L168" s="16">
        <v>28</v>
      </c>
      <c r="M168" s="81">
        <v>33.75</v>
      </c>
      <c r="N168" s="72">
        <v>34</v>
      </c>
      <c r="O168" s="64">
        <v>2530</v>
      </c>
      <c r="P168" s="65">
        <f>Table22457891011234567891011121314151617181920212223242526[[#This Row],[PEMBULATAN]]*O168</f>
        <v>86020</v>
      </c>
    </row>
    <row r="169" spans="1:16" ht="26.25" customHeight="1" x14ac:dyDescent="0.2">
      <c r="A169" s="14"/>
      <c r="B169" s="14"/>
      <c r="C169" s="73" t="s">
        <v>4495</v>
      </c>
      <c r="D169" s="78" t="s">
        <v>289</v>
      </c>
      <c r="E169" s="13">
        <v>44456</v>
      </c>
      <c r="F169" s="76" t="s">
        <v>4059</v>
      </c>
      <c r="G169" s="13">
        <v>44457.916666666664</v>
      </c>
      <c r="H169" s="77" t="s">
        <v>4060</v>
      </c>
      <c r="I169" s="16">
        <v>100</v>
      </c>
      <c r="J169" s="16">
        <v>64</v>
      </c>
      <c r="K169" s="16">
        <v>35</v>
      </c>
      <c r="L169" s="16">
        <v>23</v>
      </c>
      <c r="M169" s="81">
        <v>56</v>
      </c>
      <c r="N169" s="72">
        <v>56</v>
      </c>
      <c r="O169" s="64">
        <v>2530</v>
      </c>
      <c r="P169" s="65">
        <f>Table22457891011234567891011121314151617181920212223242526[[#This Row],[PEMBULATAN]]*O169</f>
        <v>141680</v>
      </c>
    </row>
    <row r="170" spans="1:16" ht="26.25" customHeight="1" x14ac:dyDescent="0.2">
      <c r="A170" s="14"/>
      <c r="B170" s="14"/>
      <c r="C170" s="73" t="s">
        <v>4496</v>
      </c>
      <c r="D170" s="78" t="s">
        <v>289</v>
      </c>
      <c r="E170" s="13">
        <v>44456</v>
      </c>
      <c r="F170" s="76" t="s">
        <v>4059</v>
      </c>
      <c r="G170" s="13">
        <v>44457.916666666664</v>
      </c>
      <c r="H170" s="77" t="s">
        <v>4060</v>
      </c>
      <c r="I170" s="16">
        <v>105</v>
      </c>
      <c r="J170" s="16">
        <v>20</v>
      </c>
      <c r="K170" s="16">
        <v>20</v>
      </c>
      <c r="L170" s="16">
        <v>6</v>
      </c>
      <c r="M170" s="81">
        <v>10.5</v>
      </c>
      <c r="N170" s="72">
        <v>11</v>
      </c>
      <c r="O170" s="64">
        <v>2530</v>
      </c>
      <c r="P170" s="65">
        <f>Table22457891011234567891011121314151617181920212223242526[[#This Row],[PEMBULATAN]]*O170</f>
        <v>27830</v>
      </c>
    </row>
    <row r="171" spans="1:16" ht="26.25" customHeight="1" x14ac:dyDescent="0.2">
      <c r="A171" s="14"/>
      <c r="B171" s="14"/>
      <c r="C171" s="73" t="s">
        <v>4497</v>
      </c>
      <c r="D171" s="78" t="s">
        <v>289</v>
      </c>
      <c r="E171" s="13">
        <v>44456</v>
      </c>
      <c r="F171" s="76" t="s">
        <v>4059</v>
      </c>
      <c r="G171" s="13">
        <v>44457.916666666664</v>
      </c>
      <c r="H171" s="77" t="s">
        <v>4060</v>
      </c>
      <c r="I171" s="16">
        <v>98</v>
      </c>
      <c r="J171" s="16">
        <v>60</v>
      </c>
      <c r="K171" s="16">
        <v>25</v>
      </c>
      <c r="L171" s="16">
        <v>16</v>
      </c>
      <c r="M171" s="81">
        <v>36.75</v>
      </c>
      <c r="N171" s="72">
        <v>37</v>
      </c>
      <c r="O171" s="64">
        <v>2530</v>
      </c>
      <c r="P171" s="65">
        <f>Table22457891011234567891011121314151617181920212223242526[[#This Row],[PEMBULATAN]]*O171</f>
        <v>93610</v>
      </c>
    </row>
    <row r="172" spans="1:16" ht="26.25" customHeight="1" x14ac:dyDescent="0.2">
      <c r="A172" s="14"/>
      <c r="B172" s="14"/>
      <c r="C172" s="73" t="s">
        <v>4498</v>
      </c>
      <c r="D172" s="78" t="s">
        <v>289</v>
      </c>
      <c r="E172" s="13">
        <v>44456</v>
      </c>
      <c r="F172" s="76" t="s">
        <v>4059</v>
      </c>
      <c r="G172" s="13">
        <v>44457.916666666664</v>
      </c>
      <c r="H172" s="77" t="s">
        <v>4060</v>
      </c>
      <c r="I172" s="16">
        <v>40</v>
      </c>
      <c r="J172" s="16">
        <v>33</v>
      </c>
      <c r="K172" s="16">
        <v>36</v>
      </c>
      <c r="L172" s="16">
        <v>5</v>
      </c>
      <c r="M172" s="81">
        <v>11.88</v>
      </c>
      <c r="N172" s="72">
        <v>12</v>
      </c>
      <c r="O172" s="64">
        <v>2530</v>
      </c>
      <c r="P172" s="65">
        <f>Table22457891011234567891011121314151617181920212223242526[[#This Row],[PEMBULATAN]]*O172</f>
        <v>30360</v>
      </c>
    </row>
    <row r="173" spans="1:16" ht="26.25" customHeight="1" x14ac:dyDescent="0.2">
      <c r="A173" s="14"/>
      <c r="B173" s="14"/>
      <c r="C173" s="73" t="s">
        <v>4499</v>
      </c>
      <c r="D173" s="78" t="s">
        <v>289</v>
      </c>
      <c r="E173" s="13">
        <v>44456</v>
      </c>
      <c r="F173" s="76" t="s">
        <v>4059</v>
      </c>
      <c r="G173" s="13">
        <v>44457.916666666664</v>
      </c>
      <c r="H173" s="77" t="s">
        <v>4060</v>
      </c>
      <c r="I173" s="16">
        <v>70</v>
      </c>
      <c r="J173" s="16">
        <v>45</v>
      </c>
      <c r="K173" s="16">
        <v>12</v>
      </c>
      <c r="L173" s="16">
        <v>3</v>
      </c>
      <c r="M173" s="81">
        <v>9.4499999999999993</v>
      </c>
      <c r="N173" s="72">
        <v>10</v>
      </c>
      <c r="O173" s="64">
        <v>2530</v>
      </c>
      <c r="P173" s="65">
        <f>Table22457891011234567891011121314151617181920212223242526[[#This Row],[PEMBULATAN]]*O173</f>
        <v>25300</v>
      </c>
    </row>
    <row r="174" spans="1:16" ht="26.25" customHeight="1" x14ac:dyDescent="0.2">
      <c r="A174" s="14"/>
      <c r="B174" s="14"/>
      <c r="C174" s="73" t="s">
        <v>4500</v>
      </c>
      <c r="D174" s="78" t="s">
        <v>289</v>
      </c>
      <c r="E174" s="13">
        <v>44456</v>
      </c>
      <c r="F174" s="76" t="s">
        <v>4059</v>
      </c>
      <c r="G174" s="13">
        <v>44457.916666666664</v>
      </c>
      <c r="H174" s="77" t="s">
        <v>4060</v>
      </c>
      <c r="I174" s="16">
        <v>110</v>
      </c>
      <c r="J174" s="16">
        <v>45</v>
      </c>
      <c r="K174" s="16">
        <v>40</v>
      </c>
      <c r="L174" s="16">
        <v>15</v>
      </c>
      <c r="M174" s="81">
        <v>49.5</v>
      </c>
      <c r="N174" s="72">
        <v>50</v>
      </c>
      <c r="O174" s="64">
        <v>2530</v>
      </c>
      <c r="P174" s="65">
        <f>Table22457891011234567891011121314151617181920212223242526[[#This Row],[PEMBULATAN]]*O174</f>
        <v>126500</v>
      </c>
    </row>
    <row r="175" spans="1:16" ht="26.25" customHeight="1" x14ac:dyDescent="0.2">
      <c r="A175" s="14"/>
      <c r="B175" s="14"/>
      <c r="C175" s="73" t="s">
        <v>4501</v>
      </c>
      <c r="D175" s="78" t="s">
        <v>289</v>
      </c>
      <c r="E175" s="13">
        <v>44456</v>
      </c>
      <c r="F175" s="76" t="s">
        <v>4059</v>
      </c>
      <c r="G175" s="13">
        <v>44457.916666666664</v>
      </c>
      <c r="H175" s="77" t="s">
        <v>4060</v>
      </c>
      <c r="I175" s="16">
        <v>90</v>
      </c>
      <c r="J175" s="16">
        <v>35</v>
      </c>
      <c r="K175" s="16">
        <v>18</v>
      </c>
      <c r="L175" s="16">
        <v>4</v>
      </c>
      <c r="M175" s="81">
        <v>14.175000000000001</v>
      </c>
      <c r="N175" s="72">
        <v>14</v>
      </c>
      <c r="O175" s="64">
        <v>2530</v>
      </c>
      <c r="P175" s="65">
        <f>Table22457891011234567891011121314151617181920212223242526[[#This Row],[PEMBULATAN]]*O175</f>
        <v>35420</v>
      </c>
    </row>
    <row r="176" spans="1:16" ht="26.25" customHeight="1" x14ac:dyDescent="0.2">
      <c r="A176" s="14"/>
      <c r="B176" s="14"/>
      <c r="C176" s="73" t="s">
        <v>4502</v>
      </c>
      <c r="D176" s="78" t="s">
        <v>289</v>
      </c>
      <c r="E176" s="13">
        <v>44456</v>
      </c>
      <c r="F176" s="76" t="s">
        <v>4059</v>
      </c>
      <c r="G176" s="13">
        <v>44457.916666666664</v>
      </c>
      <c r="H176" s="77" t="s">
        <v>4060</v>
      </c>
      <c r="I176" s="16">
        <v>66</v>
      </c>
      <c r="J176" s="16">
        <v>48</v>
      </c>
      <c r="K176" s="16">
        <v>17</v>
      </c>
      <c r="L176" s="16">
        <v>3</v>
      </c>
      <c r="M176" s="81">
        <v>13.464</v>
      </c>
      <c r="N176" s="72">
        <v>14</v>
      </c>
      <c r="O176" s="64">
        <v>2530</v>
      </c>
      <c r="P176" s="65">
        <f>Table22457891011234567891011121314151617181920212223242526[[#This Row],[PEMBULATAN]]*O176</f>
        <v>35420</v>
      </c>
    </row>
    <row r="177" spans="1:16" ht="26.25" customHeight="1" x14ac:dyDescent="0.2">
      <c r="A177" s="14"/>
      <c r="B177" s="14"/>
      <c r="C177" s="73" t="s">
        <v>4503</v>
      </c>
      <c r="D177" s="78" t="s">
        <v>289</v>
      </c>
      <c r="E177" s="13">
        <v>44456</v>
      </c>
      <c r="F177" s="76" t="s">
        <v>4059</v>
      </c>
      <c r="G177" s="13">
        <v>44457.916666666664</v>
      </c>
      <c r="H177" s="77" t="s">
        <v>4060</v>
      </c>
      <c r="I177" s="16">
        <v>102</v>
      </c>
      <c r="J177" s="16">
        <v>47</v>
      </c>
      <c r="K177" s="16">
        <v>4</v>
      </c>
      <c r="L177" s="16">
        <v>3</v>
      </c>
      <c r="M177" s="81">
        <v>4.7939999999999996</v>
      </c>
      <c r="N177" s="72">
        <v>5</v>
      </c>
      <c r="O177" s="64">
        <v>2530</v>
      </c>
      <c r="P177" s="65">
        <f>Table22457891011234567891011121314151617181920212223242526[[#This Row],[PEMBULATAN]]*O177</f>
        <v>12650</v>
      </c>
    </row>
    <row r="178" spans="1:16" ht="26.25" customHeight="1" x14ac:dyDescent="0.2">
      <c r="A178" s="14"/>
      <c r="B178" s="14"/>
      <c r="C178" s="73" t="s">
        <v>4504</v>
      </c>
      <c r="D178" s="78" t="s">
        <v>289</v>
      </c>
      <c r="E178" s="13">
        <v>44456</v>
      </c>
      <c r="F178" s="76" t="s">
        <v>4059</v>
      </c>
      <c r="G178" s="13">
        <v>44457.916666666664</v>
      </c>
      <c r="H178" s="77" t="s">
        <v>4060</v>
      </c>
      <c r="I178" s="16">
        <v>36</v>
      </c>
      <c r="J178" s="16">
        <v>29</v>
      </c>
      <c r="K178" s="16">
        <v>18</v>
      </c>
      <c r="L178" s="16">
        <v>8</v>
      </c>
      <c r="M178" s="81">
        <v>4.6980000000000004</v>
      </c>
      <c r="N178" s="72">
        <v>8</v>
      </c>
      <c r="O178" s="64">
        <v>2530</v>
      </c>
      <c r="P178" s="65">
        <f>Table22457891011234567891011121314151617181920212223242526[[#This Row],[PEMBULATAN]]*O178</f>
        <v>20240</v>
      </c>
    </row>
    <row r="179" spans="1:16" ht="26.25" customHeight="1" x14ac:dyDescent="0.2">
      <c r="A179" s="14"/>
      <c r="B179" s="14"/>
      <c r="C179" s="73" t="s">
        <v>4505</v>
      </c>
      <c r="D179" s="78" t="s">
        <v>289</v>
      </c>
      <c r="E179" s="13">
        <v>44456</v>
      </c>
      <c r="F179" s="76" t="s">
        <v>4059</v>
      </c>
      <c r="G179" s="13">
        <v>44457.916666666664</v>
      </c>
      <c r="H179" s="77" t="s">
        <v>4060</v>
      </c>
      <c r="I179" s="16">
        <v>33</v>
      </c>
      <c r="J179" s="16">
        <v>27</v>
      </c>
      <c r="K179" s="16">
        <v>10</v>
      </c>
      <c r="L179" s="16">
        <v>3</v>
      </c>
      <c r="M179" s="81">
        <v>2.2275</v>
      </c>
      <c r="N179" s="72">
        <v>3</v>
      </c>
      <c r="O179" s="64">
        <v>2530</v>
      </c>
      <c r="P179" s="65">
        <f>Table22457891011234567891011121314151617181920212223242526[[#This Row],[PEMBULATAN]]*O179</f>
        <v>7590</v>
      </c>
    </row>
    <row r="180" spans="1:16" ht="26.25" customHeight="1" x14ac:dyDescent="0.2">
      <c r="A180" s="14"/>
      <c r="B180" s="14"/>
      <c r="C180" s="73" t="s">
        <v>4506</v>
      </c>
      <c r="D180" s="78" t="s">
        <v>289</v>
      </c>
      <c r="E180" s="13">
        <v>44456</v>
      </c>
      <c r="F180" s="76" t="s">
        <v>4059</v>
      </c>
      <c r="G180" s="13">
        <v>44457.916666666664</v>
      </c>
      <c r="H180" s="77" t="s">
        <v>4060</v>
      </c>
      <c r="I180" s="16">
        <v>63</v>
      </c>
      <c r="J180" s="16">
        <v>30</v>
      </c>
      <c r="K180" s="16">
        <v>25</v>
      </c>
      <c r="L180" s="16">
        <v>4</v>
      </c>
      <c r="M180" s="81">
        <v>11.8125</v>
      </c>
      <c r="N180" s="72">
        <v>12</v>
      </c>
      <c r="O180" s="64">
        <v>2530</v>
      </c>
      <c r="P180" s="65">
        <f>Table22457891011234567891011121314151617181920212223242526[[#This Row],[PEMBULATAN]]*O180</f>
        <v>30360</v>
      </c>
    </row>
    <row r="181" spans="1:16" ht="26.25" customHeight="1" x14ac:dyDescent="0.2">
      <c r="A181" s="14"/>
      <c r="B181" s="14"/>
      <c r="C181" s="73" t="s">
        <v>4507</v>
      </c>
      <c r="D181" s="78" t="s">
        <v>289</v>
      </c>
      <c r="E181" s="13">
        <v>44456</v>
      </c>
      <c r="F181" s="76" t="s">
        <v>4059</v>
      </c>
      <c r="G181" s="13">
        <v>44457.916666666664</v>
      </c>
      <c r="H181" s="77" t="s">
        <v>4060</v>
      </c>
      <c r="I181" s="16">
        <v>74</v>
      </c>
      <c r="J181" s="16">
        <v>51</v>
      </c>
      <c r="K181" s="16">
        <v>26</v>
      </c>
      <c r="L181" s="16">
        <v>4</v>
      </c>
      <c r="M181" s="81">
        <v>24.530999999999999</v>
      </c>
      <c r="N181" s="72">
        <v>25</v>
      </c>
      <c r="O181" s="64">
        <v>2530</v>
      </c>
      <c r="P181" s="65">
        <f>Table22457891011234567891011121314151617181920212223242526[[#This Row],[PEMBULATAN]]*O181</f>
        <v>63250</v>
      </c>
    </row>
    <row r="182" spans="1:16" ht="26.25" customHeight="1" x14ac:dyDescent="0.2">
      <c r="A182" s="14"/>
      <c r="B182" s="14"/>
      <c r="C182" s="73" t="s">
        <v>4508</v>
      </c>
      <c r="D182" s="78" t="s">
        <v>289</v>
      </c>
      <c r="E182" s="13">
        <v>44456</v>
      </c>
      <c r="F182" s="76" t="s">
        <v>4059</v>
      </c>
      <c r="G182" s="13">
        <v>44457.916666666664</v>
      </c>
      <c r="H182" s="77" t="s">
        <v>4060</v>
      </c>
      <c r="I182" s="16">
        <v>100</v>
      </c>
      <c r="J182" s="16">
        <v>12</v>
      </c>
      <c r="K182" s="16">
        <v>12</v>
      </c>
      <c r="L182" s="16">
        <v>2</v>
      </c>
      <c r="M182" s="81">
        <v>3.6</v>
      </c>
      <c r="N182" s="72">
        <v>4</v>
      </c>
      <c r="O182" s="64">
        <v>2530</v>
      </c>
      <c r="P182" s="65">
        <f>Table22457891011234567891011121314151617181920212223242526[[#This Row],[PEMBULATAN]]*O182</f>
        <v>10120</v>
      </c>
    </row>
    <row r="183" spans="1:16" ht="26.25" customHeight="1" x14ac:dyDescent="0.2">
      <c r="A183" s="14"/>
      <c r="B183" s="14"/>
      <c r="C183" s="73" t="s">
        <v>4509</v>
      </c>
      <c r="D183" s="78" t="s">
        <v>289</v>
      </c>
      <c r="E183" s="13">
        <v>44456</v>
      </c>
      <c r="F183" s="76" t="s">
        <v>4059</v>
      </c>
      <c r="G183" s="13">
        <v>44457.916666666664</v>
      </c>
      <c r="H183" s="77" t="s">
        <v>4060</v>
      </c>
      <c r="I183" s="16">
        <v>36</v>
      </c>
      <c r="J183" s="16">
        <v>28</v>
      </c>
      <c r="K183" s="16">
        <v>18</v>
      </c>
      <c r="L183" s="16">
        <v>8</v>
      </c>
      <c r="M183" s="81">
        <v>4.5359999999999996</v>
      </c>
      <c r="N183" s="72">
        <v>8</v>
      </c>
      <c r="O183" s="64">
        <v>2530</v>
      </c>
      <c r="P183" s="65">
        <f>Table22457891011234567891011121314151617181920212223242526[[#This Row],[PEMBULATAN]]*O183</f>
        <v>20240</v>
      </c>
    </row>
    <row r="184" spans="1:16" ht="26.25" customHeight="1" x14ac:dyDescent="0.2">
      <c r="A184" s="14"/>
      <c r="B184" s="14"/>
      <c r="C184" s="73" t="s">
        <v>4510</v>
      </c>
      <c r="D184" s="78" t="s">
        <v>289</v>
      </c>
      <c r="E184" s="13">
        <v>44456</v>
      </c>
      <c r="F184" s="76" t="s">
        <v>4059</v>
      </c>
      <c r="G184" s="13">
        <v>44457.916666666664</v>
      </c>
      <c r="H184" s="77" t="s">
        <v>4060</v>
      </c>
      <c r="I184" s="16">
        <v>49</v>
      </c>
      <c r="J184" s="16">
        <v>36</v>
      </c>
      <c r="K184" s="16">
        <v>38</v>
      </c>
      <c r="L184" s="16">
        <v>11</v>
      </c>
      <c r="M184" s="81">
        <v>16.757999999999999</v>
      </c>
      <c r="N184" s="72">
        <v>17</v>
      </c>
      <c r="O184" s="64">
        <v>2530</v>
      </c>
      <c r="P184" s="65">
        <f>Table22457891011234567891011121314151617181920212223242526[[#This Row],[PEMBULATAN]]*O184</f>
        <v>43010</v>
      </c>
    </row>
    <row r="185" spans="1:16" ht="26.25" customHeight="1" x14ac:dyDescent="0.2">
      <c r="A185" s="14"/>
      <c r="B185" s="14"/>
      <c r="C185" s="73" t="s">
        <v>4511</v>
      </c>
      <c r="D185" s="78" t="s">
        <v>289</v>
      </c>
      <c r="E185" s="13">
        <v>44456</v>
      </c>
      <c r="F185" s="76" t="s">
        <v>4059</v>
      </c>
      <c r="G185" s="13">
        <v>44457.916666666664</v>
      </c>
      <c r="H185" s="77" t="s">
        <v>4060</v>
      </c>
      <c r="I185" s="16">
        <v>94</v>
      </c>
      <c r="J185" s="16">
        <v>33</v>
      </c>
      <c r="K185" s="16">
        <v>21</v>
      </c>
      <c r="L185" s="16">
        <v>10</v>
      </c>
      <c r="M185" s="81">
        <v>16.285499999999999</v>
      </c>
      <c r="N185" s="72">
        <v>16</v>
      </c>
      <c r="O185" s="64">
        <v>2530</v>
      </c>
      <c r="P185" s="65">
        <f>Table22457891011234567891011121314151617181920212223242526[[#This Row],[PEMBULATAN]]*O185</f>
        <v>40480</v>
      </c>
    </row>
    <row r="186" spans="1:16" ht="26.25" customHeight="1" x14ac:dyDescent="0.2">
      <c r="A186" s="14"/>
      <c r="B186" s="14"/>
      <c r="C186" s="73" t="s">
        <v>4512</v>
      </c>
      <c r="D186" s="78" t="s">
        <v>289</v>
      </c>
      <c r="E186" s="13">
        <v>44456</v>
      </c>
      <c r="F186" s="76" t="s">
        <v>4059</v>
      </c>
      <c r="G186" s="13">
        <v>44457.916666666664</v>
      </c>
      <c r="H186" s="77" t="s">
        <v>4060</v>
      </c>
      <c r="I186" s="16">
        <v>82</v>
      </c>
      <c r="J186" s="16">
        <v>17</v>
      </c>
      <c r="K186" s="16">
        <v>12</v>
      </c>
      <c r="L186" s="16">
        <v>3</v>
      </c>
      <c r="M186" s="81">
        <v>4.1820000000000004</v>
      </c>
      <c r="N186" s="72">
        <v>4</v>
      </c>
      <c r="O186" s="64">
        <v>2530</v>
      </c>
      <c r="P186" s="65">
        <f>Table22457891011234567891011121314151617181920212223242526[[#This Row],[PEMBULATAN]]*O186</f>
        <v>10120</v>
      </c>
    </row>
    <row r="187" spans="1:16" ht="26.25" customHeight="1" x14ac:dyDescent="0.2">
      <c r="A187" s="14"/>
      <c r="B187" s="14"/>
      <c r="C187" s="73" t="s">
        <v>4513</v>
      </c>
      <c r="D187" s="78" t="s">
        <v>289</v>
      </c>
      <c r="E187" s="13">
        <v>44456</v>
      </c>
      <c r="F187" s="76" t="s">
        <v>4059</v>
      </c>
      <c r="G187" s="13">
        <v>44457.916666666664</v>
      </c>
      <c r="H187" s="77" t="s">
        <v>4060</v>
      </c>
      <c r="I187" s="16">
        <v>102</v>
      </c>
      <c r="J187" s="16">
        <v>42</v>
      </c>
      <c r="K187" s="16">
        <v>14</v>
      </c>
      <c r="L187" s="16">
        <v>5</v>
      </c>
      <c r="M187" s="81">
        <v>14.994</v>
      </c>
      <c r="N187" s="72">
        <v>15</v>
      </c>
      <c r="O187" s="64">
        <v>2530</v>
      </c>
      <c r="P187" s="65">
        <f>Table22457891011234567891011121314151617181920212223242526[[#This Row],[PEMBULATAN]]*O187</f>
        <v>37950</v>
      </c>
    </row>
    <row r="188" spans="1:16" ht="26.25" customHeight="1" x14ac:dyDescent="0.2">
      <c r="A188" s="14"/>
      <c r="B188" s="14"/>
      <c r="C188" s="73" t="s">
        <v>4514</v>
      </c>
      <c r="D188" s="78" t="s">
        <v>289</v>
      </c>
      <c r="E188" s="13">
        <v>44456</v>
      </c>
      <c r="F188" s="76" t="s">
        <v>4059</v>
      </c>
      <c r="G188" s="13">
        <v>44457.916666666664</v>
      </c>
      <c r="H188" s="77" t="s">
        <v>4060</v>
      </c>
      <c r="I188" s="16">
        <v>83</v>
      </c>
      <c r="J188" s="16">
        <v>42</v>
      </c>
      <c r="K188" s="16">
        <v>30</v>
      </c>
      <c r="L188" s="16">
        <v>3</v>
      </c>
      <c r="M188" s="81">
        <v>26.145</v>
      </c>
      <c r="N188" s="72">
        <v>26</v>
      </c>
      <c r="O188" s="64">
        <v>2530</v>
      </c>
      <c r="P188" s="65">
        <f>Table22457891011234567891011121314151617181920212223242526[[#This Row],[PEMBULATAN]]*O188</f>
        <v>65780</v>
      </c>
    </row>
    <row r="189" spans="1:16" ht="26.25" customHeight="1" x14ac:dyDescent="0.2">
      <c r="A189" s="14"/>
      <c r="B189" s="14"/>
      <c r="C189" s="73" t="s">
        <v>4515</v>
      </c>
      <c r="D189" s="78" t="s">
        <v>289</v>
      </c>
      <c r="E189" s="13">
        <v>44456</v>
      </c>
      <c r="F189" s="76" t="s">
        <v>4059</v>
      </c>
      <c r="G189" s="13">
        <v>44457.916666666664</v>
      </c>
      <c r="H189" s="77" t="s">
        <v>4060</v>
      </c>
      <c r="I189" s="16">
        <v>47</v>
      </c>
      <c r="J189" s="16">
        <v>47</v>
      </c>
      <c r="K189" s="16">
        <v>28</v>
      </c>
      <c r="L189" s="16">
        <v>2</v>
      </c>
      <c r="M189" s="81">
        <v>15.462999999999999</v>
      </c>
      <c r="N189" s="72">
        <v>16</v>
      </c>
      <c r="O189" s="64">
        <v>2530</v>
      </c>
      <c r="P189" s="65">
        <f>Table22457891011234567891011121314151617181920212223242526[[#This Row],[PEMBULATAN]]*O189</f>
        <v>40480</v>
      </c>
    </row>
    <row r="190" spans="1:16" ht="26.25" customHeight="1" x14ac:dyDescent="0.2">
      <c r="A190" s="14"/>
      <c r="B190" s="14"/>
      <c r="C190" s="73" t="s">
        <v>4516</v>
      </c>
      <c r="D190" s="78" t="s">
        <v>289</v>
      </c>
      <c r="E190" s="13">
        <v>44456</v>
      </c>
      <c r="F190" s="76" t="s">
        <v>4059</v>
      </c>
      <c r="G190" s="13">
        <v>44457.916666666664</v>
      </c>
      <c r="H190" s="77" t="s">
        <v>4060</v>
      </c>
      <c r="I190" s="16">
        <v>64</v>
      </c>
      <c r="J190" s="16">
        <v>32</v>
      </c>
      <c r="K190" s="16">
        <v>1</v>
      </c>
      <c r="L190" s="16">
        <v>4</v>
      </c>
      <c r="M190" s="81">
        <v>0.51200000000000001</v>
      </c>
      <c r="N190" s="72">
        <v>4</v>
      </c>
      <c r="O190" s="64">
        <v>2530</v>
      </c>
      <c r="P190" s="65">
        <f>Table22457891011234567891011121314151617181920212223242526[[#This Row],[PEMBULATAN]]*O190</f>
        <v>10120</v>
      </c>
    </row>
    <row r="191" spans="1:16" ht="26.25" customHeight="1" x14ac:dyDescent="0.2">
      <c r="A191" s="14"/>
      <c r="B191" s="14"/>
      <c r="C191" s="73" t="s">
        <v>4517</v>
      </c>
      <c r="D191" s="78" t="s">
        <v>289</v>
      </c>
      <c r="E191" s="13">
        <v>44456</v>
      </c>
      <c r="F191" s="76" t="s">
        <v>4059</v>
      </c>
      <c r="G191" s="13">
        <v>44457.916666666664</v>
      </c>
      <c r="H191" s="77" t="s">
        <v>4060</v>
      </c>
      <c r="I191" s="16">
        <v>35</v>
      </c>
      <c r="J191" s="16">
        <v>28</v>
      </c>
      <c r="K191" s="16">
        <v>18</v>
      </c>
      <c r="L191" s="16">
        <v>8</v>
      </c>
      <c r="M191" s="81">
        <v>4.41</v>
      </c>
      <c r="N191" s="72">
        <v>8</v>
      </c>
      <c r="O191" s="64">
        <v>2530</v>
      </c>
      <c r="P191" s="65">
        <f>Table22457891011234567891011121314151617181920212223242526[[#This Row],[PEMBULATAN]]*O191</f>
        <v>20240</v>
      </c>
    </row>
    <row r="192" spans="1:16" ht="26.25" customHeight="1" x14ac:dyDescent="0.2">
      <c r="A192" s="14"/>
      <c r="B192" s="14"/>
      <c r="C192" s="73" t="s">
        <v>4518</v>
      </c>
      <c r="D192" s="78" t="s">
        <v>289</v>
      </c>
      <c r="E192" s="13">
        <v>44456</v>
      </c>
      <c r="F192" s="76" t="s">
        <v>4059</v>
      </c>
      <c r="G192" s="13">
        <v>44457.916666666664</v>
      </c>
      <c r="H192" s="77" t="s">
        <v>4060</v>
      </c>
      <c r="I192" s="16">
        <v>105</v>
      </c>
      <c r="J192" s="16">
        <v>56</v>
      </c>
      <c r="K192" s="16">
        <v>38</v>
      </c>
      <c r="L192" s="16">
        <v>23</v>
      </c>
      <c r="M192" s="81">
        <v>55.86</v>
      </c>
      <c r="N192" s="72">
        <v>56</v>
      </c>
      <c r="O192" s="64">
        <v>2530</v>
      </c>
      <c r="P192" s="65">
        <f>Table22457891011234567891011121314151617181920212223242526[[#This Row],[PEMBULATAN]]*O192</f>
        <v>141680</v>
      </c>
    </row>
    <row r="193" spans="1:16" ht="26.25" customHeight="1" x14ac:dyDescent="0.2">
      <c r="A193" s="14"/>
      <c r="B193" s="14"/>
      <c r="C193" s="73" t="s">
        <v>4519</v>
      </c>
      <c r="D193" s="78" t="s">
        <v>289</v>
      </c>
      <c r="E193" s="13">
        <v>44456</v>
      </c>
      <c r="F193" s="76" t="s">
        <v>4059</v>
      </c>
      <c r="G193" s="13">
        <v>44457.916666666664</v>
      </c>
      <c r="H193" s="77" t="s">
        <v>4060</v>
      </c>
      <c r="I193" s="16">
        <v>96</v>
      </c>
      <c r="J193" s="16">
        <v>52</v>
      </c>
      <c r="K193" s="16">
        <v>33</v>
      </c>
      <c r="L193" s="16">
        <v>15</v>
      </c>
      <c r="M193" s="81">
        <v>41.183999999999997</v>
      </c>
      <c r="N193" s="72">
        <v>41</v>
      </c>
      <c r="O193" s="64">
        <v>2530</v>
      </c>
      <c r="P193" s="65">
        <f>Table22457891011234567891011121314151617181920212223242526[[#This Row],[PEMBULATAN]]*O193</f>
        <v>103730</v>
      </c>
    </row>
    <row r="194" spans="1:16" ht="26.25" customHeight="1" x14ac:dyDescent="0.2">
      <c r="A194" s="14"/>
      <c r="B194" s="14"/>
      <c r="C194" s="73" t="s">
        <v>4520</v>
      </c>
      <c r="D194" s="78" t="s">
        <v>289</v>
      </c>
      <c r="E194" s="13">
        <v>44456</v>
      </c>
      <c r="F194" s="76" t="s">
        <v>4059</v>
      </c>
      <c r="G194" s="13">
        <v>44457.916666666664</v>
      </c>
      <c r="H194" s="77" t="s">
        <v>4060</v>
      </c>
      <c r="I194" s="16">
        <v>50</v>
      </c>
      <c r="J194" s="16">
        <v>34</v>
      </c>
      <c r="K194" s="16">
        <v>27</v>
      </c>
      <c r="L194" s="16">
        <v>3</v>
      </c>
      <c r="M194" s="81">
        <v>11.475</v>
      </c>
      <c r="N194" s="72">
        <v>12</v>
      </c>
      <c r="O194" s="64">
        <v>2530</v>
      </c>
      <c r="P194" s="65">
        <f>Table22457891011234567891011121314151617181920212223242526[[#This Row],[PEMBULATAN]]*O194</f>
        <v>30360</v>
      </c>
    </row>
    <row r="195" spans="1:16" ht="26.25" customHeight="1" x14ac:dyDescent="0.2">
      <c r="A195" s="14"/>
      <c r="B195" s="14"/>
      <c r="C195" s="73" t="s">
        <v>4521</v>
      </c>
      <c r="D195" s="78" t="s">
        <v>289</v>
      </c>
      <c r="E195" s="13">
        <v>44456</v>
      </c>
      <c r="F195" s="76" t="s">
        <v>4059</v>
      </c>
      <c r="G195" s="13">
        <v>44457.916666666664</v>
      </c>
      <c r="H195" s="77" t="s">
        <v>4060</v>
      </c>
      <c r="I195" s="16">
        <v>55</v>
      </c>
      <c r="J195" s="16">
        <v>40</v>
      </c>
      <c r="K195" s="16">
        <v>15</v>
      </c>
      <c r="L195" s="16">
        <v>3</v>
      </c>
      <c r="M195" s="81">
        <v>8.25</v>
      </c>
      <c r="N195" s="72">
        <v>8</v>
      </c>
      <c r="O195" s="64">
        <v>2530</v>
      </c>
      <c r="P195" s="65">
        <f>Table22457891011234567891011121314151617181920212223242526[[#This Row],[PEMBULATAN]]*O195</f>
        <v>20240</v>
      </c>
    </row>
    <row r="196" spans="1:16" ht="26.25" customHeight="1" x14ac:dyDescent="0.2">
      <c r="A196" s="14"/>
      <c r="B196" s="14"/>
      <c r="C196" s="73" t="s">
        <v>4522</v>
      </c>
      <c r="D196" s="78" t="s">
        <v>289</v>
      </c>
      <c r="E196" s="13">
        <v>44456</v>
      </c>
      <c r="F196" s="76" t="s">
        <v>4059</v>
      </c>
      <c r="G196" s="13">
        <v>44457.916666666664</v>
      </c>
      <c r="H196" s="77" t="s">
        <v>4060</v>
      </c>
      <c r="I196" s="16">
        <v>82</v>
      </c>
      <c r="J196" s="16">
        <v>50</v>
      </c>
      <c r="K196" s="16">
        <v>18</v>
      </c>
      <c r="L196" s="16">
        <v>8</v>
      </c>
      <c r="M196" s="81">
        <v>18.45</v>
      </c>
      <c r="N196" s="72">
        <v>19</v>
      </c>
      <c r="O196" s="64">
        <v>2530</v>
      </c>
      <c r="P196" s="65">
        <f>Table22457891011234567891011121314151617181920212223242526[[#This Row],[PEMBULATAN]]*O196</f>
        <v>48070</v>
      </c>
    </row>
    <row r="197" spans="1:16" ht="26.25" customHeight="1" x14ac:dyDescent="0.2">
      <c r="A197" s="14"/>
      <c r="B197" s="14"/>
      <c r="C197" s="73" t="s">
        <v>4523</v>
      </c>
      <c r="D197" s="78" t="s">
        <v>289</v>
      </c>
      <c r="E197" s="13">
        <v>44456</v>
      </c>
      <c r="F197" s="76" t="s">
        <v>4059</v>
      </c>
      <c r="G197" s="13">
        <v>44457.916666666664</v>
      </c>
      <c r="H197" s="77" t="s">
        <v>4060</v>
      </c>
      <c r="I197" s="16">
        <v>115</v>
      </c>
      <c r="J197" s="16">
        <v>68</v>
      </c>
      <c r="K197" s="16">
        <v>25</v>
      </c>
      <c r="L197" s="16">
        <v>18</v>
      </c>
      <c r="M197" s="81">
        <v>48.875</v>
      </c>
      <c r="N197" s="72">
        <v>49</v>
      </c>
      <c r="O197" s="64">
        <v>2530</v>
      </c>
      <c r="P197" s="65">
        <f>Table22457891011234567891011121314151617181920212223242526[[#This Row],[PEMBULATAN]]*O197</f>
        <v>123970</v>
      </c>
    </row>
    <row r="198" spans="1:16" ht="26.25" customHeight="1" x14ac:dyDescent="0.2">
      <c r="A198" s="14"/>
      <c r="B198" s="14"/>
      <c r="C198" s="73" t="s">
        <v>4524</v>
      </c>
      <c r="D198" s="78" t="s">
        <v>289</v>
      </c>
      <c r="E198" s="13">
        <v>44456</v>
      </c>
      <c r="F198" s="76" t="s">
        <v>4059</v>
      </c>
      <c r="G198" s="13">
        <v>44457.916666666664</v>
      </c>
      <c r="H198" s="77" t="s">
        <v>4060</v>
      </c>
      <c r="I198" s="16">
        <v>110</v>
      </c>
      <c r="J198" s="16">
        <v>64</v>
      </c>
      <c r="K198" s="16">
        <v>23</v>
      </c>
      <c r="L198" s="16">
        <v>16</v>
      </c>
      <c r="M198" s="81">
        <v>40.479999999999997</v>
      </c>
      <c r="N198" s="72">
        <v>41</v>
      </c>
      <c r="O198" s="64">
        <v>2530</v>
      </c>
      <c r="P198" s="65">
        <f>Table22457891011234567891011121314151617181920212223242526[[#This Row],[PEMBULATAN]]*O198</f>
        <v>103730</v>
      </c>
    </row>
    <row r="199" spans="1:16" ht="26.25" customHeight="1" x14ac:dyDescent="0.2">
      <c r="A199" s="14"/>
      <c r="B199" s="14"/>
      <c r="C199" s="73" t="s">
        <v>4525</v>
      </c>
      <c r="D199" s="78" t="s">
        <v>289</v>
      </c>
      <c r="E199" s="13">
        <v>44456</v>
      </c>
      <c r="F199" s="76" t="s">
        <v>4059</v>
      </c>
      <c r="G199" s="13">
        <v>44457.916666666664</v>
      </c>
      <c r="H199" s="77" t="s">
        <v>4060</v>
      </c>
      <c r="I199" s="16">
        <v>96</v>
      </c>
      <c r="J199" s="16">
        <v>26</v>
      </c>
      <c r="K199" s="16">
        <v>28</v>
      </c>
      <c r="L199" s="16">
        <v>17</v>
      </c>
      <c r="M199" s="81">
        <v>17.472000000000001</v>
      </c>
      <c r="N199" s="72">
        <v>18</v>
      </c>
      <c r="O199" s="64">
        <v>2530</v>
      </c>
      <c r="P199" s="65">
        <f>Table22457891011234567891011121314151617181920212223242526[[#This Row],[PEMBULATAN]]*O199</f>
        <v>45540</v>
      </c>
    </row>
    <row r="200" spans="1:16" ht="26.25" customHeight="1" x14ac:dyDescent="0.2">
      <c r="A200" s="14"/>
      <c r="B200" s="14"/>
      <c r="C200" s="73" t="s">
        <v>4526</v>
      </c>
      <c r="D200" s="78" t="s">
        <v>289</v>
      </c>
      <c r="E200" s="13">
        <v>44456</v>
      </c>
      <c r="F200" s="76" t="s">
        <v>4059</v>
      </c>
      <c r="G200" s="13">
        <v>44457.916666666664</v>
      </c>
      <c r="H200" s="77" t="s">
        <v>4060</v>
      </c>
      <c r="I200" s="16">
        <v>85</v>
      </c>
      <c r="J200" s="16">
        <v>60</v>
      </c>
      <c r="K200" s="16">
        <v>23</v>
      </c>
      <c r="L200" s="16">
        <v>19</v>
      </c>
      <c r="M200" s="81">
        <v>29.324999999999999</v>
      </c>
      <c r="N200" s="72">
        <v>30</v>
      </c>
      <c r="O200" s="64">
        <v>2530</v>
      </c>
      <c r="P200" s="65">
        <f>Table22457891011234567891011121314151617181920212223242526[[#This Row],[PEMBULATAN]]*O200</f>
        <v>75900</v>
      </c>
    </row>
    <row r="201" spans="1:16" ht="26.25" customHeight="1" x14ac:dyDescent="0.2">
      <c r="A201" s="14"/>
      <c r="B201" s="14"/>
      <c r="C201" s="73" t="s">
        <v>4527</v>
      </c>
      <c r="D201" s="78" t="s">
        <v>289</v>
      </c>
      <c r="E201" s="13">
        <v>44456</v>
      </c>
      <c r="F201" s="76" t="s">
        <v>4059</v>
      </c>
      <c r="G201" s="13">
        <v>44457.916666666664</v>
      </c>
      <c r="H201" s="77" t="s">
        <v>4060</v>
      </c>
      <c r="I201" s="16">
        <v>66</v>
      </c>
      <c r="J201" s="16">
        <v>58</v>
      </c>
      <c r="K201" s="16">
        <v>20</v>
      </c>
      <c r="L201" s="16">
        <v>7</v>
      </c>
      <c r="M201" s="81">
        <v>19.14</v>
      </c>
      <c r="N201" s="72">
        <v>19</v>
      </c>
      <c r="O201" s="64">
        <v>2530</v>
      </c>
      <c r="P201" s="65">
        <f>Table22457891011234567891011121314151617181920212223242526[[#This Row],[PEMBULATAN]]*O201</f>
        <v>48070</v>
      </c>
    </row>
    <row r="202" spans="1:16" ht="26.25" customHeight="1" x14ac:dyDescent="0.2">
      <c r="A202" s="14"/>
      <c r="B202" s="14"/>
      <c r="C202" s="73" t="s">
        <v>4528</v>
      </c>
      <c r="D202" s="78" t="s">
        <v>289</v>
      </c>
      <c r="E202" s="13">
        <v>44456</v>
      </c>
      <c r="F202" s="76" t="s">
        <v>4059</v>
      </c>
      <c r="G202" s="13">
        <v>44457.916666666664</v>
      </c>
      <c r="H202" s="77" t="s">
        <v>4060</v>
      </c>
      <c r="I202" s="16">
        <v>102</v>
      </c>
      <c r="J202" s="16">
        <v>58</v>
      </c>
      <c r="K202" s="16">
        <v>16</v>
      </c>
      <c r="L202" s="16">
        <v>9</v>
      </c>
      <c r="M202" s="81">
        <v>23.664000000000001</v>
      </c>
      <c r="N202" s="72">
        <v>24</v>
      </c>
      <c r="O202" s="64">
        <v>2530</v>
      </c>
      <c r="P202" s="65">
        <f>Table22457891011234567891011121314151617181920212223242526[[#This Row],[PEMBULATAN]]*O202</f>
        <v>60720</v>
      </c>
    </row>
    <row r="203" spans="1:16" ht="26.25" customHeight="1" x14ac:dyDescent="0.2">
      <c r="A203" s="14"/>
      <c r="B203" s="14"/>
      <c r="C203" s="73" t="s">
        <v>4529</v>
      </c>
      <c r="D203" s="78" t="s">
        <v>289</v>
      </c>
      <c r="E203" s="13">
        <v>44456</v>
      </c>
      <c r="F203" s="76" t="s">
        <v>4059</v>
      </c>
      <c r="G203" s="13">
        <v>44457.916666666664</v>
      </c>
      <c r="H203" s="77" t="s">
        <v>4060</v>
      </c>
      <c r="I203" s="16">
        <v>106</v>
      </c>
      <c r="J203" s="16">
        <v>60</v>
      </c>
      <c r="K203" s="16">
        <v>30</v>
      </c>
      <c r="L203" s="16">
        <v>14</v>
      </c>
      <c r="M203" s="81">
        <v>47.7</v>
      </c>
      <c r="N203" s="72">
        <v>48</v>
      </c>
      <c r="O203" s="64">
        <v>2530</v>
      </c>
      <c r="P203" s="65">
        <f>Table22457891011234567891011121314151617181920212223242526[[#This Row],[PEMBULATAN]]*O203</f>
        <v>121440</v>
      </c>
    </row>
    <row r="204" spans="1:16" ht="26.25" customHeight="1" x14ac:dyDescent="0.2">
      <c r="A204" s="14"/>
      <c r="B204" s="14"/>
      <c r="C204" s="73" t="s">
        <v>4530</v>
      </c>
      <c r="D204" s="78" t="s">
        <v>289</v>
      </c>
      <c r="E204" s="13">
        <v>44456</v>
      </c>
      <c r="F204" s="76" t="s">
        <v>4059</v>
      </c>
      <c r="G204" s="13">
        <v>44457.916666666664</v>
      </c>
      <c r="H204" s="77" t="s">
        <v>4060</v>
      </c>
      <c r="I204" s="16">
        <v>100</v>
      </c>
      <c r="J204" s="16">
        <v>60</v>
      </c>
      <c r="K204" s="16">
        <v>20</v>
      </c>
      <c r="L204" s="16">
        <v>16</v>
      </c>
      <c r="M204" s="81">
        <v>30</v>
      </c>
      <c r="N204" s="72">
        <v>30</v>
      </c>
      <c r="O204" s="64">
        <v>2530</v>
      </c>
      <c r="P204" s="65">
        <f>Table22457891011234567891011121314151617181920212223242526[[#This Row],[PEMBULATAN]]*O204</f>
        <v>75900</v>
      </c>
    </row>
    <row r="205" spans="1:16" ht="26.25" customHeight="1" x14ac:dyDescent="0.2">
      <c r="A205" s="14"/>
      <c r="B205" s="14"/>
      <c r="C205" s="73" t="s">
        <v>4531</v>
      </c>
      <c r="D205" s="78" t="s">
        <v>289</v>
      </c>
      <c r="E205" s="13">
        <v>44456</v>
      </c>
      <c r="F205" s="76" t="s">
        <v>4059</v>
      </c>
      <c r="G205" s="13">
        <v>44457.916666666664</v>
      </c>
      <c r="H205" s="77" t="s">
        <v>4060</v>
      </c>
      <c r="I205" s="16">
        <v>90</v>
      </c>
      <c r="J205" s="16">
        <v>60</v>
      </c>
      <c r="K205" s="16">
        <v>20</v>
      </c>
      <c r="L205" s="16">
        <v>14</v>
      </c>
      <c r="M205" s="81">
        <v>27</v>
      </c>
      <c r="N205" s="72">
        <v>27</v>
      </c>
      <c r="O205" s="64">
        <v>2530</v>
      </c>
      <c r="P205" s="65">
        <f>Table22457891011234567891011121314151617181920212223242526[[#This Row],[PEMBULATAN]]*O205</f>
        <v>68310</v>
      </c>
    </row>
    <row r="206" spans="1:16" ht="26.25" customHeight="1" x14ac:dyDescent="0.2">
      <c r="A206" s="14"/>
      <c r="B206" s="14"/>
      <c r="C206" s="73" t="s">
        <v>4532</v>
      </c>
      <c r="D206" s="78" t="s">
        <v>289</v>
      </c>
      <c r="E206" s="13">
        <v>44456</v>
      </c>
      <c r="F206" s="76" t="s">
        <v>4059</v>
      </c>
      <c r="G206" s="13">
        <v>44457.916666666664</v>
      </c>
      <c r="H206" s="77" t="s">
        <v>4060</v>
      </c>
      <c r="I206" s="16">
        <v>85</v>
      </c>
      <c r="J206" s="16">
        <v>64</v>
      </c>
      <c r="K206" s="16">
        <v>23</v>
      </c>
      <c r="L206" s="16">
        <v>9</v>
      </c>
      <c r="M206" s="81">
        <v>31.28</v>
      </c>
      <c r="N206" s="72">
        <v>31</v>
      </c>
      <c r="O206" s="64">
        <v>2530</v>
      </c>
      <c r="P206" s="65">
        <f>Table22457891011234567891011121314151617181920212223242526[[#This Row],[PEMBULATAN]]*O206</f>
        <v>78430</v>
      </c>
    </row>
    <row r="207" spans="1:16" ht="26.25" customHeight="1" x14ac:dyDescent="0.2">
      <c r="A207" s="14"/>
      <c r="B207" s="14"/>
      <c r="C207" s="73" t="s">
        <v>4533</v>
      </c>
      <c r="D207" s="78" t="s">
        <v>289</v>
      </c>
      <c r="E207" s="13">
        <v>44456</v>
      </c>
      <c r="F207" s="76" t="s">
        <v>4059</v>
      </c>
      <c r="G207" s="13">
        <v>44457.916666666664</v>
      </c>
      <c r="H207" s="77" t="s">
        <v>4060</v>
      </c>
      <c r="I207" s="16">
        <v>103</v>
      </c>
      <c r="J207" s="16">
        <v>54</v>
      </c>
      <c r="K207" s="16">
        <v>30</v>
      </c>
      <c r="L207" s="16">
        <v>20</v>
      </c>
      <c r="M207" s="81">
        <v>41.715000000000003</v>
      </c>
      <c r="N207" s="72">
        <v>42</v>
      </c>
      <c r="O207" s="64">
        <v>2530</v>
      </c>
      <c r="P207" s="65">
        <f>Table22457891011234567891011121314151617181920212223242526[[#This Row],[PEMBULATAN]]*O207</f>
        <v>106260</v>
      </c>
    </row>
    <row r="208" spans="1:16" ht="26.25" customHeight="1" x14ac:dyDescent="0.2">
      <c r="A208" s="14"/>
      <c r="B208" s="14"/>
      <c r="C208" s="73" t="s">
        <v>4534</v>
      </c>
      <c r="D208" s="78" t="s">
        <v>289</v>
      </c>
      <c r="E208" s="13">
        <v>44456</v>
      </c>
      <c r="F208" s="76" t="s">
        <v>4059</v>
      </c>
      <c r="G208" s="13">
        <v>44457.916666666664</v>
      </c>
      <c r="H208" s="77" t="s">
        <v>4060</v>
      </c>
      <c r="I208" s="16">
        <v>100</v>
      </c>
      <c r="J208" s="16">
        <v>54</v>
      </c>
      <c r="K208" s="16">
        <v>21</v>
      </c>
      <c r="L208" s="16">
        <v>26</v>
      </c>
      <c r="M208" s="81">
        <v>28.35</v>
      </c>
      <c r="N208" s="72">
        <v>29</v>
      </c>
      <c r="O208" s="64">
        <v>2530</v>
      </c>
      <c r="P208" s="65">
        <f>Table22457891011234567891011121314151617181920212223242526[[#This Row],[PEMBULATAN]]*O208</f>
        <v>73370</v>
      </c>
    </row>
    <row r="209" spans="1:16" ht="26.25" customHeight="1" x14ac:dyDescent="0.2">
      <c r="A209" s="14"/>
      <c r="B209" s="14"/>
      <c r="C209" s="73" t="s">
        <v>4535</v>
      </c>
      <c r="D209" s="78" t="s">
        <v>289</v>
      </c>
      <c r="E209" s="13">
        <v>44456</v>
      </c>
      <c r="F209" s="76" t="s">
        <v>4059</v>
      </c>
      <c r="G209" s="13">
        <v>44457.916666666664</v>
      </c>
      <c r="H209" s="77" t="s">
        <v>4060</v>
      </c>
      <c r="I209" s="16">
        <v>90</v>
      </c>
      <c r="J209" s="16">
        <v>45</v>
      </c>
      <c r="K209" s="16">
        <v>30</v>
      </c>
      <c r="L209" s="16">
        <v>13</v>
      </c>
      <c r="M209" s="81">
        <v>30.375</v>
      </c>
      <c r="N209" s="72">
        <v>31</v>
      </c>
      <c r="O209" s="64">
        <v>2530</v>
      </c>
      <c r="P209" s="65">
        <f>Table22457891011234567891011121314151617181920212223242526[[#This Row],[PEMBULATAN]]*O209</f>
        <v>78430</v>
      </c>
    </row>
    <row r="210" spans="1:16" ht="26.25" customHeight="1" x14ac:dyDescent="0.2">
      <c r="A210" s="14"/>
      <c r="B210" s="14"/>
      <c r="C210" s="73" t="s">
        <v>4536</v>
      </c>
      <c r="D210" s="78" t="s">
        <v>289</v>
      </c>
      <c r="E210" s="13">
        <v>44456</v>
      </c>
      <c r="F210" s="76" t="s">
        <v>4059</v>
      </c>
      <c r="G210" s="13">
        <v>44457.916666666664</v>
      </c>
      <c r="H210" s="77" t="s">
        <v>4060</v>
      </c>
      <c r="I210" s="16">
        <v>74</v>
      </c>
      <c r="J210" s="16">
        <v>64</v>
      </c>
      <c r="K210" s="16">
        <v>16</v>
      </c>
      <c r="L210" s="16">
        <v>11</v>
      </c>
      <c r="M210" s="81">
        <v>18.943999999999999</v>
      </c>
      <c r="N210" s="72">
        <v>19</v>
      </c>
      <c r="O210" s="64">
        <v>2530</v>
      </c>
      <c r="P210" s="65">
        <f>Table22457891011234567891011121314151617181920212223242526[[#This Row],[PEMBULATAN]]*O210</f>
        <v>48070</v>
      </c>
    </row>
    <row r="211" spans="1:16" ht="26.25" customHeight="1" x14ac:dyDescent="0.2">
      <c r="A211" s="14"/>
      <c r="B211" s="14"/>
      <c r="C211" s="73" t="s">
        <v>4537</v>
      </c>
      <c r="D211" s="78" t="s">
        <v>289</v>
      </c>
      <c r="E211" s="13">
        <v>44456</v>
      </c>
      <c r="F211" s="76" t="s">
        <v>4059</v>
      </c>
      <c r="G211" s="13">
        <v>44457.916666666664</v>
      </c>
      <c r="H211" s="77" t="s">
        <v>4060</v>
      </c>
      <c r="I211" s="16">
        <v>110</v>
      </c>
      <c r="J211" s="16">
        <v>60</v>
      </c>
      <c r="K211" s="16">
        <v>25</v>
      </c>
      <c r="L211" s="16">
        <v>27</v>
      </c>
      <c r="M211" s="81">
        <v>41.25</v>
      </c>
      <c r="N211" s="72">
        <v>41</v>
      </c>
      <c r="O211" s="64">
        <v>2530</v>
      </c>
      <c r="P211" s="65">
        <f>Table22457891011234567891011121314151617181920212223242526[[#This Row],[PEMBULATAN]]*O211</f>
        <v>103730</v>
      </c>
    </row>
    <row r="212" spans="1:16" ht="26.25" customHeight="1" x14ac:dyDescent="0.2">
      <c r="A212" s="14"/>
      <c r="B212" s="14"/>
      <c r="C212" s="73" t="s">
        <v>4538</v>
      </c>
      <c r="D212" s="78" t="s">
        <v>289</v>
      </c>
      <c r="E212" s="13">
        <v>44456</v>
      </c>
      <c r="F212" s="76" t="s">
        <v>4059</v>
      </c>
      <c r="G212" s="13">
        <v>44457.916666666664</v>
      </c>
      <c r="H212" s="77" t="s">
        <v>4060</v>
      </c>
      <c r="I212" s="16">
        <v>86</v>
      </c>
      <c r="J212" s="16">
        <v>53</v>
      </c>
      <c r="K212" s="16">
        <v>21</v>
      </c>
      <c r="L212" s="16">
        <v>12</v>
      </c>
      <c r="M212" s="81">
        <v>23.929500000000001</v>
      </c>
      <c r="N212" s="72">
        <v>24</v>
      </c>
      <c r="O212" s="64">
        <v>2530</v>
      </c>
      <c r="P212" s="65">
        <f>Table22457891011234567891011121314151617181920212223242526[[#This Row],[PEMBULATAN]]*O212</f>
        <v>60720</v>
      </c>
    </row>
    <row r="213" spans="1:16" ht="26.25" customHeight="1" x14ac:dyDescent="0.2">
      <c r="A213" s="14"/>
      <c r="B213" s="14"/>
      <c r="C213" s="73" t="s">
        <v>4539</v>
      </c>
      <c r="D213" s="78" t="s">
        <v>289</v>
      </c>
      <c r="E213" s="13">
        <v>44456</v>
      </c>
      <c r="F213" s="76" t="s">
        <v>4059</v>
      </c>
      <c r="G213" s="13">
        <v>44457.916666666664</v>
      </c>
      <c r="H213" s="77" t="s">
        <v>4060</v>
      </c>
      <c r="I213" s="16">
        <v>96</v>
      </c>
      <c r="J213" s="16">
        <v>56</v>
      </c>
      <c r="K213" s="16">
        <v>30</v>
      </c>
      <c r="L213" s="16">
        <v>16</v>
      </c>
      <c r="M213" s="81">
        <v>40.32</v>
      </c>
      <c r="N213" s="72">
        <v>41</v>
      </c>
      <c r="O213" s="64">
        <v>2530</v>
      </c>
      <c r="P213" s="65">
        <f>Table22457891011234567891011121314151617181920212223242526[[#This Row],[PEMBULATAN]]*O213</f>
        <v>103730</v>
      </c>
    </row>
    <row r="214" spans="1:16" ht="26.25" customHeight="1" x14ac:dyDescent="0.2">
      <c r="A214" s="14"/>
      <c r="B214" s="14"/>
      <c r="C214" s="73" t="s">
        <v>4540</v>
      </c>
      <c r="D214" s="78" t="s">
        <v>289</v>
      </c>
      <c r="E214" s="13">
        <v>44456</v>
      </c>
      <c r="F214" s="76" t="s">
        <v>4059</v>
      </c>
      <c r="G214" s="13">
        <v>44457.916666666664</v>
      </c>
      <c r="H214" s="77" t="s">
        <v>4060</v>
      </c>
      <c r="I214" s="16">
        <v>58</v>
      </c>
      <c r="J214" s="16">
        <v>58</v>
      </c>
      <c r="K214" s="16">
        <v>47</v>
      </c>
      <c r="L214" s="16">
        <v>45</v>
      </c>
      <c r="M214" s="81">
        <v>39.527000000000001</v>
      </c>
      <c r="N214" s="72">
        <v>45</v>
      </c>
      <c r="O214" s="64">
        <v>2530</v>
      </c>
      <c r="P214" s="65">
        <f>Table22457891011234567891011121314151617181920212223242526[[#This Row],[PEMBULATAN]]*O214</f>
        <v>113850</v>
      </c>
    </row>
    <row r="215" spans="1:16" ht="26.25" customHeight="1" x14ac:dyDescent="0.2">
      <c r="A215" s="14"/>
      <c r="B215" s="14"/>
      <c r="C215" s="73" t="s">
        <v>4541</v>
      </c>
      <c r="D215" s="78" t="s">
        <v>289</v>
      </c>
      <c r="E215" s="13">
        <v>44456</v>
      </c>
      <c r="F215" s="76" t="s">
        <v>4059</v>
      </c>
      <c r="G215" s="13">
        <v>44457.916666666664</v>
      </c>
      <c r="H215" s="77" t="s">
        <v>4060</v>
      </c>
      <c r="I215" s="16">
        <v>34</v>
      </c>
      <c r="J215" s="16">
        <v>32</v>
      </c>
      <c r="K215" s="16">
        <v>15</v>
      </c>
      <c r="L215" s="16">
        <v>1</v>
      </c>
      <c r="M215" s="81">
        <v>4.08</v>
      </c>
      <c r="N215" s="72">
        <v>4</v>
      </c>
      <c r="O215" s="64">
        <v>2530</v>
      </c>
      <c r="P215" s="65">
        <f>Table22457891011234567891011121314151617181920212223242526[[#This Row],[PEMBULATAN]]*O215</f>
        <v>10120</v>
      </c>
    </row>
    <row r="216" spans="1:16" ht="26.25" customHeight="1" x14ac:dyDescent="0.2">
      <c r="A216" s="14"/>
      <c r="B216" s="14"/>
      <c r="C216" s="73" t="s">
        <v>4542</v>
      </c>
      <c r="D216" s="78" t="s">
        <v>289</v>
      </c>
      <c r="E216" s="13">
        <v>44456</v>
      </c>
      <c r="F216" s="76" t="s">
        <v>4059</v>
      </c>
      <c r="G216" s="13">
        <v>44457.916666666664</v>
      </c>
      <c r="H216" s="77" t="s">
        <v>4060</v>
      </c>
      <c r="I216" s="16">
        <v>104</v>
      </c>
      <c r="J216" s="16">
        <v>53</v>
      </c>
      <c r="K216" s="16">
        <v>23</v>
      </c>
      <c r="L216" s="16">
        <v>14</v>
      </c>
      <c r="M216" s="81">
        <v>31.693999999999999</v>
      </c>
      <c r="N216" s="72">
        <v>32</v>
      </c>
      <c r="O216" s="64">
        <v>2530</v>
      </c>
      <c r="P216" s="65">
        <f>Table22457891011234567891011121314151617181920212223242526[[#This Row],[PEMBULATAN]]*O216</f>
        <v>80960</v>
      </c>
    </row>
    <row r="217" spans="1:16" ht="26.25" customHeight="1" x14ac:dyDescent="0.2">
      <c r="A217" s="14"/>
      <c r="B217" s="14"/>
      <c r="C217" s="73" t="s">
        <v>4543</v>
      </c>
      <c r="D217" s="78" t="s">
        <v>289</v>
      </c>
      <c r="E217" s="13">
        <v>44456</v>
      </c>
      <c r="F217" s="76" t="s">
        <v>4059</v>
      </c>
      <c r="G217" s="13">
        <v>44457.916666666664</v>
      </c>
      <c r="H217" s="77" t="s">
        <v>4060</v>
      </c>
      <c r="I217" s="16">
        <v>100</v>
      </c>
      <c r="J217" s="16">
        <v>64</v>
      </c>
      <c r="K217" s="16">
        <v>32</v>
      </c>
      <c r="L217" s="16">
        <v>18</v>
      </c>
      <c r="M217" s="81">
        <v>51.2</v>
      </c>
      <c r="N217" s="72">
        <v>51</v>
      </c>
      <c r="O217" s="64">
        <v>2530</v>
      </c>
      <c r="P217" s="65">
        <f>Table22457891011234567891011121314151617181920212223242526[[#This Row],[PEMBULATAN]]*O217</f>
        <v>129030</v>
      </c>
    </row>
    <row r="218" spans="1:16" ht="26.25" customHeight="1" x14ac:dyDescent="0.2">
      <c r="A218" s="14"/>
      <c r="B218" s="14"/>
      <c r="C218" s="73" t="s">
        <v>4544</v>
      </c>
      <c r="D218" s="78" t="s">
        <v>289</v>
      </c>
      <c r="E218" s="13">
        <v>44456</v>
      </c>
      <c r="F218" s="76" t="s">
        <v>4059</v>
      </c>
      <c r="G218" s="13">
        <v>44457.916666666664</v>
      </c>
      <c r="H218" s="77" t="s">
        <v>4060</v>
      </c>
      <c r="I218" s="16">
        <v>80</v>
      </c>
      <c r="J218" s="16">
        <v>54</v>
      </c>
      <c r="K218" s="16">
        <v>15</v>
      </c>
      <c r="L218" s="16">
        <v>16</v>
      </c>
      <c r="M218" s="81">
        <v>16.2</v>
      </c>
      <c r="N218" s="72">
        <v>16</v>
      </c>
      <c r="O218" s="64">
        <v>2530</v>
      </c>
      <c r="P218" s="65">
        <f>Table22457891011234567891011121314151617181920212223242526[[#This Row],[PEMBULATAN]]*O218</f>
        <v>40480</v>
      </c>
    </row>
    <row r="219" spans="1:16" ht="26.25" customHeight="1" x14ac:dyDescent="0.2">
      <c r="A219" s="14"/>
      <c r="B219" s="14"/>
      <c r="C219" s="73" t="s">
        <v>4545</v>
      </c>
      <c r="D219" s="78" t="s">
        <v>289</v>
      </c>
      <c r="E219" s="13">
        <v>44456</v>
      </c>
      <c r="F219" s="76" t="s">
        <v>4059</v>
      </c>
      <c r="G219" s="13">
        <v>44457.916666666664</v>
      </c>
      <c r="H219" s="77" t="s">
        <v>4060</v>
      </c>
      <c r="I219" s="16">
        <v>65</v>
      </c>
      <c r="J219" s="16">
        <v>55</v>
      </c>
      <c r="K219" s="16">
        <v>25</v>
      </c>
      <c r="L219" s="16">
        <v>8</v>
      </c>
      <c r="M219" s="81">
        <v>22.34375</v>
      </c>
      <c r="N219" s="72">
        <v>23</v>
      </c>
      <c r="O219" s="64">
        <v>2530</v>
      </c>
      <c r="P219" s="65">
        <f>Table22457891011234567891011121314151617181920212223242526[[#This Row],[PEMBULATAN]]*O219</f>
        <v>58190</v>
      </c>
    </row>
    <row r="220" spans="1:16" ht="26.25" customHeight="1" x14ac:dyDescent="0.2">
      <c r="A220" s="14"/>
      <c r="B220" s="14"/>
      <c r="C220" s="73" t="s">
        <v>4546</v>
      </c>
      <c r="D220" s="78" t="s">
        <v>289</v>
      </c>
      <c r="E220" s="13">
        <v>44456</v>
      </c>
      <c r="F220" s="76" t="s">
        <v>4059</v>
      </c>
      <c r="G220" s="13">
        <v>44457.916666666664</v>
      </c>
      <c r="H220" s="77" t="s">
        <v>4060</v>
      </c>
      <c r="I220" s="16">
        <v>80</v>
      </c>
      <c r="J220" s="16">
        <v>48</v>
      </c>
      <c r="K220" s="16">
        <v>48</v>
      </c>
      <c r="L220" s="16">
        <v>25</v>
      </c>
      <c r="M220" s="81">
        <v>46.08</v>
      </c>
      <c r="N220" s="72">
        <v>46</v>
      </c>
      <c r="O220" s="64">
        <v>2530</v>
      </c>
      <c r="P220" s="65">
        <f>Table22457891011234567891011121314151617181920212223242526[[#This Row],[PEMBULATAN]]*O220</f>
        <v>116380</v>
      </c>
    </row>
    <row r="221" spans="1:16" ht="26.25" customHeight="1" x14ac:dyDescent="0.2">
      <c r="A221" s="14"/>
      <c r="B221" s="14"/>
      <c r="C221" s="73" t="s">
        <v>4547</v>
      </c>
      <c r="D221" s="78" t="s">
        <v>289</v>
      </c>
      <c r="E221" s="13">
        <v>44456</v>
      </c>
      <c r="F221" s="76" t="s">
        <v>4059</v>
      </c>
      <c r="G221" s="13">
        <v>44457.916666666664</v>
      </c>
      <c r="H221" s="77" t="s">
        <v>4060</v>
      </c>
      <c r="I221" s="16">
        <v>90</v>
      </c>
      <c r="J221" s="16">
        <v>55</v>
      </c>
      <c r="K221" s="16">
        <v>26</v>
      </c>
      <c r="L221" s="16">
        <v>8</v>
      </c>
      <c r="M221" s="81">
        <v>32.174999999999997</v>
      </c>
      <c r="N221" s="72">
        <v>32</v>
      </c>
      <c r="O221" s="64">
        <v>2530</v>
      </c>
      <c r="P221" s="65">
        <f>Table22457891011234567891011121314151617181920212223242526[[#This Row],[PEMBULATAN]]*O221</f>
        <v>80960</v>
      </c>
    </row>
    <row r="222" spans="1:16" ht="26.25" customHeight="1" x14ac:dyDescent="0.2">
      <c r="A222" s="14"/>
      <c r="B222" s="14"/>
      <c r="C222" s="73" t="s">
        <v>4548</v>
      </c>
      <c r="D222" s="78" t="s">
        <v>289</v>
      </c>
      <c r="E222" s="13">
        <v>44456</v>
      </c>
      <c r="F222" s="76" t="s">
        <v>4059</v>
      </c>
      <c r="G222" s="13">
        <v>44457.916666666664</v>
      </c>
      <c r="H222" s="77" t="s">
        <v>4060</v>
      </c>
      <c r="I222" s="16">
        <v>80</v>
      </c>
      <c r="J222" s="16">
        <v>60</v>
      </c>
      <c r="K222" s="16">
        <v>21</v>
      </c>
      <c r="L222" s="16">
        <v>6</v>
      </c>
      <c r="M222" s="81">
        <v>25.2</v>
      </c>
      <c r="N222" s="72">
        <v>25</v>
      </c>
      <c r="O222" s="64">
        <v>2530</v>
      </c>
      <c r="P222" s="65">
        <f>Table22457891011234567891011121314151617181920212223242526[[#This Row],[PEMBULATAN]]*O222</f>
        <v>63250</v>
      </c>
    </row>
    <row r="223" spans="1:16" ht="26.25" customHeight="1" x14ac:dyDescent="0.2">
      <c r="A223" s="14"/>
      <c r="B223" s="14"/>
      <c r="C223" s="73" t="s">
        <v>4549</v>
      </c>
      <c r="D223" s="78" t="s">
        <v>289</v>
      </c>
      <c r="E223" s="13">
        <v>44456</v>
      </c>
      <c r="F223" s="76" t="s">
        <v>4059</v>
      </c>
      <c r="G223" s="13">
        <v>44457.916666666664</v>
      </c>
      <c r="H223" s="77" t="s">
        <v>4060</v>
      </c>
      <c r="I223" s="16">
        <v>106</v>
      </c>
      <c r="J223" s="16">
        <v>54</v>
      </c>
      <c r="K223" s="16">
        <v>32</v>
      </c>
      <c r="L223" s="16">
        <v>20</v>
      </c>
      <c r="M223" s="81">
        <v>45.792000000000002</v>
      </c>
      <c r="N223" s="72">
        <v>46</v>
      </c>
      <c r="O223" s="64">
        <v>2530</v>
      </c>
      <c r="P223" s="65">
        <f>Table22457891011234567891011121314151617181920212223242526[[#This Row],[PEMBULATAN]]*O223</f>
        <v>116380</v>
      </c>
    </row>
    <row r="224" spans="1:16" ht="26.25" customHeight="1" x14ac:dyDescent="0.2">
      <c r="A224" s="14"/>
      <c r="B224" s="14"/>
      <c r="C224" s="73" t="s">
        <v>4550</v>
      </c>
      <c r="D224" s="78" t="s">
        <v>289</v>
      </c>
      <c r="E224" s="13">
        <v>44456</v>
      </c>
      <c r="F224" s="76" t="s">
        <v>4059</v>
      </c>
      <c r="G224" s="13">
        <v>44457.916666666664</v>
      </c>
      <c r="H224" s="77" t="s">
        <v>4060</v>
      </c>
      <c r="I224" s="16">
        <v>96</v>
      </c>
      <c r="J224" s="16">
        <v>58</v>
      </c>
      <c r="K224" s="16">
        <v>25</v>
      </c>
      <c r="L224" s="16">
        <v>24</v>
      </c>
      <c r="M224" s="81">
        <v>34.799999999999997</v>
      </c>
      <c r="N224" s="72">
        <v>35</v>
      </c>
      <c r="O224" s="64">
        <v>2530</v>
      </c>
      <c r="P224" s="65">
        <f>Table22457891011234567891011121314151617181920212223242526[[#This Row],[PEMBULATAN]]*O224</f>
        <v>88550</v>
      </c>
    </row>
    <row r="225" spans="1:16" ht="26.25" customHeight="1" x14ac:dyDescent="0.2">
      <c r="A225" s="14"/>
      <c r="B225" s="14"/>
      <c r="C225" s="73" t="s">
        <v>4551</v>
      </c>
      <c r="D225" s="78" t="s">
        <v>289</v>
      </c>
      <c r="E225" s="13">
        <v>44456</v>
      </c>
      <c r="F225" s="76" t="s">
        <v>4059</v>
      </c>
      <c r="G225" s="13">
        <v>44457.916666666664</v>
      </c>
      <c r="H225" s="77" t="s">
        <v>4060</v>
      </c>
      <c r="I225" s="16">
        <v>106</v>
      </c>
      <c r="J225" s="16">
        <v>55</v>
      </c>
      <c r="K225" s="16">
        <v>20</v>
      </c>
      <c r="L225" s="16">
        <v>22</v>
      </c>
      <c r="M225" s="81">
        <v>29.15</v>
      </c>
      <c r="N225" s="72">
        <v>29</v>
      </c>
      <c r="O225" s="64">
        <v>2530</v>
      </c>
      <c r="P225" s="65">
        <f>Table22457891011234567891011121314151617181920212223242526[[#This Row],[PEMBULATAN]]*O225</f>
        <v>73370</v>
      </c>
    </row>
    <row r="226" spans="1:16" ht="26.25" customHeight="1" x14ac:dyDescent="0.2">
      <c r="A226" s="14"/>
      <c r="B226" s="14"/>
      <c r="C226" s="73" t="s">
        <v>4552</v>
      </c>
      <c r="D226" s="78" t="s">
        <v>289</v>
      </c>
      <c r="E226" s="13">
        <v>44456</v>
      </c>
      <c r="F226" s="76" t="s">
        <v>4059</v>
      </c>
      <c r="G226" s="13">
        <v>44457.916666666664</v>
      </c>
      <c r="H226" s="77" t="s">
        <v>4060</v>
      </c>
      <c r="I226" s="16">
        <v>71</v>
      </c>
      <c r="J226" s="16">
        <v>51</v>
      </c>
      <c r="K226" s="16">
        <v>11</v>
      </c>
      <c r="L226" s="16">
        <v>4</v>
      </c>
      <c r="M226" s="81">
        <v>9.9577500000000008</v>
      </c>
      <c r="N226" s="72">
        <v>10</v>
      </c>
      <c r="O226" s="64">
        <v>2530</v>
      </c>
      <c r="P226" s="65">
        <f>Table22457891011234567891011121314151617181920212223242526[[#This Row],[PEMBULATAN]]*O226</f>
        <v>25300</v>
      </c>
    </row>
    <row r="227" spans="1:16" ht="26.25" customHeight="1" x14ac:dyDescent="0.2">
      <c r="A227" s="14"/>
      <c r="B227" s="14"/>
      <c r="C227" s="73" t="s">
        <v>4553</v>
      </c>
      <c r="D227" s="78" t="s">
        <v>289</v>
      </c>
      <c r="E227" s="13">
        <v>44456</v>
      </c>
      <c r="F227" s="76" t="s">
        <v>4059</v>
      </c>
      <c r="G227" s="13">
        <v>44457.916666666664</v>
      </c>
      <c r="H227" s="77" t="s">
        <v>4060</v>
      </c>
      <c r="I227" s="16">
        <v>108</v>
      </c>
      <c r="J227" s="16">
        <v>52</v>
      </c>
      <c r="K227" s="16">
        <v>28</v>
      </c>
      <c r="L227" s="16">
        <v>11</v>
      </c>
      <c r="M227" s="81">
        <v>39.311999999999998</v>
      </c>
      <c r="N227" s="72">
        <v>40</v>
      </c>
      <c r="O227" s="64">
        <v>2530</v>
      </c>
      <c r="P227" s="65">
        <f>Table22457891011234567891011121314151617181920212223242526[[#This Row],[PEMBULATAN]]*O227</f>
        <v>101200</v>
      </c>
    </row>
    <row r="228" spans="1:16" ht="26.25" customHeight="1" x14ac:dyDescent="0.2">
      <c r="A228" s="14"/>
      <c r="B228" s="14"/>
      <c r="C228" s="73" t="s">
        <v>4554</v>
      </c>
      <c r="D228" s="78" t="s">
        <v>289</v>
      </c>
      <c r="E228" s="13">
        <v>44456</v>
      </c>
      <c r="F228" s="76" t="s">
        <v>4059</v>
      </c>
      <c r="G228" s="13">
        <v>44457.916666666664</v>
      </c>
      <c r="H228" s="77" t="s">
        <v>4060</v>
      </c>
      <c r="I228" s="16">
        <v>70</v>
      </c>
      <c r="J228" s="16">
        <v>45</v>
      </c>
      <c r="K228" s="16">
        <v>15</v>
      </c>
      <c r="L228" s="16">
        <v>7</v>
      </c>
      <c r="M228" s="81">
        <v>11.8125</v>
      </c>
      <c r="N228" s="72">
        <v>12</v>
      </c>
      <c r="O228" s="64">
        <v>2530</v>
      </c>
      <c r="P228" s="65">
        <f>Table22457891011234567891011121314151617181920212223242526[[#This Row],[PEMBULATAN]]*O228</f>
        <v>30360</v>
      </c>
    </row>
    <row r="229" spans="1:16" ht="26.25" customHeight="1" x14ac:dyDescent="0.2">
      <c r="A229" s="14"/>
      <c r="B229" s="14"/>
      <c r="C229" s="73" t="s">
        <v>4555</v>
      </c>
      <c r="D229" s="78" t="s">
        <v>289</v>
      </c>
      <c r="E229" s="13">
        <v>44456</v>
      </c>
      <c r="F229" s="76" t="s">
        <v>4059</v>
      </c>
      <c r="G229" s="13">
        <v>44457.916666666664</v>
      </c>
      <c r="H229" s="77" t="s">
        <v>4060</v>
      </c>
      <c r="I229" s="16">
        <v>15</v>
      </c>
      <c r="J229" s="16">
        <v>15</v>
      </c>
      <c r="K229" s="16">
        <v>15</v>
      </c>
      <c r="L229" s="16">
        <v>3</v>
      </c>
      <c r="M229" s="81">
        <v>0.84375</v>
      </c>
      <c r="N229" s="72">
        <v>3</v>
      </c>
      <c r="O229" s="64">
        <v>2530</v>
      </c>
      <c r="P229" s="65">
        <f>Table22457891011234567891011121314151617181920212223242526[[#This Row],[PEMBULATAN]]*O229</f>
        <v>7590</v>
      </c>
    </row>
    <row r="230" spans="1:16" ht="26.25" customHeight="1" x14ac:dyDescent="0.2">
      <c r="A230" s="14"/>
      <c r="B230" s="14"/>
      <c r="C230" s="73" t="s">
        <v>4556</v>
      </c>
      <c r="D230" s="78" t="s">
        <v>289</v>
      </c>
      <c r="E230" s="13">
        <v>44456</v>
      </c>
      <c r="F230" s="76" t="s">
        <v>4059</v>
      </c>
      <c r="G230" s="13">
        <v>44457.916666666664</v>
      </c>
      <c r="H230" s="77" t="s">
        <v>4060</v>
      </c>
      <c r="I230" s="16">
        <v>60</v>
      </c>
      <c r="J230" s="16">
        <v>34</v>
      </c>
      <c r="K230" s="16">
        <v>11</v>
      </c>
      <c r="L230" s="16">
        <v>5</v>
      </c>
      <c r="M230" s="81">
        <v>5.61</v>
      </c>
      <c r="N230" s="72">
        <v>6</v>
      </c>
      <c r="O230" s="64">
        <v>2530</v>
      </c>
      <c r="P230" s="65">
        <f>Table22457891011234567891011121314151617181920212223242526[[#This Row],[PEMBULATAN]]*O230</f>
        <v>15180</v>
      </c>
    </row>
    <row r="231" spans="1:16" ht="26.25" customHeight="1" x14ac:dyDescent="0.2">
      <c r="A231" s="14"/>
      <c r="B231" s="14"/>
      <c r="C231" s="73" t="s">
        <v>4557</v>
      </c>
      <c r="D231" s="78" t="s">
        <v>289</v>
      </c>
      <c r="E231" s="13">
        <v>44456</v>
      </c>
      <c r="F231" s="76" t="s">
        <v>4059</v>
      </c>
      <c r="G231" s="13">
        <v>44457.916666666664</v>
      </c>
      <c r="H231" s="77" t="s">
        <v>4060</v>
      </c>
      <c r="I231" s="16">
        <v>70</v>
      </c>
      <c r="J231" s="16">
        <v>45</v>
      </c>
      <c r="K231" s="16">
        <v>23</v>
      </c>
      <c r="L231" s="16">
        <v>9</v>
      </c>
      <c r="M231" s="81">
        <v>18.112500000000001</v>
      </c>
      <c r="N231" s="72">
        <v>18</v>
      </c>
      <c r="O231" s="64">
        <v>2530</v>
      </c>
      <c r="P231" s="65">
        <f>Table22457891011234567891011121314151617181920212223242526[[#This Row],[PEMBULATAN]]*O231</f>
        <v>45540</v>
      </c>
    </row>
    <row r="232" spans="1:16" ht="26.25" customHeight="1" x14ac:dyDescent="0.2">
      <c r="A232" s="14"/>
      <c r="B232" s="14"/>
      <c r="C232" s="73" t="s">
        <v>4558</v>
      </c>
      <c r="D232" s="78" t="s">
        <v>289</v>
      </c>
      <c r="E232" s="13">
        <v>44456</v>
      </c>
      <c r="F232" s="76" t="s">
        <v>4059</v>
      </c>
      <c r="G232" s="13">
        <v>44457.916666666664</v>
      </c>
      <c r="H232" s="77" t="s">
        <v>4060</v>
      </c>
      <c r="I232" s="16">
        <v>60</v>
      </c>
      <c r="J232" s="16">
        <v>34</v>
      </c>
      <c r="K232" s="16">
        <v>16</v>
      </c>
      <c r="L232" s="16">
        <v>5</v>
      </c>
      <c r="M232" s="81">
        <v>8.16</v>
      </c>
      <c r="N232" s="72">
        <v>8</v>
      </c>
      <c r="O232" s="64">
        <v>2530</v>
      </c>
      <c r="P232" s="65">
        <f>Table22457891011234567891011121314151617181920212223242526[[#This Row],[PEMBULATAN]]*O232</f>
        <v>20240</v>
      </c>
    </row>
    <row r="233" spans="1:16" ht="26.25" customHeight="1" x14ac:dyDescent="0.2">
      <c r="A233" s="14"/>
      <c r="B233" s="14"/>
      <c r="C233" s="73" t="s">
        <v>4559</v>
      </c>
      <c r="D233" s="78" t="s">
        <v>289</v>
      </c>
      <c r="E233" s="13">
        <v>44456</v>
      </c>
      <c r="F233" s="76" t="s">
        <v>4059</v>
      </c>
      <c r="G233" s="13">
        <v>44457.916666666664</v>
      </c>
      <c r="H233" s="77" t="s">
        <v>4060</v>
      </c>
      <c r="I233" s="16">
        <v>75</v>
      </c>
      <c r="J233" s="16">
        <v>24</v>
      </c>
      <c r="K233" s="16">
        <v>11</v>
      </c>
      <c r="L233" s="16">
        <v>12</v>
      </c>
      <c r="M233" s="81">
        <v>4.95</v>
      </c>
      <c r="N233" s="72">
        <v>12</v>
      </c>
      <c r="O233" s="64">
        <v>2530</v>
      </c>
      <c r="P233" s="65">
        <f>Table22457891011234567891011121314151617181920212223242526[[#This Row],[PEMBULATAN]]*O233</f>
        <v>30360</v>
      </c>
    </row>
    <row r="234" spans="1:16" ht="26.25" customHeight="1" x14ac:dyDescent="0.2">
      <c r="A234" s="14"/>
      <c r="B234" s="14"/>
      <c r="C234" s="73" t="s">
        <v>4560</v>
      </c>
      <c r="D234" s="78" t="s">
        <v>289</v>
      </c>
      <c r="E234" s="13">
        <v>44456</v>
      </c>
      <c r="F234" s="76" t="s">
        <v>4059</v>
      </c>
      <c r="G234" s="13">
        <v>44457.916666666664</v>
      </c>
      <c r="H234" s="77" t="s">
        <v>4060</v>
      </c>
      <c r="I234" s="16">
        <v>80</v>
      </c>
      <c r="J234" s="16">
        <v>45</v>
      </c>
      <c r="K234" s="16">
        <v>21</v>
      </c>
      <c r="L234" s="16">
        <v>12</v>
      </c>
      <c r="M234" s="81">
        <v>18.899999999999999</v>
      </c>
      <c r="N234" s="72">
        <v>19</v>
      </c>
      <c r="O234" s="64">
        <v>2530</v>
      </c>
      <c r="P234" s="65">
        <f>Table22457891011234567891011121314151617181920212223242526[[#This Row],[PEMBULATAN]]*O234</f>
        <v>48070</v>
      </c>
    </row>
    <row r="235" spans="1:16" ht="26.25" customHeight="1" x14ac:dyDescent="0.2">
      <c r="A235" s="14"/>
      <c r="B235" s="14"/>
      <c r="C235" s="73" t="s">
        <v>4561</v>
      </c>
      <c r="D235" s="78" t="s">
        <v>289</v>
      </c>
      <c r="E235" s="13">
        <v>44456</v>
      </c>
      <c r="F235" s="76" t="s">
        <v>4059</v>
      </c>
      <c r="G235" s="13">
        <v>44457.916666666664</v>
      </c>
      <c r="H235" s="77" t="s">
        <v>4060</v>
      </c>
      <c r="I235" s="16">
        <v>65</v>
      </c>
      <c r="J235" s="16">
        <v>65</v>
      </c>
      <c r="K235" s="16">
        <v>20</v>
      </c>
      <c r="L235" s="16">
        <v>13</v>
      </c>
      <c r="M235" s="81">
        <v>21.125</v>
      </c>
      <c r="N235" s="72">
        <v>21</v>
      </c>
      <c r="O235" s="64">
        <v>2530</v>
      </c>
      <c r="P235" s="65">
        <f>Table22457891011234567891011121314151617181920212223242526[[#This Row],[PEMBULATAN]]*O235</f>
        <v>53130</v>
      </c>
    </row>
    <row r="236" spans="1:16" ht="26.25" customHeight="1" x14ac:dyDescent="0.2">
      <c r="A236" s="14"/>
      <c r="B236" s="14"/>
      <c r="C236" s="73" t="s">
        <v>4562</v>
      </c>
      <c r="D236" s="78" t="s">
        <v>289</v>
      </c>
      <c r="E236" s="13">
        <v>44456</v>
      </c>
      <c r="F236" s="76" t="s">
        <v>4059</v>
      </c>
      <c r="G236" s="13">
        <v>44457.916666666664</v>
      </c>
      <c r="H236" s="77" t="s">
        <v>4060</v>
      </c>
      <c r="I236" s="16">
        <v>65</v>
      </c>
      <c r="J236" s="16">
        <v>65</v>
      </c>
      <c r="K236" s="16">
        <v>20</v>
      </c>
      <c r="L236" s="16">
        <v>13</v>
      </c>
      <c r="M236" s="81">
        <v>21.125</v>
      </c>
      <c r="N236" s="72">
        <v>21</v>
      </c>
      <c r="O236" s="64">
        <v>2530</v>
      </c>
      <c r="P236" s="65">
        <f>Table22457891011234567891011121314151617181920212223242526[[#This Row],[PEMBULATAN]]*O236</f>
        <v>53130</v>
      </c>
    </row>
    <row r="237" spans="1:16" ht="26.25" customHeight="1" x14ac:dyDescent="0.2">
      <c r="A237" s="14"/>
      <c r="B237" s="14"/>
      <c r="C237" s="73" t="s">
        <v>4563</v>
      </c>
      <c r="D237" s="78" t="s">
        <v>289</v>
      </c>
      <c r="E237" s="13">
        <v>44456</v>
      </c>
      <c r="F237" s="76" t="s">
        <v>4059</v>
      </c>
      <c r="G237" s="13">
        <v>44457.916666666664</v>
      </c>
      <c r="H237" s="77" t="s">
        <v>4060</v>
      </c>
      <c r="I237" s="16">
        <v>70</v>
      </c>
      <c r="J237" s="16">
        <v>56</v>
      </c>
      <c r="K237" s="16">
        <v>25</v>
      </c>
      <c r="L237" s="16">
        <v>3</v>
      </c>
      <c r="M237" s="81">
        <v>24.5</v>
      </c>
      <c r="N237" s="72">
        <v>25</v>
      </c>
      <c r="O237" s="64">
        <v>2530</v>
      </c>
      <c r="P237" s="65">
        <f>Table22457891011234567891011121314151617181920212223242526[[#This Row],[PEMBULATAN]]*O237</f>
        <v>63250</v>
      </c>
    </row>
    <row r="238" spans="1:16" ht="26.25" customHeight="1" x14ac:dyDescent="0.2">
      <c r="A238" s="14"/>
      <c r="B238" s="14"/>
      <c r="C238" s="73" t="s">
        <v>4564</v>
      </c>
      <c r="D238" s="78" t="s">
        <v>289</v>
      </c>
      <c r="E238" s="13">
        <v>44456</v>
      </c>
      <c r="F238" s="76" t="s">
        <v>4059</v>
      </c>
      <c r="G238" s="13">
        <v>44457.916666666664</v>
      </c>
      <c r="H238" s="77" t="s">
        <v>4060</v>
      </c>
      <c r="I238" s="16">
        <v>150</v>
      </c>
      <c r="J238" s="16">
        <v>65</v>
      </c>
      <c r="K238" s="16">
        <v>30</v>
      </c>
      <c r="L238" s="16">
        <v>50</v>
      </c>
      <c r="M238" s="81">
        <v>73.125</v>
      </c>
      <c r="N238" s="72">
        <v>73</v>
      </c>
      <c r="O238" s="64">
        <v>2530</v>
      </c>
      <c r="P238" s="65">
        <f>Table22457891011234567891011121314151617181920212223242526[[#This Row],[PEMBULATAN]]*O238</f>
        <v>184690</v>
      </c>
    </row>
    <row r="239" spans="1:16" ht="26.25" customHeight="1" x14ac:dyDescent="0.2">
      <c r="A239" s="14"/>
      <c r="B239" s="14"/>
      <c r="C239" s="73" t="s">
        <v>4565</v>
      </c>
      <c r="D239" s="78" t="s">
        <v>289</v>
      </c>
      <c r="E239" s="13">
        <v>44456</v>
      </c>
      <c r="F239" s="76" t="s">
        <v>4566</v>
      </c>
      <c r="G239" s="13">
        <v>44457.916666666664</v>
      </c>
      <c r="H239" s="77" t="s">
        <v>4060</v>
      </c>
      <c r="I239" s="16">
        <v>90</v>
      </c>
      <c r="J239" s="16">
        <v>65</v>
      </c>
      <c r="K239" s="16">
        <v>30</v>
      </c>
      <c r="L239" s="16">
        <v>36</v>
      </c>
      <c r="M239" s="81">
        <v>43.875</v>
      </c>
      <c r="N239" s="72">
        <v>44</v>
      </c>
      <c r="O239" s="64">
        <v>2530</v>
      </c>
      <c r="P239" s="65">
        <f>Table22457891011234567891011121314151617181920212223242526[[#This Row],[PEMBULATAN]]*O239</f>
        <v>111320</v>
      </c>
    </row>
    <row r="240" spans="1:16" ht="22.5" customHeight="1" x14ac:dyDescent="0.2">
      <c r="A240" s="120" t="s">
        <v>30</v>
      </c>
      <c r="B240" s="121"/>
      <c r="C240" s="121"/>
      <c r="D240" s="121"/>
      <c r="E240" s="121"/>
      <c r="F240" s="121"/>
      <c r="G240" s="121"/>
      <c r="H240" s="121"/>
      <c r="I240" s="121"/>
      <c r="J240" s="121"/>
      <c r="K240" s="121"/>
      <c r="L240" s="122"/>
      <c r="M240" s="79">
        <f>SUBTOTAL(109,Table22457891011234567891011121314151617181920212223242526[KG VOLUME])</f>
        <v>5472.5759999999964</v>
      </c>
      <c r="N240" s="68">
        <f>SUM(N3:N239)</f>
        <v>5617</v>
      </c>
      <c r="O240" s="123">
        <f>SUM(P3:P239)</f>
        <v>14211010</v>
      </c>
      <c r="P240" s="124"/>
    </row>
    <row r="241" spans="1:16" ht="18" customHeight="1" x14ac:dyDescent="0.2">
      <c r="A241" s="86"/>
      <c r="B241" s="56" t="s">
        <v>42</v>
      </c>
      <c r="C241" s="55"/>
      <c r="D241" s="57" t="s">
        <v>43</v>
      </c>
      <c r="E241" s="86"/>
      <c r="F241" s="86"/>
      <c r="G241" s="86"/>
      <c r="H241" s="86"/>
      <c r="I241" s="86"/>
      <c r="J241" s="86"/>
      <c r="K241" s="86"/>
      <c r="L241" s="86"/>
      <c r="M241" s="87"/>
      <c r="N241" s="88" t="s">
        <v>51</v>
      </c>
      <c r="O241" s="89"/>
      <c r="P241" s="89">
        <f>O240*10%</f>
        <v>1421101</v>
      </c>
    </row>
    <row r="242" spans="1:16" ht="18" customHeight="1" thickBot="1" x14ac:dyDescent="0.25">
      <c r="A242" s="86"/>
      <c r="B242" s="56"/>
      <c r="C242" s="55"/>
      <c r="D242" s="57"/>
      <c r="E242" s="86"/>
      <c r="F242" s="86"/>
      <c r="G242" s="86"/>
      <c r="H242" s="86"/>
      <c r="I242" s="86"/>
      <c r="J242" s="86"/>
      <c r="K242" s="86"/>
      <c r="L242" s="86"/>
      <c r="M242" s="87"/>
      <c r="N242" s="90" t="s">
        <v>52</v>
      </c>
      <c r="O242" s="91"/>
      <c r="P242" s="91">
        <f>O240-P241</f>
        <v>12789909</v>
      </c>
    </row>
    <row r="243" spans="1:16" ht="18" customHeight="1" x14ac:dyDescent="0.2">
      <c r="A243" s="11"/>
      <c r="H243" s="63"/>
      <c r="N243" s="62" t="s">
        <v>31</v>
      </c>
      <c r="P243" s="69">
        <f>P242*1%</f>
        <v>127899.09</v>
      </c>
    </row>
    <row r="244" spans="1:16" ht="18" customHeight="1" thickBot="1" x14ac:dyDescent="0.25">
      <c r="A244" s="11"/>
      <c r="H244" s="63"/>
      <c r="N244" s="62" t="s">
        <v>53</v>
      </c>
      <c r="P244" s="71">
        <f>P242*2%</f>
        <v>255798.18</v>
      </c>
    </row>
    <row r="245" spans="1:16" ht="18" customHeight="1" x14ac:dyDescent="0.2">
      <c r="A245" s="11"/>
      <c r="H245" s="63"/>
      <c r="N245" s="66" t="s">
        <v>32</v>
      </c>
      <c r="O245" s="67"/>
      <c r="P245" s="70">
        <f>P242+P243-P244</f>
        <v>12662009.91</v>
      </c>
    </row>
    <row r="247" spans="1:16" x14ac:dyDescent="0.2">
      <c r="A247" s="11"/>
      <c r="H247" s="63"/>
      <c r="P247" s="71"/>
    </row>
    <row r="248" spans="1:16" x14ac:dyDescent="0.2">
      <c r="A248" s="11"/>
      <c r="H248" s="63"/>
      <c r="O248" s="58"/>
      <c r="P248" s="71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3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3"/>
      <c r="N256" s="15"/>
      <c r="O256" s="15"/>
      <c r="P256" s="15"/>
    </row>
    <row r="257" spans="1:16" s="3" customFormat="1" x14ac:dyDescent="0.25">
      <c r="A257" s="11"/>
      <c r="B257" s="2"/>
      <c r="C257" s="2"/>
      <c r="E257" s="12"/>
      <c r="H257" s="63"/>
      <c r="N257" s="15"/>
      <c r="O257" s="15"/>
      <c r="P257" s="15"/>
    </row>
    <row r="258" spans="1:16" s="3" customFormat="1" x14ac:dyDescent="0.25">
      <c r="A258" s="11"/>
      <c r="B258" s="2"/>
      <c r="C258" s="2"/>
      <c r="E258" s="12"/>
      <c r="H258" s="63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3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3"/>
      <c r="N260" s="15"/>
      <c r="O260" s="15"/>
      <c r="P260" s="15"/>
    </row>
  </sheetData>
  <mergeCells count="2">
    <mergeCell ref="A240:L240"/>
    <mergeCell ref="O240:P240"/>
  </mergeCells>
  <conditionalFormatting sqref="B3">
    <cfRule type="duplicateValues" dxfId="282" priority="2"/>
  </conditionalFormatting>
  <conditionalFormatting sqref="B4">
    <cfRule type="duplicateValues" dxfId="281" priority="1"/>
  </conditionalFormatting>
  <conditionalFormatting sqref="B5:B239">
    <cfRule type="duplicateValues" dxfId="280" priority="5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6"/>
  <sheetViews>
    <sheetView zoomScale="110" zoomScaleNormal="110" workbookViewId="0">
      <pane xSplit="3" ySplit="2" topLeftCell="D180" activePane="bottomRight" state="frozen"/>
      <selection pane="topRight" activeCell="B1" sqref="B1"/>
      <selection pane="bottomLeft" activeCell="A3" sqref="A3"/>
      <selection pane="bottomRight" activeCell="D181" sqref="D181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71093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7144</v>
      </c>
      <c r="B3" s="74" t="s">
        <v>4567</v>
      </c>
      <c r="C3" s="9" t="s">
        <v>4568</v>
      </c>
      <c r="D3" s="76" t="s">
        <v>289</v>
      </c>
      <c r="E3" s="13">
        <v>44457</v>
      </c>
      <c r="F3" s="76" t="s">
        <v>4059</v>
      </c>
      <c r="G3" s="13">
        <v>44457.916666666664</v>
      </c>
      <c r="H3" s="10" t="s">
        <v>4060</v>
      </c>
      <c r="I3" s="1">
        <v>30</v>
      </c>
      <c r="J3" s="1">
        <v>30</v>
      </c>
      <c r="K3" s="1">
        <v>26</v>
      </c>
      <c r="L3" s="1">
        <v>2</v>
      </c>
      <c r="M3" s="80">
        <v>5.85</v>
      </c>
      <c r="N3" s="8">
        <v>6</v>
      </c>
      <c r="O3" s="64">
        <v>2530</v>
      </c>
      <c r="P3" s="65">
        <f>Table2245789101123456789101112131415161718192021222324252627[[#This Row],[PEMBULATAN]]*O3</f>
        <v>15180</v>
      </c>
    </row>
    <row r="4" spans="1:16" ht="26.25" customHeight="1" x14ac:dyDescent="0.2">
      <c r="A4" s="14"/>
      <c r="B4" s="75"/>
      <c r="C4" s="9" t="s">
        <v>4569</v>
      </c>
      <c r="D4" s="76" t="s">
        <v>289</v>
      </c>
      <c r="E4" s="13">
        <v>44457</v>
      </c>
      <c r="F4" s="76" t="s">
        <v>4059</v>
      </c>
      <c r="G4" s="13">
        <v>44457.916666666664</v>
      </c>
      <c r="H4" s="10" t="s">
        <v>4060</v>
      </c>
      <c r="I4" s="1">
        <v>63</v>
      </c>
      <c r="J4" s="1">
        <v>50</v>
      </c>
      <c r="K4" s="1">
        <v>23</v>
      </c>
      <c r="L4" s="1">
        <v>15</v>
      </c>
      <c r="M4" s="80">
        <v>18.112500000000001</v>
      </c>
      <c r="N4" s="8">
        <v>18</v>
      </c>
      <c r="O4" s="64">
        <v>2530</v>
      </c>
      <c r="P4" s="65">
        <f>Table2245789101123456789101112131415161718192021222324252627[[#This Row],[PEMBULATAN]]*O4</f>
        <v>45540</v>
      </c>
    </row>
    <row r="5" spans="1:16" ht="26.25" customHeight="1" x14ac:dyDescent="0.2">
      <c r="A5" s="14"/>
      <c r="B5" s="75"/>
      <c r="C5" s="73" t="s">
        <v>4570</v>
      </c>
      <c r="D5" s="78" t="s">
        <v>289</v>
      </c>
      <c r="E5" s="13">
        <v>44457</v>
      </c>
      <c r="F5" s="76" t="s">
        <v>4059</v>
      </c>
      <c r="G5" s="13">
        <v>44457.916666666664</v>
      </c>
      <c r="H5" s="77" t="s">
        <v>4060</v>
      </c>
      <c r="I5" s="16">
        <v>52</v>
      </c>
      <c r="J5" s="16">
        <v>36</v>
      </c>
      <c r="K5" s="16">
        <v>36</v>
      </c>
      <c r="L5" s="16">
        <v>4</v>
      </c>
      <c r="M5" s="81">
        <v>16.847999999999999</v>
      </c>
      <c r="N5" s="72">
        <v>17</v>
      </c>
      <c r="O5" s="64">
        <v>2530</v>
      </c>
      <c r="P5" s="65">
        <f>Table2245789101123456789101112131415161718192021222324252627[[#This Row],[PEMBULATAN]]*O5</f>
        <v>43010</v>
      </c>
    </row>
    <row r="6" spans="1:16" ht="26.25" customHeight="1" x14ac:dyDescent="0.2">
      <c r="A6" s="14"/>
      <c r="B6" s="75"/>
      <c r="C6" s="73" t="s">
        <v>4571</v>
      </c>
      <c r="D6" s="78" t="s">
        <v>289</v>
      </c>
      <c r="E6" s="13">
        <v>44457</v>
      </c>
      <c r="F6" s="76" t="s">
        <v>4059</v>
      </c>
      <c r="G6" s="13">
        <v>44457.916666666664</v>
      </c>
      <c r="H6" s="77" t="s">
        <v>4060</v>
      </c>
      <c r="I6" s="16">
        <v>40</v>
      </c>
      <c r="J6" s="16">
        <v>44</v>
      </c>
      <c r="K6" s="16">
        <v>20</v>
      </c>
      <c r="L6" s="16">
        <v>6</v>
      </c>
      <c r="M6" s="81">
        <v>8.8000000000000007</v>
      </c>
      <c r="N6" s="72">
        <v>9</v>
      </c>
      <c r="O6" s="64">
        <v>2530</v>
      </c>
      <c r="P6" s="65">
        <f>Table2245789101123456789101112131415161718192021222324252627[[#This Row],[PEMBULATAN]]*O6</f>
        <v>22770</v>
      </c>
    </row>
    <row r="7" spans="1:16" ht="26.25" customHeight="1" x14ac:dyDescent="0.2">
      <c r="A7" s="14"/>
      <c r="B7" s="75"/>
      <c r="C7" s="73" t="s">
        <v>4572</v>
      </c>
      <c r="D7" s="78" t="s">
        <v>289</v>
      </c>
      <c r="E7" s="13">
        <v>44457</v>
      </c>
      <c r="F7" s="76" t="s">
        <v>4059</v>
      </c>
      <c r="G7" s="13">
        <v>44457.916666666664</v>
      </c>
      <c r="H7" s="77" t="s">
        <v>4060</v>
      </c>
      <c r="I7" s="16">
        <v>36</v>
      </c>
      <c r="J7" s="16">
        <v>30</v>
      </c>
      <c r="K7" s="16">
        <v>20</v>
      </c>
      <c r="L7" s="16">
        <v>13</v>
      </c>
      <c r="M7" s="81">
        <v>5.4</v>
      </c>
      <c r="N7" s="72">
        <v>13</v>
      </c>
      <c r="O7" s="64">
        <v>2530</v>
      </c>
      <c r="P7" s="65">
        <f>Table2245789101123456789101112131415161718192021222324252627[[#This Row],[PEMBULATAN]]*O7</f>
        <v>32890</v>
      </c>
    </row>
    <row r="8" spans="1:16" ht="26.25" customHeight="1" x14ac:dyDescent="0.2">
      <c r="A8" s="14"/>
      <c r="B8" s="75"/>
      <c r="C8" s="73" t="s">
        <v>4573</v>
      </c>
      <c r="D8" s="78" t="s">
        <v>289</v>
      </c>
      <c r="E8" s="13">
        <v>44457</v>
      </c>
      <c r="F8" s="76" t="s">
        <v>4059</v>
      </c>
      <c r="G8" s="13">
        <v>44457.916666666664</v>
      </c>
      <c r="H8" s="77" t="s">
        <v>4060</v>
      </c>
      <c r="I8" s="16">
        <v>65</v>
      </c>
      <c r="J8" s="16">
        <v>60</v>
      </c>
      <c r="K8" s="16">
        <v>30</v>
      </c>
      <c r="L8" s="16">
        <v>14</v>
      </c>
      <c r="M8" s="81">
        <v>29.25</v>
      </c>
      <c r="N8" s="72">
        <v>29</v>
      </c>
      <c r="O8" s="64">
        <v>2530</v>
      </c>
      <c r="P8" s="65">
        <f>Table2245789101123456789101112131415161718192021222324252627[[#This Row],[PEMBULATAN]]*O8</f>
        <v>73370</v>
      </c>
    </row>
    <row r="9" spans="1:16" ht="26.25" customHeight="1" x14ac:dyDescent="0.2">
      <c r="A9" s="14"/>
      <c r="B9" s="75"/>
      <c r="C9" s="73" t="s">
        <v>4574</v>
      </c>
      <c r="D9" s="78" t="s">
        <v>289</v>
      </c>
      <c r="E9" s="13">
        <v>44457</v>
      </c>
      <c r="F9" s="76" t="s">
        <v>4059</v>
      </c>
      <c r="G9" s="13">
        <v>44457.916666666664</v>
      </c>
      <c r="H9" s="77" t="s">
        <v>4060</v>
      </c>
      <c r="I9" s="16">
        <v>65</v>
      </c>
      <c r="J9" s="16">
        <v>37</v>
      </c>
      <c r="K9" s="16">
        <v>16</v>
      </c>
      <c r="L9" s="16">
        <v>6</v>
      </c>
      <c r="M9" s="81">
        <v>9.6199999999999992</v>
      </c>
      <c r="N9" s="72">
        <v>10</v>
      </c>
      <c r="O9" s="64">
        <v>2530</v>
      </c>
      <c r="P9" s="65">
        <f>Table2245789101123456789101112131415161718192021222324252627[[#This Row],[PEMBULATAN]]*O9</f>
        <v>25300</v>
      </c>
    </row>
    <row r="10" spans="1:16" ht="26.25" customHeight="1" x14ac:dyDescent="0.2">
      <c r="A10" s="14"/>
      <c r="B10" s="75"/>
      <c r="C10" s="73" t="s">
        <v>4575</v>
      </c>
      <c r="D10" s="78" t="s">
        <v>289</v>
      </c>
      <c r="E10" s="13">
        <v>44457</v>
      </c>
      <c r="F10" s="76" t="s">
        <v>4059</v>
      </c>
      <c r="G10" s="13">
        <v>44457.916666666664</v>
      </c>
      <c r="H10" s="77" t="s">
        <v>4060</v>
      </c>
      <c r="I10" s="16">
        <v>50</v>
      </c>
      <c r="J10" s="16">
        <v>48</v>
      </c>
      <c r="K10" s="16">
        <v>18</v>
      </c>
      <c r="L10" s="16">
        <v>3</v>
      </c>
      <c r="M10" s="81">
        <v>10.8</v>
      </c>
      <c r="N10" s="72">
        <v>11</v>
      </c>
      <c r="O10" s="64">
        <v>2530</v>
      </c>
      <c r="P10" s="65">
        <f>Table2245789101123456789101112131415161718192021222324252627[[#This Row],[PEMBULATAN]]*O10</f>
        <v>27830</v>
      </c>
    </row>
    <row r="11" spans="1:16" ht="26.25" customHeight="1" x14ac:dyDescent="0.2">
      <c r="A11" s="14"/>
      <c r="B11" s="75"/>
      <c r="C11" s="73" t="s">
        <v>4576</v>
      </c>
      <c r="D11" s="78" t="s">
        <v>289</v>
      </c>
      <c r="E11" s="13">
        <v>44457</v>
      </c>
      <c r="F11" s="76" t="s">
        <v>4059</v>
      </c>
      <c r="G11" s="13">
        <v>44457.916666666664</v>
      </c>
      <c r="H11" s="77" t="s">
        <v>4060</v>
      </c>
      <c r="I11" s="16">
        <v>65</v>
      </c>
      <c r="J11" s="16">
        <v>70</v>
      </c>
      <c r="K11" s="16">
        <v>29</v>
      </c>
      <c r="L11" s="16">
        <v>17</v>
      </c>
      <c r="M11" s="81">
        <v>32.987499999999997</v>
      </c>
      <c r="N11" s="72">
        <v>33</v>
      </c>
      <c r="O11" s="64">
        <v>2530</v>
      </c>
      <c r="P11" s="65">
        <f>Table2245789101123456789101112131415161718192021222324252627[[#This Row],[PEMBULATAN]]*O11</f>
        <v>83490</v>
      </c>
    </row>
    <row r="12" spans="1:16" ht="26.25" customHeight="1" x14ac:dyDescent="0.2">
      <c r="A12" s="14"/>
      <c r="B12" s="75"/>
      <c r="C12" s="73" t="s">
        <v>4577</v>
      </c>
      <c r="D12" s="78" t="s">
        <v>289</v>
      </c>
      <c r="E12" s="13">
        <v>44457</v>
      </c>
      <c r="F12" s="76" t="s">
        <v>4059</v>
      </c>
      <c r="G12" s="13">
        <v>44457.916666666664</v>
      </c>
      <c r="H12" s="77" t="s">
        <v>4060</v>
      </c>
      <c r="I12" s="16">
        <v>60</v>
      </c>
      <c r="J12" s="16">
        <v>43</v>
      </c>
      <c r="K12" s="16">
        <v>40</v>
      </c>
      <c r="L12" s="16">
        <v>14</v>
      </c>
      <c r="M12" s="81">
        <v>25.8</v>
      </c>
      <c r="N12" s="72">
        <v>26</v>
      </c>
      <c r="O12" s="64">
        <v>2530</v>
      </c>
      <c r="P12" s="65">
        <f>Table2245789101123456789101112131415161718192021222324252627[[#This Row],[PEMBULATAN]]*O12</f>
        <v>65780</v>
      </c>
    </row>
    <row r="13" spans="1:16" ht="26.25" customHeight="1" x14ac:dyDescent="0.2">
      <c r="A13" s="14"/>
      <c r="B13" s="97"/>
      <c r="C13" s="73" t="s">
        <v>4578</v>
      </c>
      <c r="D13" s="78" t="s">
        <v>289</v>
      </c>
      <c r="E13" s="13">
        <v>44457</v>
      </c>
      <c r="F13" s="76" t="s">
        <v>4059</v>
      </c>
      <c r="G13" s="13">
        <v>44457.916666666664</v>
      </c>
      <c r="H13" s="77" t="s">
        <v>4060</v>
      </c>
      <c r="I13" s="16">
        <v>62</v>
      </c>
      <c r="J13" s="16">
        <v>46</v>
      </c>
      <c r="K13" s="16">
        <v>27</v>
      </c>
      <c r="L13" s="16">
        <v>16</v>
      </c>
      <c r="M13" s="81">
        <v>19.251000000000001</v>
      </c>
      <c r="N13" s="72">
        <v>19</v>
      </c>
      <c r="O13" s="64">
        <v>2530</v>
      </c>
      <c r="P13" s="65">
        <f>Table2245789101123456789101112131415161718192021222324252627[[#This Row],[PEMBULATAN]]*O13</f>
        <v>48070</v>
      </c>
    </row>
    <row r="14" spans="1:16" ht="26.25" customHeight="1" x14ac:dyDescent="0.2">
      <c r="A14" s="14"/>
      <c r="B14" s="75" t="s">
        <v>4579</v>
      </c>
      <c r="C14" s="73" t="s">
        <v>4580</v>
      </c>
      <c r="D14" s="78" t="s">
        <v>289</v>
      </c>
      <c r="E14" s="13">
        <v>44457</v>
      </c>
      <c r="F14" s="76" t="s">
        <v>4059</v>
      </c>
      <c r="G14" s="13">
        <v>44457.916666666664</v>
      </c>
      <c r="H14" s="77" t="s">
        <v>4060</v>
      </c>
      <c r="I14" s="16">
        <v>54</v>
      </c>
      <c r="J14" s="16">
        <v>54</v>
      </c>
      <c r="K14" s="16">
        <v>16</v>
      </c>
      <c r="L14" s="16">
        <v>7</v>
      </c>
      <c r="M14" s="81">
        <v>11.664</v>
      </c>
      <c r="N14" s="72">
        <v>12</v>
      </c>
      <c r="O14" s="64">
        <v>2530</v>
      </c>
      <c r="P14" s="65">
        <f>Table2245789101123456789101112131415161718192021222324252627[[#This Row],[PEMBULATAN]]*O14</f>
        <v>30360</v>
      </c>
    </row>
    <row r="15" spans="1:16" ht="26.25" customHeight="1" x14ac:dyDescent="0.2">
      <c r="A15" s="14"/>
      <c r="B15" s="75"/>
      <c r="C15" s="73" t="s">
        <v>4581</v>
      </c>
      <c r="D15" s="78" t="s">
        <v>289</v>
      </c>
      <c r="E15" s="13">
        <v>44457</v>
      </c>
      <c r="F15" s="76" t="s">
        <v>4059</v>
      </c>
      <c r="G15" s="13">
        <v>44457.916666666664</v>
      </c>
      <c r="H15" s="77" t="s">
        <v>4060</v>
      </c>
      <c r="I15" s="16">
        <v>48</v>
      </c>
      <c r="J15" s="16">
        <v>16</v>
      </c>
      <c r="K15" s="16">
        <v>48</v>
      </c>
      <c r="L15" s="16">
        <v>6</v>
      </c>
      <c r="M15" s="81">
        <v>9.2159999999999993</v>
      </c>
      <c r="N15" s="72">
        <v>9</v>
      </c>
      <c r="O15" s="64">
        <v>2530</v>
      </c>
      <c r="P15" s="65">
        <f>Table2245789101123456789101112131415161718192021222324252627[[#This Row],[PEMBULATAN]]*O15</f>
        <v>22770</v>
      </c>
    </row>
    <row r="16" spans="1:16" ht="26.25" customHeight="1" x14ac:dyDescent="0.2">
      <c r="A16" s="14"/>
      <c r="B16" s="75"/>
      <c r="C16" s="73" t="s">
        <v>4582</v>
      </c>
      <c r="D16" s="78" t="s">
        <v>289</v>
      </c>
      <c r="E16" s="13">
        <v>44457</v>
      </c>
      <c r="F16" s="76" t="s">
        <v>4059</v>
      </c>
      <c r="G16" s="13">
        <v>44457.916666666664</v>
      </c>
      <c r="H16" s="77" t="s">
        <v>4060</v>
      </c>
      <c r="I16" s="16">
        <v>15</v>
      </c>
      <c r="J16" s="16">
        <v>120</v>
      </c>
      <c r="K16" s="16">
        <v>75</v>
      </c>
      <c r="L16" s="16">
        <v>20</v>
      </c>
      <c r="M16" s="81">
        <v>33.75</v>
      </c>
      <c r="N16" s="72">
        <v>34</v>
      </c>
      <c r="O16" s="64">
        <v>2530</v>
      </c>
      <c r="P16" s="65">
        <f>Table2245789101123456789101112131415161718192021222324252627[[#This Row],[PEMBULATAN]]*O16</f>
        <v>86020</v>
      </c>
    </row>
    <row r="17" spans="1:16" ht="26.25" customHeight="1" x14ac:dyDescent="0.2">
      <c r="A17" s="14"/>
      <c r="B17" s="75"/>
      <c r="C17" s="73" t="s">
        <v>4583</v>
      </c>
      <c r="D17" s="78" t="s">
        <v>289</v>
      </c>
      <c r="E17" s="13">
        <v>44457</v>
      </c>
      <c r="F17" s="76" t="s">
        <v>4059</v>
      </c>
      <c r="G17" s="13">
        <v>44457.916666666664</v>
      </c>
      <c r="H17" s="77" t="s">
        <v>4060</v>
      </c>
      <c r="I17" s="16">
        <v>117</v>
      </c>
      <c r="J17" s="16">
        <v>18</v>
      </c>
      <c r="K17" s="16">
        <v>58</v>
      </c>
      <c r="L17" s="16">
        <v>21</v>
      </c>
      <c r="M17" s="81">
        <v>30.536999999999999</v>
      </c>
      <c r="N17" s="72">
        <v>31</v>
      </c>
      <c r="O17" s="64">
        <v>2530</v>
      </c>
      <c r="P17" s="65">
        <f>Table2245789101123456789101112131415161718192021222324252627[[#This Row],[PEMBULATAN]]*O17</f>
        <v>78430</v>
      </c>
    </row>
    <row r="18" spans="1:16" ht="26.25" customHeight="1" x14ac:dyDescent="0.2">
      <c r="A18" s="14"/>
      <c r="B18" s="75"/>
      <c r="C18" s="73" t="s">
        <v>4584</v>
      </c>
      <c r="D18" s="78" t="s">
        <v>289</v>
      </c>
      <c r="E18" s="13">
        <v>44457</v>
      </c>
      <c r="F18" s="76" t="s">
        <v>4059</v>
      </c>
      <c r="G18" s="13">
        <v>44457.916666666664</v>
      </c>
      <c r="H18" s="77" t="s">
        <v>4060</v>
      </c>
      <c r="I18" s="16">
        <v>45</v>
      </c>
      <c r="J18" s="16">
        <v>35</v>
      </c>
      <c r="K18" s="16">
        <v>30</v>
      </c>
      <c r="L18" s="16">
        <v>5</v>
      </c>
      <c r="M18" s="81">
        <v>11.8125</v>
      </c>
      <c r="N18" s="72">
        <v>12</v>
      </c>
      <c r="O18" s="64">
        <v>2530</v>
      </c>
      <c r="P18" s="65">
        <f>Table2245789101123456789101112131415161718192021222324252627[[#This Row],[PEMBULATAN]]*O18</f>
        <v>30360</v>
      </c>
    </row>
    <row r="19" spans="1:16" ht="26.25" customHeight="1" x14ac:dyDescent="0.2">
      <c r="A19" s="14"/>
      <c r="B19" s="75"/>
      <c r="C19" s="73" t="s">
        <v>4585</v>
      </c>
      <c r="D19" s="78" t="s">
        <v>289</v>
      </c>
      <c r="E19" s="13">
        <v>44457</v>
      </c>
      <c r="F19" s="76" t="s">
        <v>4059</v>
      </c>
      <c r="G19" s="13">
        <v>44457.916666666664</v>
      </c>
      <c r="H19" s="77" t="s">
        <v>4060</v>
      </c>
      <c r="I19" s="16">
        <v>40</v>
      </c>
      <c r="J19" s="16">
        <v>40</v>
      </c>
      <c r="K19" s="16">
        <v>30</v>
      </c>
      <c r="L19" s="16">
        <v>20</v>
      </c>
      <c r="M19" s="81">
        <v>12</v>
      </c>
      <c r="N19" s="72">
        <v>20</v>
      </c>
      <c r="O19" s="64">
        <v>2530</v>
      </c>
      <c r="P19" s="65">
        <f>Table2245789101123456789101112131415161718192021222324252627[[#This Row],[PEMBULATAN]]*O19</f>
        <v>50600</v>
      </c>
    </row>
    <row r="20" spans="1:16" ht="26.25" customHeight="1" x14ac:dyDescent="0.2">
      <c r="A20" s="14"/>
      <c r="B20" s="75"/>
      <c r="C20" s="73" t="s">
        <v>4586</v>
      </c>
      <c r="D20" s="78" t="s">
        <v>289</v>
      </c>
      <c r="E20" s="13">
        <v>44457</v>
      </c>
      <c r="F20" s="76" t="s">
        <v>4059</v>
      </c>
      <c r="G20" s="13">
        <v>44457.916666666664</v>
      </c>
      <c r="H20" s="77" t="s">
        <v>4060</v>
      </c>
      <c r="I20" s="16">
        <v>50</v>
      </c>
      <c r="J20" s="16">
        <v>34</v>
      </c>
      <c r="K20" s="16">
        <v>24</v>
      </c>
      <c r="L20" s="16">
        <v>20</v>
      </c>
      <c r="M20" s="81">
        <v>10.199999999999999</v>
      </c>
      <c r="N20" s="72">
        <v>20</v>
      </c>
      <c r="O20" s="64">
        <v>2530</v>
      </c>
      <c r="P20" s="65">
        <f>Table2245789101123456789101112131415161718192021222324252627[[#This Row],[PEMBULATAN]]*O20</f>
        <v>50600</v>
      </c>
    </row>
    <row r="21" spans="1:16" ht="26.25" customHeight="1" x14ac:dyDescent="0.2">
      <c r="A21" s="14"/>
      <c r="B21" s="75"/>
      <c r="C21" s="73" t="s">
        <v>4587</v>
      </c>
      <c r="D21" s="78" t="s">
        <v>289</v>
      </c>
      <c r="E21" s="13">
        <v>44457</v>
      </c>
      <c r="F21" s="76" t="s">
        <v>4059</v>
      </c>
      <c r="G21" s="13">
        <v>44457.916666666664</v>
      </c>
      <c r="H21" s="77" t="s">
        <v>4060</v>
      </c>
      <c r="I21" s="16">
        <v>91</v>
      </c>
      <c r="J21" s="16">
        <v>33</v>
      </c>
      <c r="K21" s="16">
        <v>20</v>
      </c>
      <c r="L21" s="16">
        <v>30</v>
      </c>
      <c r="M21" s="81">
        <v>15.015000000000001</v>
      </c>
      <c r="N21" s="72">
        <v>30</v>
      </c>
      <c r="O21" s="64">
        <v>2530</v>
      </c>
      <c r="P21" s="65">
        <f>Table2245789101123456789101112131415161718192021222324252627[[#This Row],[PEMBULATAN]]*O21</f>
        <v>75900</v>
      </c>
    </row>
    <row r="22" spans="1:16" ht="26.25" customHeight="1" x14ac:dyDescent="0.2">
      <c r="A22" s="14"/>
      <c r="B22" s="75"/>
      <c r="C22" s="73" t="s">
        <v>4588</v>
      </c>
      <c r="D22" s="78" t="s">
        <v>289</v>
      </c>
      <c r="E22" s="13">
        <v>44457</v>
      </c>
      <c r="F22" s="76" t="s">
        <v>4059</v>
      </c>
      <c r="G22" s="13">
        <v>44457.916666666664</v>
      </c>
      <c r="H22" s="77" t="s">
        <v>4060</v>
      </c>
      <c r="I22" s="16">
        <v>100</v>
      </c>
      <c r="J22" s="16">
        <v>39</v>
      </c>
      <c r="K22" s="16">
        <v>10</v>
      </c>
      <c r="L22" s="16">
        <v>4</v>
      </c>
      <c r="M22" s="81">
        <v>9.75</v>
      </c>
      <c r="N22" s="72">
        <v>10</v>
      </c>
      <c r="O22" s="64">
        <v>2530</v>
      </c>
      <c r="P22" s="65">
        <f>Table2245789101123456789101112131415161718192021222324252627[[#This Row],[PEMBULATAN]]*O22</f>
        <v>25300</v>
      </c>
    </row>
    <row r="23" spans="1:16" ht="26.25" customHeight="1" x14ac:dyDescent="0.2">
      <c r="A23" s="14"/>
      <c r="B23" s="75"/>
      <c r="C23" s="73" t="s">
        <v>4589</v>
      </c>
      <c r="D23" s="78" t="s">
        <v>289</v>
      </c>
      <c r="E23" s="13">
        <v>44457</v>
      </c>
      <c r="F23" s="76" t="s">
        <v>4059</v>
      </c>
      <c r="G23" s="13">
        <v>44457.916666666664</v>
      </c>
      <c r="H23" s="77" t="s">
        <v>4060</v>
      </c>
      <c r="I23" s="16">
        <v>46</v>
      </c>
      <c r="J23" s="16">
        <v>36</v>
      </c>
      <c r="K23" s="16">
        <v>23</v>
      </c>
      <c r="L23" s="16">
        <v>6</v>
      </c>
      <c r="M23" s="81">
        <v>9.5220000000000002</v>
      </c>
      <c r="N23" s="72">
        <v>10</v>
      </c>
      <c r="O23" s="64">
        <v>2530</v>
      </c>
      <c r="P23" s="65">
        <f>Table2245789101123456789101112131415161718192021222324252627[[#This Row],[PEMBULATAN]]*O23</f>
        <v>25300</v>
      </c>
    </row>
    <row r="24" spans="1:16" ht="26.25" customHeight="1" x14ac:dyDescent="0.2">
      <c r="A24" s="14"/>
      <c r="B24" s="75"/>
      <c r="C24" s="73" t="s">
        <v>4590</v>
      </c>
      <c r="D24" s="78" t="s">
        <v>289</v>
      </c>
      <c r="E24" s="13">
        <v>44457</v>
      </c>
      <c r="F24" s="76" t="s">
        <v>4059</v>
      </c>
      <c r="G24" s="13">
        <v>44457.916666666664</v>
      </c>
      <c r="H24" s="77" t="s">
        <v>4060</v>
      </c>
      <c r="I24" s="16">
        <v>40</v>
      </c>
      <c r="J24" s="16">
        <v>30</v>
      </c>
      <c r="K24" s="16">
        <v>44</v>
      </c>
      <c r="L24" s="16">
        <v>10</v>
      </c>
      <c r="M24" s="81">
        <v>13.2</v>
      </c>
      <c r="N24" s="72">
        <v>13</v>
      </c>
      <c r="O24" s="64">
        <v>2530</v>
      </c>
      <c r="P24" s="65">
        <f>Table2245789101123456789101112131415161718192021222324252627[[#This Row],[PEMBULATAN]]*O24</f>
        <v>32890</v>
      </c>
    </row>
    <row r="25" spans="1:16" ht="26.25" customHeight="1" x14ac:dyDescent="0.2">
      <c r="A25" s="14"/>
      <c r="B25" s="75"/>
      <c r="C25" s="73" t="s">
        <v>4591</v>
      </c>
      <c r="D25" s="78" t="s">
        <v>289</v>
      </c>
      <c r="E25" s="13">
        <v>44457</v>
      </c>
      <c r="F25" s="76" t="s">
        <v>4059</v>
      </c>
      <c r="G25" s="13">
        <v>44457.916666666664</v>
      </c>
      <c r="H25" s="77" t="s">
        <v>4060</v>
      </c>
      <c r="I25" s="16">
        <v>85</v>
      </c>
      <c r="J25" s="16">
        <v>60</v>
      </c>
      <c r="K25" s="16">
        <v>24</v>
      </c>
      <c r="L25" s="16">
        <v>11</v>
      </c>
      <c r="M25" s="81">
        <v>30.6</v>
      </c>
      <c r="N25" s="72">
        <v>31</v>
      </c>
      <c r="O25" s="64">
        <v>2530</v>
      </c>
      <c r="P25" s="65">
        <f>Table2245789101123456789101112131415161718192021222324252627[[#This Row],[PEMBULATAN]]*O25</f>
        <v>78430</v>
      </c>
    </row>
    <row r="26" spans="1:16" ht="26.25" customHeight="1" x14ac:dyDescent="0.2">
      <c r="A26" s="14"/>
      <c r="B26" s="75"/>
      <c r="C26" s="73" t="s">
        <v>4592</v>
      </c>
      <c r="D26" s="78" t="s">
        <v>289</v>
      </c>
      <c r="E26" s="13">
        <v>44457</v>
      </c>
      <c r="F26" s="76" t="s">
        <v>4059</v>
      </c>
      <c r="G26" s="13">
        <v>44457.916666666664</v>
      </c>
      <c r="H26" s="77" t="s">
        <v>4060</v>
      </c>
      <c r="I26" s="16">
        <v>43</v>
      </c>
      <c r="J26" s="16">
        <v>31</v>
      </c>
      <c r="K26" s="16">
        <v>31</v>
      </c>
      <c r="L26" s="16">
        <v>8</v>
      </c>
      <c r="M26" s="81">
        <v>10.33075</v>
      </c>
      <c r="N26" s="72">
        <v>11</v>
      </c>
      <c r="O26" s="64">
        <v>2530</v>
      </c>
      <c r="P26" s="65">
        <f>Table2245789101123456789101112131415161718192021222324252627[[#This Row],[PEMBULATAN]]*O26</f>
        <v>27830</v>
      </c>
    </row>
    <row r="27" spans="1:16" ht="26.25" customHeight="1" x14ac:dyDescent="0.2">
      <c r="A27" s="14"/>
      <c r="B27" s="75"/>
      <c r="C27" s="73" t="s">
        <v>4593</v>
      </c>
      <c r="D27" s="78" t="s">
        <v>289</v>
      </c>
      <c r="E27" s="13">
        <v>44457</v>
      </c>
      <c r="F27" s="76" t="s">
        <v>4059</v>
      </c>
      <c r="G27" s="13">
        <v>44457.916666666664</v>
      </c>
      <c r="H27" s="77" t="s">
        <v>4060</v>
      </c>
      <c r="I27" s="16">
        <v>59</v>
      </c>
      <c r="J27" s="16">
        <v>42</v>
      </c>
      <c r="K27" s="16">
        <v>23</v>
      </c>
      <c r="L27" s="16">
        <v>7</v>
      </c>
      <c r="M27" s="81">
        <v>14.2485</v>
      </c>
      <c r="N27" s="72">
        <v>14</v>
      </c>
      <c r="O27" s="64">
        <v>2530</v>
      </c>
      <c r="P27" s="65">
        <f>Table2245789101123456789101112131415161718192021222324252627[[#This Row],[PEMBULATAN]]*O27</f>
        <v>35420</v>
      </c>
    </row>
    <row r="28" spans="1:16" ht="26.25" customHeight="1" x14ac:dyDescent="0.2">
      <c r="A28" s="14"/>
      <c r="B28" s="75"/>
      <c r="C28" s="73" t="s">
        <v>4594</v>
      </c>
      <c r="D28" s="78" t="s">
        <v>289</v>
      </c>
      <c r="E28" s="13">
        <v>44457</v>
      </c>
      <c r="F28" s="76" t="s">
        <v>4059</v>
      </c>
      <c r="G28" s="13">
        <v>44457.916666666664</v>
      </c>
      <c r="H28" s="77" t="s">
        <v>4060</v>
      </c>
      <c r="I28" s="16">
        <v>114</v>
      </c>
      <c r="J28" s="16">
        <v>9</v>
      </c>
      <c r="K28" s="16">
        <v>6</v>
      </c>
      <c r="L28" s="16">
        <v>1</v>
      </c>
      <c r="M28" s="81">
        <v>1.5389999999999999</v>
      </c>
      <c r="N28" s="72">
        <v>2</v>
      </c>
      <c r="O28" s="64">
        <v>2530</v>
      </c>
      <c r="P28" s="65">
        <f>Table2245789101123456789101112131415161718192021222324252627[[#This Row],[PEMBULATAN]]*O28</f>
        <v>5060</v>
      </c>
    </row>
    <row r="29" spans="1:16" ht="26.25" customHeight="1" x14ac:dyDescent="0.2">
      <c r="A29" s="14"/>
      <c r="B29" s="75"/>
      <c r="C29" s="73" t="s">
        <v>4595</v>
      </c>
      <c r="D29" s="78" t="s">
        <v>289</v>
      </c>
      <c r="E29" s="13">
        <v>44457</v>
      </c>
      <c r="F29" s="76" t="s">
        <v>4059</v>
      </c>
      <c r="G29" s="13">
        <v>44457.916666666664</v>
      </c>
      <c r="H29" s="77" t="s">
        <v>4060</v>
      </c>
      <c r="I29" s="16">
        <v>110</v>
      </c>
      <c r="J29" s="16">
        <v>20</v>
      </c>
      <c r="K29" s="16">
        <v>10</v>
      </c>
      <c r="L29" s="16">
        <v>4</v>
      </c>
      <c r="M29" s="81">
        <v>5.5</v>
      </c>
      <c r="N29" s="72">
        <v>6</v>
      </c>
      <c r="O29" s="64">
        <v>2530</v>
      </c>
      <c r="P29" s="65">
        <f>Table2245789101123456789101112131415161718192021222324252627[[#This Row],[PEMBULATAN]]*O29</f>
        <v>15180</v>
      </c>
    </row>
    <row r="30" spans="1:16" ht="26.25" customHeight="1" x14ac:dyDescent="0.2">
      <c r="A30" s="14"/>
      <c r="B30" s="75"/>
      <c r="C30" s="73" t="s">
        <v>4596</v>
      </c>
      <c r="D30" s="78" t="s">
        <v>289</v>
      </c>
      <c r="E30" s="13">
        <v>44457</v>
      </c>
      <c r="F30" s="76" t="s">
        <v>4059</v>
      </c>
      <c r="G30" s="13">
        <v>44457.916666666664</v>
      </c>
      <c r="H30" s="77" t="s">
        <v>4060</v>
      </c>
      <c r="I30" s="16">
        <v>49</v>
      </c>
      <c r="J30" s="16">
        <v>49</v>
      </c>
      <c r="K30" s="16">
        <v>9</v>
      </c>
      <c r="L30" s="16">
        <v>3</v>
      </c>
      <c r="M30" s="81">
        <v>5.4022500000000004</v>
      </c>
      <c r="N30" s="72">
        <v>6</v>
      </c>
      <c r="O30" s="64">
        <v>2530</v>
      </c>
      <c r="P30" s="65">
        <f>Table2245789101123456789101112131415161718192021222324252627[[#This Row],[PEMBULATAN]]*O30</f>
        <v>15180</v>
      </c>
    </row>
    <row r="31" spans="1:16" ht="26.25" customHeight="1" x14ac:dyDescent="0.2">
      <c r="A31" s="14"/>
      <c r="B31" s="75"/>
      <c r="C31" s="73" t="s">
        <v>4597</v>
      </c>
      <c r="D31" s="78" t="s">
        <v>289</v>
      </c>
      <c r="E31" s="13">
        <v>44457</v>
      </c>
      <c r="F31" s="76" t="s">
        <v>4059</v>
      </c>
      <c r="G31" s="13">
        <v>44457.916666666664</v>
      </c>
      <c r="H31" s="77" t="s">
        <v>4060</v>
      </c>
      <c r="I31" s="16">
        <v>53</v>
      </c>
      <c r="J31" s="16">
        <v>36</v>
      </c>
      <c r="K31" s="16">
        <v>19</v>
      </c>
      <c r="L31" s="16">
        <v>4</v>
      </c>
      <c r="M31" s="81">
        <v>9.0630000000000006</v>
      </c>
      <c r="N31" s="72">
        <v>9</v>
      </c>
      <c r="O31" s="64">
        <v>2530</v>
      </c>
      <c r="P31" s="65">
        <f>Table2245789101123456789101112131415161718192021222324252627[[#This Row],[PEMBULATAN]]*O31</f>
        <v>22770</v>
      </c>
    </row>
    <row r="32" spans="1:16" ht="26.25" customHeight="1" x14ac:dyDescent="0.2">
      <c r="A32" s="14"/>
      <c r="B32" s="75"/>
      <c r="C32" s="73" t="s">
        <v>4598</v>
      </c>
      <c r="D32" s="78" t="s">
        <v>289</v>
      </c>
      <c r="E32" s="13">
        <v>44457</v>
      </c>
      <c r="F32" s="76" t="s">
        <v>4059</v>
      </c>
      <c r="G32" s="13">
        <v>44457.916666666664</v>
      </c>
      <c r="H32" s="77" t="s">
        <v>4060</v>
      </c>
      <c r="I32" s="16">
        <v>65</v>
      </c>
      <c r="J32" s="16">
        <v>44</v>
      </c>
      <c r="K32" s="16">
        <v>21</v>
      </c>
      <c r="L32" s="16">
        <v>5</v>
      </c>
      <c r="M32" s="81">
        <v>15.015000000000001</v>
      </c>
      <c r="N32" s="72">
        <v>15</v>
      </c>
      <c r="O32" s="64">
        <v>2530</v>
      </c>
      <c r="P32" s="65">
        <f>Table2245789101123456789101112131415161718192021222324252627[[#This Row],[PEMBULATAN]]*O32</f>
        <v>37950</v>
      </c>
    </row>
    <row r="33" spans="1:16" ht="26.25" customHeight="1" x14ac:dyDescent="0.2">
      <c r="A33" s="14"/>
      <c r="B33" s="75"/>
      <c r="C33" s="73" t="s">
        <v>4599</v>
      </c>
      <c r="D33" s="78" t="s">
        <v>289</v>
      </c>
      <c r="E33" s="13">
        <v>44457</v>
      </c>
      <c r="F33" s="76" t="s">
        <v>4059</v>
      </c>
      <c r="G33" s="13">
        <v>44457.916666666664</v>
      </c>
      <c r="H33" s="77" t="s">
        <v>4060</v>
      </c>
      <c r="I33" s="16">
        <v>74</v>
      </c>
      <c r="J33" s="16">
        <v>50</v>
      </c>
      <c r="K33" s="16">
        <v>26</v>
      </c>
      <c r="L33" s="16">
        <v>7</v>
      </c>
      <c r="M33" s="81">
        <v>24.05</v>
      </c>
      <c r="N33" s="72">
        <v>24</v>
      </c>
      <c r="O33" s="64">
        <v>2530</v>
      </c>
      <c r="P33" s="65">
        <f>Table2245789101123456789101112131415161718192021222324252627[[#This Row],[PEMBULATAN]]*O33</f>
        <v>60720</v>
      </c>
    </row>
    <row r="34" spans="1:16" ht="26.25" customHeight="1" x14ac:dyDescent="0.2">
      <c r="A34" s="14"/>
      <c r="B34" s="75"/>
      <c r="C34" s="73" t="s">
        <v>4600</v>
      </c>
      <c r="D34" s="78" t="s">
        <v>289</v>
      </c>
      <c r="E34" s="13">
        <v>44457</v>
      </c>
      <c r="F34" s="76" t="s">
        <v>4059</v>
      </c>
      <c r="G34" s="13">
        <v>44457.916666666664</v>
      </c>
      <c r="H34" s="77" t="s">
        <v>4060</v>
      </c>
      <c r="I34" s="16">
        <v>95</v>
      </c>
      <c r="J34" s="16">
        <v>65</v>
      </c>
      <c r="K34" s="16">
        <v>20</v>
      </c>
      <c r="L34" s="16">
        <v>10</v>
      </c>
      <c r="M34" s="81">
        <v>30.875</v>
      </c>
      <c r="N34" s="72">
        <v>31</v>
      </c>
      <c r="O34" s="64">
        <v>2530</v>
      </c>
      <c r="P34" s="65">
        <f>Table2245789101123456789101112131415161718192021222324252627[[#This Row],[PEMBULATAN]]*O34</f>
        <v>78430</v>
      </c>
    </row>
    <row r="35" spans="1:16" ht="26.25" customHeight="1" x14ac:dyDescent="0.2">
      <c r="A35" s="14"/>
      <c r="B35" s="75"/>
      <c r="C35" s="73" t="s">
        <v>4601</v>
      </c>
      <c r="D35" s="78" t="s">
        <v>289</v>
      </c>
      <c r="E35" s="13">
        <v>44457</v>
      </c>
      <c r="F35" s="76" t="s">
        <v>4059</v>
      </c>
      <c r="G35" s="13">
        <v>44457.916666666664</v>
      </c>
      <c r="H35" s="77" t="s">
        <v>4060</v>
      </c>
      <c r="I35" s="16">
        <v>89</v>
      </c>
      <c r="J35" s="16">
        <v>63</v>
      </c>
      <c r="K35" s="16">
        <v>23</v>
      </c>
      <c r="L35" s="16">
        <v>17</v>
      </c>
      <c r="M35" s="81">
        <v>32.240250000000003</v>
      </c>
      <c r="N35" s="72">
        <v>32</v>
      </c>
      <c r="O35" s="64">
        <v>2530</v>
      </c>
      <c r="P35" s="65">
        <f>Table2245789101123456789101112131415161718192021222324252627[[#This Row],[PEMBULATAN]]*O35</f>
        <v>80960</v>
      </c>
    </row>
    <row r="36" spans="1:16" ht="26.25" customHeight="1" x14ac:dyDescent="0.2">
      <c r="A36" s="14"/>
      <c r="B36" s="75"/>
      <c r="C36" s="73" t="s">
        <v>4602</v>
      </c>
      <c r="D36" s="78" t="s">
        <v>289</v>
      </c>
      <c r="E36" s="13">
        <v>44457</v>
      </c>
      <c r="F36" s="76" t="s">
        <v>4059</v>
      </c>
      <c r="G36" s="13">
        <v>44457.916666666664</v>
      </c>
      <c r="H36" s="77" t="s">
        <v>4060</v>
      </c>
      <c r="I36" s="16">
        <v>70</v>
      </c>
      <c r="J36" s="16">
        <v>52</v>
      </c>
      <c r="K36" s="16">
        <v>20</v>
      </c>
      <c r="L36" s="16">
        <v>5</v>
      </c>
      <c r="M36" s="81">
        <v>18.2</v>
      </c>
      <c r="N36" s="72">
        <v>18</v>
      </c>
      <c r="O36" s="64">
        <v>2530</v>
      </c>
      <c r="P36" s="65">
        <f>Table2245789101123456789101112131415161718192021222324252627[[#This Row],[PEMBULATAN]]*O36</f>
        <v>45540</v>
      </c>
    </row>
    <row r="37" spans="1:16" ht="26.25" customHeight="1" x14ac:dyDescent="0.2">
      <c r="A37" s="14"/>
      <c r="B37" s="75"/>
      <c r="C37" s="73" t="s">
        <v>4603</v>
      </c>
      <c r="D37" s="78" t="s">
        <v>289</v>
      </c>
      <c r="E37" s="13">
        <v>44457</v>
      </c>
      <c r="F37" s="76" t="s">
        <v>4059</v>
      </c>
      <c r="G37" s="13">
        <v>44457.916666666664</v>
      </c>
      <c r="H37" s="77" t="s">
        <v>4060</v>
      </c>
      <c r="I37" s="16">
        <v>97</v>
      </c>
      <c r="J37" s="16">
        <v>57</v>
      </c>
      <c r="K37" s="16">
        <v>23</v>
      </c>
      <c r="L37" s="16">
        <v>10</v>
      </c>
      <c r="M37" s="81">
        <v>31.79175</v>
      </c>
      <c r="N37" s="72">
        <v>32</v>
      </c>
      <c r="O37" s="64">
        <v>2530</v>
      </c>
      <c r="P37" s="65">
        <f>Table2245789101123456789101112131415161718192021222324252627[[#This Row],[PEMBULATAN]]*O37</f>
        <v>80960</v>
      </c>
    </row>
    <row r="38" spans="1:16" ht="26.25" customHeight="1" x14ac:dyDescent="0.2">
      <c r="A38" s="14"/>
      <c r="B38" s="75"/>
      <c r="C38" s="73" t="s">
        <v>4604</v>
      </c>
      <c r="D38" s="78" t="s">
        <v>289</v>
      </c>
      <c r="E38" s="13">
        <v>44457</v>
      </c>
      <c r="F38" s="76" t="s">
        <v>4059</v>
      </c>
      <c r="G38" s="13">
        <v>44457.916666666664</v>
      </c>
      <c r="H38" s="77" t="s">
        <v>4060</v>
      </c>
      <c r="I38" s="16">
        <v>63</v>
      </c>
      <c r="J38" s="16">
        <v>50</v>
      </c>
      <c r="K38" s="16">
        <v>25</v>
      </c>
      <c r="L38" s="16">
        <v>5</v>
      </c>
      <c r="M38" s="81">
        <v>19.6875</v>
      </c>
      <c r="N38" s="72">
        <v>20</v>
      </c>
      <c r="O38" s="64">
        <v>2530</v>
      </c>
      <c r="P38" s="65">
        <f>Table2245789101123456789101112131415161718192021222324252627[[#This Row],[PEMBULATAN]]*O38</f>
        <v>50600</v>
      </c>
    </row>
    <row r="39" spans="1:16" ht="26.25" customHeight="1" x14ac:dyDescent="0.2">
      <c r="A39" s="14"/>
      <c r="B39" s="75"/>
      <c r="C39" s="73" t="s">
        <v>4605</v>
      </c>
      <c r="D39" s="78" t="s">
        <v>289</v>
      </c>
      <c r="E39" s="13">
        <v>44457</v>
      </c>
      <c r="F39" s="76" t="s">
        <v>4059</v>
      </c>
      <c r="G39" s="13">
        <v>44457.916666666664</v>
      </c>
      <c r="H39" s="77" t="s">
        <v>4060</v>
      </c>
      <c r="I39" s="16">
        <v>123</v>
      </c>
      <c r="J39" s="16">
        <v>47</v>
      </c>
      <c r="K39" s="16">
        <v>90</v>
      </c>
      <c r="L39" s="16">
        <v>8</v>
      </c>
      <c r="M39" s="81">
        <v>130.07249999999999</v>
      </c>
      <c r="N39" s="72">
        <v>130</v>
      </c>
      <c r="O39" s="64">
        <v>2530</v>
      </c>
      <c r="P39" s="65">
        <f>Table2245789101123456789101112131415161718192021222324252627[[#This Row],[PEMBULATAN]]*O39</f>
        <v>328900</v>
      </c>
    </row>
    <row r="40" spans="1:16" ht="26.25" customHeight="1" x14ac:dyDescent="0.2">
      <c r="A40" s="14"/>
      <c r="B40" s="75"/>
      <c r="C40" s="73" t="s">
        <v>4606</v>
      </c>
      <c r="D40" s="78" t="s">
        <v>289</v>
      </c>
      <c r="E40" s="13">
        <v>44457</v>
      </c>
      <c r="F40" s="76" t="s">
        <v>4059</v>
      </c>
      <c r="G40" s="13">
        <v>44457.916666666664</v>
      </c>
      <c r="H40" s="77" t="s">
        <v>4060</v>
      </c>
      <c r="I40" s="16">
        <v>55</v>
      </c>
      <c r="J40" s="16">
        <v>55</v>
      </c>
      <c r="K40" s="16">
        <v>10</v>
      </c>
      <c r="L40" s="16">
        <v>4</v>
      </c>
      <c r="M40" s="81">
        <v>7.5625</v>
      </c>
      <c r="N40" s="72">
        <v>8</v>
      </c>
      <c r="O40" s="64">
        <v>2530</v>
      </c>
      <c r="P40" s="65">
        <f>Table2245789101123456789101112131415161718192021222324252627[[#This Row],[PEMBULATAN]]*O40</f>
        <v>20240</v>
      </c>
    </row>
    <row r="41" spans="1:16" ht="26.25" customHeight="1" x14ac:dyDescent="0.2">
      <c r="A41" s="14"/>
      <c r="B41" s="75"/>
      <c r="C41" s="73" t="s">
        <v>4607</v>
      </c>
      <c r="D41" s="78" t="s">
        <v>289</v>
      </c>
      <c r="E41" s="13">
        <v>44457</v>
      </c>
      <c r="F41" s="76" t="s">
        <v>4059</v>
      </c>
      <c r="G41" s="13">
        <v>44457.916666666664</v>
      </c>
      <c r="H41" s="77" t="s">
        <v>4060</v>
      </c>
      <c r="I41" s="16">
        <v>49</v>
      </c>
      <c r="J41" s="16">
        <v>35</v>
      </c>
      <c r="K41" s="16">
        <v>29</v>
      </c>
      <c r="L41" s="16">
        <v>17</v>
      </c>
      <c r="M41" s="81">
        <v>12.43375</v>
      </c>
      <c r="N41" s="72">
        <v>17</v>
      </c>
      <c r="O41" s="64">
        <v>2530</v>
      </c>
      <c r="P41" s="65">
        <f>Table2245789101123456789101112131415161718192021222324252627[[#This Row],[PEMBULATAN]]*O41</f>
        <v>43010</v>
      </c>
    </row>
    <row r="42" spans="1:16" ht="26.25" customHeight="1" x14ac:dyDescent="0.2">
      <c r="A42" s="14"/>
      <c r="B42" s="75"/>
      <c r="C42" s="73" t="s">
        <v>4608</v>
      </c>
      <c r="D42" s="78" t="s">
        <v>289</v>
      </c>
      <c r="E42" s="13">
        <v>44457</v>
      </c>
      <c r="F42" s="76" t="s">
        <v>4059</v>
      </c>
      <c r="G42" s="13">
        <v>44457.916666666664</v>
      </c>
      <c r="H42" s="77" t="s">
        <v>4060</v>
      </c>
      <c r="I42" s="16">
        <v>34</v>
      </c>
      <c r="J42" s="16">
        <v>34</v>
      </c>
      <c r="K42" s="16">
        <v>25</v>
      </c>
      <c r="L42" s="16">
        <v>12</v>
      </c>
      <c r="M42" s="81">
        <v>7.2249999999999996</v>
      </c>
      <c r="N42" s="72">
        <v>12</v>
      </c>
      <c r="O42" s="64">
        <v>2530</v>
      </c>
      <c r="P42" s="65">
        <f>Table2245789101123456789101112131415161718192021222324252627[[#This Row],[PEMBULATAN]]*O42</f>
        <v>30360</v>
      </c>
    </row>
    <row r="43" spans="1:16" ht="26.25" customHeight="1" x14ac:dyDescent="0.2">
      <c r="A43" s="14"/>
      <c r="B43" s="75"/>
      <c r="C43" s="73" t="s">
        <v>4609</v>
      </c>
      <c r="D43" s="78" t="s">
        <v>289</v>
      </c>
      <c r="E43" s="13">
        <v>44457</v>
      </c>
      <c r="F43" s="76" t="s">
        <v>4059</v>
      </c>
      <c r="G43" s="13">
        <v>44457.916666666664</v>
      </c>
      <c r="H43" s="77" t="s">
        <v>4060</v>
      </c>
      <c r="I43" s="16">
        <v>163</v>
      </c>
      <c r="J43" s="16">
        <v>55</v>
      </c>
      <c r="K43" s="16">
        <v>5</v>
      </c>
      <c r="L43" s="16">
        <v>1</v>
      </c>
      <c r="M43" s="81">
        <v>11.206250000000001</v>
      </c>
      <c r="N43" s="72">
        <v>11</v>
      </c>
      <c r="O43" s="64">
        <v>2530</v>
      </c>
      <c r="P43" s="65">
        <f>Table2245789101123456789101112131415161718192021222324252627[[#This Row],[PEMBULATAN]]*O43</f>
        <v>27830</v>
      </c>
    </row>
    <row r="44" spans="1:16" ht="26.25" customHeight="1" x14ac:dyDescent="0.2">
      <c r="A44" s="14"/>
      <c r="B44" s="75"/>
      <c r="C44" s="73" t="s">
        <v>4610</v>
      </c>
      <c r="D44" s="78" t="s">
        <v>289</v>
      </c>
      <c r="E44" s="13">
        <v>44457</v>
      </c>
      <c r="F44" s="76" t="s">
        <v>4059</v>
      </c>
      <c r="G44" s="13">
        <v>44457.916666666664</v>
      </c>
      <c r="H44" s="77" t="s">
        <v>4060</v>
      </c>
      <c r="I44" s="16">
        <v>63</v>
      </c>
      <c r="J44" s="16">
        <v>44</v>
      </c>
      <c r="K44" s="16">
        <v>7</v>
      </c>
      <c r="L44" s="16">
        <v>4</v>
      </c>
      <c r="M44" s="81">
        <v>4.851</v>
      </c>
      <c r="N44" s="72">
        <v>5</v>
      </c>
      <c r="O44" s="64">
        <v>2530</v>
      </c>
      <c r="P44" s="65">
        <f>Table2245789101123456789101112131415161718192021222324252627[[#This Row],[PEMBULATAN]]*O44</f>
        <v>12650</v>
      </c>
    </row>
    <row r="45" spans="1:16" ht="26.25" customHeight="1" x14ac:dyDescent="0.2">
      <c r="A45" s="14"/>
      <c r="B45" s="75"/>
      <c r="C45" s="73" t="s">
        <v>4611</v>
      </c>
      <c r="D45" s="78" t="s">
        <v>289</v>
      </c>
      <c r="E45" s="13">
        <v>44457</v>
      </c>
      <c r="F45" s="76" t="s">
        <v>4059</v>
      </c>
      <c r="G45" s="13">
        <v>44457.916666666664</v>
      </c>
      <c r="H45" s="77" t="s">
        <v>4060</v>
      </c>
      <c r="I45" s="16">
        <v>90</v>
      </c>
      <c r="J45" s="16">
        <v>43</v>
      </c>
      <c r="K45" s="16">
        <v>10</v>
      </c>
      <c r="L45" s="16">
        <v>1</v>
      </c>
      <c r="M45" s="81">
        <v>9.6750000000000007</v>
      </c>
      <c r="N45" s="72">
        <v>10</v>
      </c>
      <c r="O45" s="64">
        <v>2530</v>
      </c>
      <c r="P45" s="65">
        <f>Table2245789101123456789101112131415161718192021222324252627[[#This Row],[PEMBULATAN]]*O45</f>
        <v>25300</v>
      </c>
    </row>
    <row r="46" spans="1:16" ht="26.25" customHeight="1" x14ac:dyDescent="0.2">
      <c r="A46" s="14"/>
      <c r="B46" s="75"/>
      <c r="C46" s="73" t="s">
        <v>4612</v>
      </c>
      <c r="D46" s="78" t="s">
        <v>289</v>
      </c>
      <c r="E46" s="13">
        <v>44457</v>
      </c>
      <c r="F46" s="76" t="s">
        <v>4059</v>
      </c>
      <c r="G46" s="13">
        <v>44457.916666666664</v>
      </c>
      <c r="H46" s="77" t="s">
        <v>4060</v>
      </c>
      <c r="I46" s="16">
        <v>116</v>
      </c>
      <c r="J46" s="16">
        <v>22</v>
      </c>
      <c r="K46" s="16">
        <v>6</v>
      </c>
      <c r="L46" s="16">
        <v>3</v>
      </c>
      <c r="M46" s="81">
        <v>3.8279999999999998</v>
      </c>
      <c r="N46" s="72">
        <v>4</v>
      </c>
      <c r="O46" s="64">
        <v>2530</v>
      </c>
      <c r="P46" s="65">
        <f>Table2245789101123456789101112131415161718192021222324252627[[#This Row],[PEMBULATAN]]*O46</f>
        <v>10120</v>
      </c>
    </row>
    <row r="47" spans="1:16" ht="26.25" customHeight="1" x14ac:dyDescent="0.2">
      <c r="A47" s="14"/>
      <c r="B47" s="75"/>
      <c r="C47" s="73" t="s">
        <v>4613</v>
      </c>
      <c r="D47" s="78" t="s">
        <v>289</v>
      </c>
      <c r="E47" s="13">
        <v>44457</v>
      </c>
      <c r="F47" s="76" t="s">
        <v>4059</v>
      </c>
      <c r="G47" s="13">
        <v>44457.916666666664</v>
      </c>
      <c r="H47" s="77" t="s">
        <v>4060</v>
      </c>
      <c r="I47" s="16">
        <v>152</v>
      </c>
      <c r="J47" s="16">
        <v>13</v>
      </c>
      <c r="K47" s="16">
        <v>7</v>
      </c>
      <c r="L47" s="16">
        <v>4</v>
      </c>
      <c r="M47" s="81">
        <v>3.4580000000000002</v>
      </c>
      <c r="N47" s="72">
        <v>4</v>
      </c>
      <c r="O47" s="64">
        <v>2530</v>
      </c>
      <c r="P47" s="65">
        <f>Table2245789101123456789101112131415161718192021222324252627[[#This Row],[PEMBULATAN]]*O47</f>
        <v>10120</v>
      </c>
    </row>
    <row r="48" spans="1:16" ht="26.25" customHeight="1" x14ac:dyDescent="0.2">
      <c r="A48" s="14"/>
      <c r="B48" s="75"/>
      <c r="C48" s="73" t="s">
        <v>4614</v>
      </c>
      <c r="D48" s="78" t="s">
        <v>289</v>
      </c>
      <c r="E48" s="13">
        <v>44457</v>
      </c>
      <c r="F48" s="76" t="s">
        <v>4059</v>
      </c>
      <c r="G48" s="13">
        <v>44457.916666666664</v>
      </c>
      <c r="H48" s="77" t="s">
        <v>4060</v>
      </c>
      <c r="I48" s="16">
        <v>116</v>
      </c>
      <c r="J48" s="16">
        <v>24</v>
      </c>
      <c r="K48" s="16">
        <v>9</v>
      </c>
      <c r="L48" s="16">
        <v>3</v>
      </c>
      <c r="M48" s="81">
        <v>6.2640000000000002</v>
      </c>
      <c r="N48" s="72">
        <v>6</v>
      </c>
      <c r="O48" s="64">
        <v>2530</v>
      </c>
      <c r="P48" s="65">
        <f>Table2245789101123456789101112131415161718192021222324252627[[#This Row],[PEMBULATAN]]*O48</f>
        <v>15180</v>
      </c>
    </row>
    <row r="49" spans="1:16" ht="26.25" customHeight="1" x14ac:dyDescent="0.2">
      <c r="A49" s="14"/>
      <c r="B49" s="75"/>
      <c r="C49" s="73" t="s">
        <v>4615</v>
      </c>
      <c r="D49" s="78" t="s">
        <v>289</v>
      </c>
      <c r="E49" s="13">
        <v>44457</v>
      </c>
      <c r="F49" s="76" t="s">
        <v>4059</v>
      </c>
      <c r="G49" s="13">
        <v>44457.916666666664</v>
      </c>
      <c r="H49" s="77" t="s">
        <v>4060</v>
      </c>
      <c r="I49" s="16">
        <v>95</v>
      </c>
      <c r="J49" s="16">
        <v>7</v>
      </c>
      <c r="K49" s="16">
        <v>7</v>
      </c>
      <c r="L49" s="16">
        <v>3</v>
      </c>
      <c r="M49" s="81">
        <v>1.1637500000000001</v>
      </c>
      <c r="N49" s="72">
        <v>3</v>
      </c>
      <c r="O49" s="64">
        <v>2530</v>
      </c>
      <c r="P49" s="65">
        <f>Table2245789101123456789101112131415161718192021222324252627[[#This Row],[PEMBULATAN]]*O49</f>
        <v>7590</v>
      </c>
    </row>
    <row r="50" spans="1:16" ht="26.25" customHeight="1" x14ac:dyDescent="0.2">
      <c r="A50" s="14"/>
      <c r="B50" s="75"/>
      <c r="C50" s="73" t="s">
        <v>4616</v>
      </c>
      <c r="D50" s="78" t="s">
        <v>289</v>
      </c>
      <c r="E50" s="13">
        <v>44457</v>
      </c>
      <c r="F50" s="76" t="s">
        <v>4059</v>
      </c>
      <c r="G50" s="13">
        <v>44457.916666666664</v>
      </c>
      <c r="H50" s="77" t="s">
        <v>4060</v>
      </c>
      <c r="I50" s="16">
        <v>96</v>
      </c>
      <c r="J50" s="16">
        <v>10</v>
      </c>
      <c r="K50" s="16">
        <v>7</v>
      </c>
      <c r="L50" s="16">
        <v>3</v>
      </c>
      <c r="M50" s="81">
        <v>1.68</v>
      </c>
      <c r="N50" s="72">
        <v>3</v>
      </c>
      <c r="O50" s="64">
        <v>2530</v>
      </c>
      <c r="P50" s="65">
        <f>Table2245789101123456789101112131415161718192021222324252627[[#This Row],[PEMBULATAN]]*O50</f>
        <v>7590</v>
      </c>
    </row>
    <row r="51" spans="1:16" ht="26.25" customHeight="1" x14ac:dyDescent="0.2">
      <c r="A51" s="14"/>
      <c r="B51" s="75"/>
      <c r="C51" s="73" t="s">
        <v>4617</v>
      </c>
      <c r="D51" s="78" t="s">
        <v>289</v>
      </c>
      <c r="E51" s="13">
        <v>44457</v>
      </c>
      <c r="F51" s="76" t="s">
        <v>4059</v>
      </c>
      <c r="G51" s="13">
        <v>44457.916666666664</v>
      </c>
      <c r="H51" s="77" t="s">
        <v>4060</v>
      </c>
      <c r="I51" s="16">
        <v>56</v>
      </c>
      <c r="J51" s="16">
        <v>36</v>
      </c>
      <c r="K51" s="16">
        <v>39</v>
      </c>
      <c r="L51" s="16">
        <v>12</v>
      </c>
      <c r="M51" s="81">
        <v>19.655999999999999</v>
      </c>
      <c r="N51" s="72">
        <v>20</v>
      </c>
      <c r="O51" s="64">
        <v>2530</v>
      </c>
      <c r="P51" s="65">
        <f>Table2245789101123456789101112131415161718192021222324252627[[#This Row],[PEMBULATAN]]*O51</f>
        <v>50600</v>
      </c>
    </row>
    <row r="52" spans="1:16" ht="26.25" customHeight="1" x14ac:dyDescent="0.2">
      <c r="A52" s="14"/>
      <c r="B52" s="75"/>
      <c r="C52" s="73" t="s">
        <v>4618</v>
      </c>
      <c r="D52" s="78" t="s">
        <v>289</v>
      </c>
      <c r="E52" s="13">
        <v>44457</v>
      </c>
      <c r="F52" s="76" t="s">
        <v>4059</v>
      </c>
      <c r="G52" s="13">
        <v>44457.916666666664</v>
      </c>
      <c r="H52" s="77" t="s">
        <v>4060</v>
      </c>
      <c r="I52" s="16">
        <v>101</v>
      </c>
      <c r="J52" s="16">
        <v>7</v>
      </c>
      <c r="K52" s="16">
        <v>7</v>
      </c>
      <c r="L52" s="16">
        <v>1</v>
      </c>
      <c r="M52" s="81">
        <v>1.23725</v>
      </c>
      <c r="N52" s="72">
        <v>1</v>
      </c>
      <c r="O52" s="64">
        <v>2530</v>
      </c>
      <c r="P52" s="65">
        <f>Table2245789101123456789101112131415161718192021222324252627[[#This Row],[PEMBULATAN]]*O52</f>
        <v>2530</v>
      </c>
    </row>
    <row r="53" spans="1:16" ht="26.25" customHeight="1" x14ac:dyDescent="0.2">
      <c r="A53" s="14"/>
      <c r="B53" s="75"/>
      <c r="C53" s="73" t="s">
        <v>4619</v>
      </c>
      <c r="D53" s="78" t="s">
        <v>289</v>
      </c>
      <c r="E53" s="13">
        <v>44457</v>
      </c>
      <c r="F53" s="76" t="s">
        <v>4059</v>
      </c>
      <c r="G53" s="13">
        <v>44457.916666666664</v>
      </c>
      <c r="H53" s="77" t="s">
        <v>4060</v>
      </c>
      <c r="I53" s="16">
        <v>39</v>
      </c>
      <c r="J53" s="16">
        <v>32</v>
      </c>
      <c r="K53" s="16">
        <v>32</v>
      </c>
      <c r="L53" s="16">
        <v>4</v>
      </c>
      <c r="M53" s="81">
        <v>9.984</v>
      </c>
      <c r="N53" s="72">
        <v>10</v>
      </c>
      <c r="O53" s="64">
        <v>2530</v>
      </c>
      <c r="P53" s="65">
        <f>Table2245789101123456789101112131415161718192021222324252627[[#This Row],[PEMBULATAN]]*O53</f>
        <v>25300</v>
      </c>
    </row>
    <row r="54" spans="1:16" ht="26.25" customHeight="1" x14ac:dyDescent="0.2">
      <c r="A54" s="14"/>
      <c r="B54" s="75"/>
      <c r="C54" s="73" t="s">
        <v>4620</v>
      </c>
      <c r="D54" s="78" t="s">
        <v>289</v>
      </c>
      <c r="E54" s="13">
        <v>44457</v>
      </c>
      <c r="F54" s="76" t="s">
        <v>4059</v>
      </c>
      <c r="G54" s="13">
        <v>44457.916666666664</v>
      </c>
      <c r="H54" s="77" t="s">
        <v>4060</v>
      </c>
      <c r="I54" s="16">
        <v>84</v>
      </c>
      <c r="J54" s="16">
        <v>40</v>
      </c>
      <c r="K54" s="16">
        <v>35</v>
      </c>
      <c r="L54" s="16">
        <v>7</v>
      </c>
      <c r="M54" s="81">
        <v>29.4</v>
      </c>
      <c r="N54" s="72">
        <v>30</v>
      </c>
      <c r="O54" s="64">
        <v>2530</v>
      </c>
      <c r="P54" s="65">
        <f>Table2245789101123456789101112131415161718192021222324252627[[#This Row],[PEMBULATAN]]*O54</f>
        <v>75900</v>
      </c>
    </row>
    <row r="55" spans="1:16" ht="26.25" customHeight="1" x14ac:dyDescent="0.2">
      <c r="A55" s="14"/>
      <c r="B55" s="75"/>
      <c r="C55" s="73" t="s">
        <v>4621</v>
      </c>
      <c r="D55" s="78" t="s">
        <v>289</v>
      </c>
      <c r="E55" s="13">
        <v>44457</v>
      </c>
      <c r="F55" s="76" t="s">
        <v>4059</v>
      </c>
      <c r="G55" s="13">
        <v>44457.916666666664</v>
      </c>
      <c r="H55" s="77" t="s">
        <v>4060</v>
      </c>
      <c r="I55" s="16">
        <v>79</v>
      </c>
      <c r="J55" s="16">
        <v>39</v>
      </c>
      <c r="K55" s="16">
        <v>10</v>
      </c>
      <c r="L55" s="16">
        <v>2</v>
      </c>
      <c r="M55" s="81">
        <v>7.7024999999999997</v>
      </c>
      <c r="N55" s="72">
        <v>8</v>
      </c>
      <c r="O55" s="64">
        <v>2530</v>
      </c>
      <c r="P55" s="65">
        <f>Table2245789101123456789101112131415161718192021222324252627[[#This Row],[PEMBULATAN]]*O55</f>
        <v>20240</v>
      </c>
    </row>
    <row r="56" spans="1:16" ht="26.25" customHeight="1" x14ac:dyDescent="0.2">
      <c r="A56" s="14"/>
      <c r="B56" s="75"/>
      <c r="C56" s="73" t="s">
        <v>4622</v>
      </c>
      <c r="D56" s="78" t="s">
        <v>289</v>
      </c>
      <c r="E56" s="13">
        <v>44457</v>
      </c>
      <c r="F56" s="76" t="s">
        <v>4059</v>
      </c>
      <c r="G56" s="13">
        <v>44457.916666666664</v>
      </c>
      <c r="H56" s="77" t="s">
        <v>4060</v>
      </c>
      <c r="I56" s="16">
        <v>114</v>
      </c>
      <c r="J56" s="16">
        <v>24</v>
      </c>
      <c r="K56" s="16">
        <v>10</v>
      </c>
      <c r="L56" s="16">
        <v>2</v>
      </c>
      <c r="M56" s="81">
        <v>6.84</v>
      </c>
      <c r="N56" s="72">
        <v>7</v>
      </c>
      <c r="O56" s="64">
        <v>2530</v>
      </c>
      <c r="P56" s="65">
        <f>Table2245789101123456789101112131415161718192021222324252627[[#This Row],[PEMBULATAN]]*O56</f>
        <v>17710</v>
      </c>
    </row>
    <row r="57" spans="1:16" ht="26.25" customHeight="1" x14ac:dyDescent="0.2">
      <c r="A57" s="14"/>
      <c r="B57" s="75"/>
      <c r="C57" s="73" t="s">
        <v>4623</v>
      </c>
      <c r="D57" s="78" t="s">
        <v>289</v>
      </c>
      <c r="E57" s="13">
        <v>44457</v>
      </c>
      <c r="F57" s="76" t="s">
        <v>4059</v>
      </c>
      <c r="G57" s="13">
        <v>44457.916666666664</v>
      </c>
      <c r="H57" s="77" t="s">
        <v>4060</v>
      </c>
      <c r="I57" s="16">
        <v>49</v>
      </c>
      <c r="J57" s="16">
        <v>33</v>
      </c>
      <c r="K57" s="16">
        <v>37</v>
      </c>
      <c r="L57" s="16">
        <v>9</v>
      </c>
      <c r="M57" s="81">
        <v>14.95725</v>
      </c>
      <c r="N57" s="72">
        <v>15</v>
      </c>
      <c r="O57" s="64">
        <v>2530</v>
      </c>
      <c r="P57" s="65">
        <f>Table2245789101123456789101112131415161718192021222324252627[[#This Row],[PEMBULATAN]]*O57</f>
        <v>37950</v>
      </c>
    </row>
    <row r="58" spans="1:16" ht="26.25" customHeight="1" x14ac:dyDescent="0.2">
      <c r="A58" s="14"/>
      <c r="B58" s="75"/>
      <c r="C58" s="73" t="s">
        <v>4624</v>
      </c>
      <c r="D58" s="78" t="s">
        <v>289</v>
      </c>
      <c r="E58" s="13">
        <v>44457</v>
      </c>
      <c r="F58" s="76" t="s">
        <v>4059</v>
      </c>
      <c r="G58" s="13">
        <v>44457.916666666664</v>
      </c>
      <c r="H58" s="77" t="s">
        <v>4060</v>
      </c>
      <c r="I58" s="16">
        <v>58</v>
      </c>
      <c r="J58" s="16">
        <v>28</v>
      </c>
      <c r="K58" s="16">
        <v>68</v>
      </c>
      <c r="L58" s="16">
        <v>2</v>
      </c>
      <c r="M58" s="81">
        <v>27.608000000000001</v>
      </c>
      <c r="N58" s="72">
        <v>28</v>
      </c>
      <c r="O58" s="64">
        <v>2530</v>
      </c>
      <c r="P58" s="65">
        <f>Table2245789101123456789101112131415161718192021222324252627[[#This Row],[PEMBULATAN]]*O58</f>
        <v>70840</v>
      </c>
    </row>
    <row r="59" spans="1:16" ht="26.25" customHeight="1" x14ac:dyDescent="0.2">
      <c r="A59" s="14"/>
      <c r="B59" s="75"/>
      <c r="C59" s="73" t="s">
        <v>4625</v>
      </c>
      <c r="D59" s="78" t="s">
        <v>289</v>
      </c>
      <c r="E59" s="13">
        <v>44457</v>
      </c>
      <c r="F59" s="76" t="s">
        <v>4059</v>
      </c>
      <c r="G59" s="13">
        <v>44457.916666666664</v>
      </c>
      <c r="H59" s="77" t="s">
        <v>4060</v>
      </c>
      <c r="I59" s="16">
        <v>40</v>
      </c>
      <c r="J59" s="16">
        <v>33</v>
      </c>
      <c r="K59" s="16">
        <v>23</v>
      </c>
      <c r="L59" s="16">
        <v>8</v>
      </c>
      <c r="M59" s="81">
        <v>7.59</v>
      </c>
      <c r="N59" s="72">
        <v>8</v>
      </c>
      <c r="O59" s="64">
        <v>2530</v>
      </c>
      <c r="P59" s="65">
        <f>Table2245789101123456789101112131415161718192021222324252627[[#This Row],[PEMBULATAN]]*O59</f>
        <v>20240</v>
      </c>
    </row>
    <row r="60" spans="1:16" ht="26.25" customHeight="1" x14ac:dyDescent="0.2">
      <c r="A60" s="14"/>
      <c r="B60" s="75"/>
      <c r="C60" s="73" t="s">
        <v>4626</v>
      </c>
      <c r="D60" s="78" t="s">
        <v>289</v>
      </c>
      <c r="E60" s="13">
        <v>44457</v>
      </c>
      <c r="F60" s="76" t="s">
        <v>4059</v>
      </c>
      <c r="G60" s="13">
        <v>44457.916666666664</v>
      </c>
      <c r="H60" s="77" t="s">
        <v>4060</v>
      </c>
      <c r="I60" s="16">
        <v>105</v>
      </c>
      <c r="J60" s="16">
        <v>16</v>
      </c>
      <c r="K60" s="16">
        <v>10</v>
      </c>
      <c r="L60" s="16">
        <v>3</v>
      </c>
      <c r="M60" s="81">
        <v>4.2</v>
      </c>
      <c r="N60" s="72">
        <v>4</v>
      </c>
      <c r="O60" s="64">
        <v>2530</v>
      </c>
      <c r="P60" s="65">
        <f>Table2245789101123456789101112131415161718192021222324252627[[#This Row],[PEMBULATAN]]*O60</f>
        <v>10120</v>
      </c>
    </row>
    <row r="61" spans="1:16" ht="26.25" customHeight="1" x14ac:dyDescent="0.2">
      <c r="A61" s="14"/>
      <c r="B61" s="75"/>
      <c r="C61" s="73" t="s">
        <v>4627</v>
      </c>
      <c r="D61" s="78" t="s">
        <v>289</v>
      </c>
      <c r="E61" s="13">
        <v>44457</v>
      </c>
      <c r="F61" s="76" t="s">
        <v>4059</v>
      </c>
      <c r="G61" s="13">
        <v>44457.916666666664</v>
      </c>
      <c r="H61" s="77" t="s">
        <v>4060</v>
      </c>
      <c r="I61" s="16">
        <v>84</v>
      </c>
      <c r="J61" s="16">
        <v>328</v>
      </c>
      <c r="K61" s="16">
        <v>5</v>
      </c>
      <c r="L61" s="16">
        <v>2</v>
      </c>
      <c r="M61" s="81">
        <v>34.44</v>
      </c>
      <c r="N61" s="72">
        <v>35</v>
      </c>
      <c r="O61" s="64">
        <v>2530</v>
      </c>
      <c r="P61" s="65">
        <f>Table2245789101123456789101112131415161718192021222324252627[[#This Row],[PEMBULATAN]]*O61</f>
        <v>88550</v>
      </c>
    </row>
    <row r="62" spans="1:16" ht="26.25" customHeight="1" x14ac:dyDescent="0.2">
      <c r="A62" s="14"/>
      <c r="B62" s="75"/>
      <c r="C62" s="73" t="s">
        <v>4628</v>
      </c>
      <c r="D62" s="78" t="s">
        <v>289</v>
      </c>
      <c r="E62" s="13">
        <v>44457</v>
      </c>
      <c r="F62" s="76" t="s">
        <v>4059</v>
      </c>
      <c r="G62" s="13">
        <v>44457.916666666664</v>
      </c>
      <c r="H62" s="77" t="s">
        <v>4060</v>
      </c>
      <c r="I62" s="16">
        <v>102</v>
      </c>
      <c r="J62" s="16">
        <v>10</v>
      </c>
      <c r="K62" s="16">
        <v>10</v>
      </c>
      <c r="L62" s="16">
        <v>2</v>
      </c>
      <c r="M62" s="81">
        <v>2.5499999999999998</v>
      </c>
      <c r="N62" s="72">
        <v>3</v>
      </c>
      <c r="O62" s="64">
        <v>2530</v>
      </c>
      <c r="P62" s="65">
        <f>Table2245789101123456789101112131415161718192021222324252627[[#This Row],[PEMBULATAN]]*O62</f>
        <v>7590</v>
      </c>
    </row>
    <row r="63" spans="1:16" ht="26.25" customHeight="1" x14ac:dyDescent="0.2">
      <c r="A63" s="14"/>
      <c r="B63" s="75"/>
      <c r="C63" s="73" t="s">
        <v>4629</v>
      </c>
      <c r="D63" s="78" t="s">
        <v>289</v>
      </c>
      <c r="E63" s="13">
        <v>44457</v>
      </c>
      <c r="F63" s="76" t="s">
        <v>4059</v>
      </c>
      <c r="G63" s="13">
        <v>44457.916666666664</v>
      </c>
      <c r="H63" s="77" t="s">
        <v>4060</v>
      </c>
      <c r="I63" s="16">
        <v>44</v>
      </c>
      <c r="J63" s="16">
        <v>31</v>
      </c>
      <c r="K63" s="16">
        <v>16</v>
      </c>
      <c r="L63" s="16">
        <v>13</v>
      </c>
      <c r="M63" s="81">
        <v>5.4560000000000004</v>
      </c>
      <c r="N63" s="72">
        <v>13</v>
      </c>
      <c r="O63" s="64">
        <v>2530</v>
      </c>
      <c r="P63" s="65">
        <f>Table2245789101123456789101112131415161718192021222324252627[[#This Row],[PEMBULATAN]]*O63</f>
        <v>32890</v>
      </c>
    </row>
    <row r="64" spans="1:16" ht="26.25" customHeight="1" x14ac:dyDescent="0.2">
      <c r="A64" s="14"/>
      <c r="B64" s="75"/>
      <c r="C64" s="73" t="s">
        <v>4630</v>
      </c>
      <c r="D64" s="78" t="s">
        <v>289</v>
      </c>
      <c r="E64" s="13">
        <v>44457</v>
      </c>
      <c r="F64" s="76" t="s">
        <v>4059</v>
      </c>
      <c r="G64" s="13">
        <v>44457.916666666664</v>
      </c>
      <c r="H64" s="77" t="s">
        <v>4060</v>
      </c>
      <c r="I64" s="16">
        <v>78</v>
      </c>
      <c r="J64" s="16">
        <v>36</v>
      </c>
      <c r="K64" s="16">
        <v>18</v>
      </c>
      <c r="L64" s="16">
        <v>8</v>
      </c>
      <c r="M64" s="81">
        <v>12.635999999999999</v>
      </c>
      <c r="N64" s="72">
        <v>13</v>
      </c>
      <c r="O64" s="64">
        <v>2530</v>
      </c>
      <c r="P64" s="65">
        <f>Table2245789101123456789101112131415161718192021222324252627[[#This Row],[PEMBULATAN]]*O64</f>
        <v>32890</v>
      </c>
    </row>
    <row r="65" spans="1:16" ht="26.25" customHeight="1" x14ac:dyDescent="0.2">
      <c r="A65" s="14"/>
      <c r="B65" s="75"/>
      <c r="C65" s="73" t="s">
        <v>4631</v>
      </c>
      <c r="D65" s="78" t="s">
        <v>289</v>
      </c>
      <c r="E65" s="13">
        <v>44457</v>
      </c>
      <c r="F65" s="76" t="s">
        <v>4059</v>
      </c>
      <c r="G65" s="13">
        <v>44457.916666666664</v>
      </c>
      <c r="H65" s="77" t="s">
        <v>4060</v>
      </c>
      <c r="I65" s="16">
        <v>44</v>
      </c>
      <c r="J65" s="16">
        <v>37</v>
      </c>
      <c r="K65" s="16">
        <v>37</v>
      </c>
      <c r="L65" s="16">
        <v>2</v>
      </c>
      <c r="M65" s="81">
        <v>15.058999999999999</v>
      </c>
      <c r="N65" s="72">
        <v>15</v>
      </c>
      <c r="O65" s="64">
        <v>2530</v>
      </c>
      <c r="P65" s="65">
        <f>Table2245789101123456789101112131415161718192021222324252627[[#This Row],[PEMBULATAN]]*O65</f>
        <v>37950</v>
      </c>
    </row>
    <row r="66" spans="1:16" ht="26.25" customHeight="1" x14ac:dyDescent="0.2">
      <c r="A66" s="14"/>
      <c r="B66" s="75"/>
      <c r="C66" s="73" t="s">
        <v>4632</v>
      </c>
      <c r="D66" s="78" t="s">
        <v>289</v>
      </c>
      <c r="E66" s="13">
        <v>44457</v>
      </c>
      <c r="F66" s="76" t="s">
        <v>4059</v>
      </c>
      <c r="G66" s="13">
        <v>44457.916666666664</v>
      </c>
      <c r="H66" s="77" t="s">
        <v>4060</v>
      </c>
      <c r="I66" s="16">
        <v>98</v>
      </c>
      <c r="J66" s="16">
        <v>10</v>
      </c>
      <c r="K66" s="16">
        <v>7</v>
      </c>
      <c r="L66" s="16">
        <v>2</v>
      </c>
      <c r="M66" s="81">
        <v>1.7150000000000001</v>
      </c>
      <c r="N66" s="72">
        <v>2</v>
      </c>
      <c r="O66" s="64">
        <v>2530</v>
      </c>
      <c r="P66" s="65">
        <f>Table2245789101123456789101112131415161718192021222324252627[[#This Row],[PEMBULATAN]]*O66</f>
        <v>5060</v>
      </c>
    </row>
    <row r="67" spans="1:16" ht="26.25" customHeight="1" x14ac:dyDescent="0.2">
      <c r="A67" s="14"/>
      <c r="B67" s="75"/>
      <c r="C67" s="73" t="s">
        <v>4633</v>
      </c>
      <c r="D67" s="78" t="s">
        <v>289</v>
      </c>
      <c r="E67" s="13">
        <v>44457</v>
      </c>
      <c r="F67" s="76" t="s">
        <v>4059</v>
      </c>
      <c r="G67" s="13">
        <v>44457.916666666664</v>
      </c>
      <c r="H67" s="77" t="s">
        <v>4060</v>
      </c>
      <c r="I67" s="16">
        <v>103</v>
      </c>
      <c r="J67" s="16">
        <v>9</v>
      </c>
      <c r="K67" s="16">
        <v>10</v>
      </c>
      <c r="L67" s="16">
        <v>1</v>
      </c>
      <c r="M67" s="81">
        <v>2.3174999999999999</v>
      </c>
      <c r="N67" s="72">
        <v>3</v>
      </c>
      <c r="O67" s="64">
        <v>2530</v>
      </c>
      <c r="P67" s="65">
        <f>Table2245789101123456789101112131415161718192021222324252627[[#This Row],[PEMBULATAN]]*O67</f>
        <v>7590</v>
      </c>
    </row>
    <row r="68" spans="1:16" ht="26.25" customHeight="1" x14ac:dyDescent="0.2">
      <c r="A68" s="14"/>
      <c r="B68" s="75"/>
      <c r="C68" s="73" t="s">
        <v>4634</v>
      </c>
      <c r="D68" s="78" t="s">
        <v>289</v>
      </c>
      <c r="E68" s="13">
        <v>44457</v>
      </c>
      <c r="F68" s="76" t="s">
        <v>4059</v>
      </c>
      <c r="G68" s="13">
        <v>44457.916666666664</v>
      </c>
      <c r="H68" s="77" t="s">
        <v>4060</v>
      </c>
      <c r="I68" s="16">
        <v>55</v>
      </c>
      <c r="J68" s="16">
        <v>40</v>
      </c>
      <c r="K68" s="16">
        <v>65</v>
      </c>
      <c r="L68" s="16">
        <v>27</v>
      </c>
      <c r="M68" s="81">
        <v>35.75</v>
      </c>
      <c r="N68" s="72">
        <v>36</v>
      </c>
      <c r="O68" s="64">
        <v>2530</v>
      </c>
      <c r="P68" s="65">
        <f>Table2245789101123456789101112131415161718192021222324252627[[#This Row],[PEMBULATAN]]*O68</f>
        <v>91080</v>
      </c>
    </row>
    <row r="69" spans="1:16" ht="26.25" customHeight="1" x14ac:dyDescent="0.2">
      <c r="A69" s="14"/>
      <c r="B69" s="75"/>
      <c r="C69" s="73" t="s">
        <v>4635</v>
      </c>
      <c r="D69" s="78" t="s">
        <v>289</v>
      </c>
      <c r="E69" s="13">
        <v>44457</v>
      </c>
      <c r="F69" s="76" t="s">
        <v>4059</v>
      </c>
      <c r="G69" s="13">
        <v>44457.916666666664</v>
      </c>
      <c r="H69" s="77" t="s">
        <v>4060</v>
      </c>
      <c r="I69" s="16">
        <v>90</v>
      </c>
      <c r="J69" s="16">
        <v>60</v>
      </c>
      <c r="K69" s="16">
        <v>35</v>
      </c>
      <c r="L69" s="16">
        <v>11</v>
      </c>
      <c r="M69" s="81">
        <v>47.25</v>
      </c>
      <c r="N69" s="72">
        <v>47</v>
      </c>
      <c r="O69" s="64">
        <v>2530</v>
      </c>
      <c r="P69" s="65">
        <f>Table2245789101123456789101112131415161718192021222324252627[[#This Row],[PEMBULATAN]]*O69</f>
        <v>118910</v>
      </c>
    </row>
    <row r="70" spans="1:16" ht="26.25" customHeight="1" x14ac:dyDescent="0.2">
      <c r="A70" s="14"/>
      <c r="B70" s="75"/>
      <c r="C70" s="73" t="s">
        <v>4636</v>
      </c>
      <c r="D70" s="78" t="s">
        <v>289</v>
      </c>
      <c r="E70" s="13">
        <v>44457</v>
      </c>
      <c r="F70" s="76" t="s">
        <v>4059</v>
      </c>
      <c r="G70" s="13">
        <v>44457.916666666664</v>
      </c>
      <c r="H70" s="77" t="s">
        <v>4060</v>
      </c>
      <c r="I70" s="16">
        <v>37</v>
      </c>
      <c r="J70" s="16">
        <v>40</v>
      </c>
      <c r="K70" s="16">
        <v>18</v>
      </c>
      <c r="L70" s="16">
        <v>2</v>
      </c>
      <c r="M70" s="81">
        <v>6.66</v>
      </c>
      <c r="N70" s="72">
        <v>7</v>
      </c>
      <c r="O70" s="64">
        <v>2530</v>
      </c>
      <c r="P70" s="65">
        <f>Table2245789101123456789101112131415161718192021222324252627[[#This Row],[PEMBULATAN]]*O70</f>
        <v>17710</v>
      </c>
    </row>
    <row r="71" spans="1:16" ht="26.25" customHeight="1" x14ac:dyDescent="0.2">
      <c r="A71" s="14"/>
      <c r="B71" s="75"/>
      <c r="C71" s="73" t="s">
        <v>4637</v>
      </c>
      <c r="D71" s="78" t="s">
        <v>289</v>
      </c>
      <c r="E71" s="13">
        <v>44457</v>
      </c>
      <c r="F71" s="76" t="s">
        <v>4059</v>
      </c>
      <c r="G71" s="13">
        <v>44457.916666666664</v>
      </c>
      <c r="H71" s="77" t="s">
        <v>4060</v>
      </c>
      <c r="I71" s="16">
        <v>77</v>
      </c>
      <c r="J71" s="16">
        <v>55</v>
      </c>
      <c r="K71" s="16">
        <v>30</v>
      </c>
      <c r="L71" s="16">
        <v>7</v>
      </c>
      <c r="M71" s="81">
        <v>31.762499999999999</v>
      </c>
      <c r="N71" s="72">
        <v>32</v>
      </c>
      <c r="O71" s="64">
        <v>2530</v>
      </c>
      <c r="P71" s="65">
        <f>Table2245789101123456789101112131415161718192021222324252627[[#This Row],[PEMBULATAN]]*O71</f>
        <v>80960</v>
      </c>
    </row>
    <row r="72" spans="1:16" ht="26.25" customHeight="1" x14ac:dyDescent="0.2">
      <c r="A72" s="14"/>
      <c r="B72" s="75"/>
      <c r="C72" s="73" t="s">
        <v>4638</v>
      </c>
      <c r="D72" s="78" t="s">
        <v>289</v>
      </c>
      <c r="E72" s="13">
        <v>44457</v>
      </c>
      <c r="F72" s="76" t="s">
        <v>4059</v>
      </c>
      <c r="G72" s="13">
        <v>44457.916666666664</v>
      </c>
      <c r="H72" s="77" t="s">
        <v>4060</v>
      </c>
      <c r="I72" s="16">
        <v>90</v>
      </c>
      <c r="J72" s="16">
        <v>80</v>
      </c>
      <c r="K72" s="16">
        <v>29</v>
      </c>
      <c r="L72" s="16">
        <v>8</v>
      </c>
      <c r="M72" s="81">
        <v>52.2</v>
      </c>
      <c r="N72" s="72">
        <v>52</v>
      </c>
      <c r="O72" s="64">
        <v>2530</v>
      </c>
      <c r="P72" s="65">
        <f>Table2245789101123456789101112131415161718192021222324252627[[#This Row],[PEMBULATAN]]*O72</f>
        <v>131560</v>
      </c>
    </row>
    <row r="73" spans="1:16" ht="26.25" customHeight="1" x14ac:dyDescent="0.2">
      <c r="A73" s="14"/>
      <c r="B73" s="75"/>
      <c r="C73" s="73" t="s">
        <v>4639</v>
      </c>
      <c r="D73" s="78" t="s">
        <v>289</v>
      </c>
      <c r="E73" s="13">
        <v>44457</v>
      </c>
      <c r="F73" s="76" t="s">
        <v>4059</v>
      </c>
      <c r="G73" s="13">
        <v>44457.916666666664</v>
      </c>
      <c r="H73" s="77" t="s">
        <v>4060</v>
      </c>
      <c r="I73" s="16">
        <v>64</v>
      </c>
      <c r="J73" s="16">
        <v>29</v>
      </c>
      <c r="K73" s="16">
        <v>20</v>
      </c>
      <c r="L73" s="16">
        <v>10</v>
      </c>
      <c r="M73" s="81">
        <v>9.2799999999999994</v>
      </c>
      <c r="N73" s="72">
        <v>10</v>
      </c>
      <c r="O73" s="64">
        <v>2530</v>
      </c>
      <c r="P73" s="65">
        <f>Table2245789101123456789101112131415161718192021222324252627[[#This Row],[PEMBULATAN]]*O73</f>
        <v>25300</v>
      </c>
    </row>
    <row r="74" spans="1:16" ht="26.25" customHeight="1" x14ac:dyDescent="0.2">
      <c r="A74" s="14"/>
      <c r="B74" s="75"/>
      <c r="C74" s="73" t="s">
        <v>4640</v>
      </c>
      <c r="D74" s="78" t="s">
        <v>289</v>
      </c>
      <c r="E74" s="13">
        <v>44457</v>
      </c>
      <c r="F74" s="76" t="s">
        <v>4059</v>
      </c>
      <c r="G74" s="13">
        <v>44457.916666666664</v>
      </c>
      <c r="H74" s="77" t="s">
        <v>4060</v>
      </c>
      <c r="I74" s="16">
        <v>89</v>
      </c>
      <c r="J74" s="16">
        <v>38</v>
      </c>
      <c r="K74" s="16">
        <v>54</v>
      </c>
      <c r="L74" s="16">
        <v>1</v>
      </c>
      <c r="M74" s="81">
        <v>45.656999999999996</v>
      </c>
      <c r="N74" s="72">
        <v>46</v>
      </c>
      <c r="O74" s="64">
        <v>2530</v>
      </c>
      <c r="P74" s="65">
        <f>Table2245789101123456789101112131415161718192021222324252627[[#This Row],[PEMBULATAN]]*O74</f>
        <v>116380</v>
      </c>
    </row>
    <row r="75" spans="1:16" ht="26.25" customHeight="1" x14ac:dyDescent="0.2">
      <c r="A75" s="14"/>
      <c r="B75" s="75"/>
      <c r="C75" s="73" t="s">
        <v>4641</v>
      </c>
      <c r="D75" s="78" t="s">
        <v>289</v>
      </c>
      <c r="E75" s="13">
        <v>44457</v>
      </c>
      <c r="F75" s="76" t="s">
        <v>4059</v>
      </c>
      <c r="G75" s="13">
        <v>44457.916666666664</v>
      </c>
      <c r="H75" s="77" t="s">
        <v>4060</v>
      </c>
      <c r="I75" s="16">
        <v>55</v>
      </c>
      <c r="J75" s="16">
        <v>39</v>
      </c>
      <c r="K75" s="16">
        <v>40</v>
      </c>
      <c r="L75" s="16">
        <v>12</v>
      </c>
      <c r="M75" s="81">
        <v>21.45</v>
      </c>
      <c r="N75" s="72">
        <v>22</v>
      </c>
      <c r="O75" s="64">
        <v>2530</v>
      </c>
      <c r="P75" s="65">
        <f>Table2245789101123456789101112131415161718192021222324252627[[#This Row],[PEMBULATAN]]*O75</f>
        <v>55660</v>
      </c>
    </row>
    <row r="76" spans="1:16" ht="26.25" customHeight="1" x14ac:dyDescent="0.2">
      <c r="A76" s="14"/>
      <c r="B76" s="75"/>
      <c r="C76" s="73" t="s">
        <v>4642</v>
      </c>
      <c r="D76" s="78" t="s">
        <v>289</v>
      </c>
      <c r="E76" s="13">
        <v>44457</v>
      </c>
      <c r="F76" s="76" t="s">
        <v>4059</v>
      </c>
      <c r="G76" s="13">
        <v>44457.916666666664</v>
      </c>
      <c r="H76" s="77" t="s">
        <v>4060</v>
      </c>
      <c r="I76" s="16">
        <v>42</v>
      </c>
      <c r="J76" s="16">
        <v>32</v>
      </c>
      <c r="K76" s="16">
        <v>28</v>
      </c>
      <c r="L76" s="16">
        <v>11</v>
      </c>
      <c r="M76" s="81">
        <v>9.4079999999999995</v>
      </c>
      <c r="N76" s="72">
        <v>11</v>
      </c>
      <c r="O76" s="64">
        <v>2530</v>
      </c>
      <c r="P76" s="65">
        <f>Table2245789101123456789101112131415161718192021222324252627[[#This Row],[PEMBULATAN]]*O76</f>
        <v>27830</v>
      </c>
    </row>
    <row r="77" spans="1:16" ht="26.25" customHeight="1" x14ac:dyDescent="0.2">
      <c r="A77" s="14"/>
      <c r="B77" s="75"/>
      <c r="C77" s="73" t="s">
        <v>4643</v>
      </c>
      <c r="D77" s="78" t="s">
        <v>289</v>
      </c>
      <c r="E77" s="13">
        <v>44457</v>
      </c>
      <c r="F77" s="76" t="s">
        <v>4059</v>
      </c>
      <c r="G77" s="13">
        <v>44457.916666666664</v>
      </c>
      <c r="H77" s="77" t="s">
        <v>4060</v>
      </c>
      <c r="I77" s="16">
        <v>65</v>
      </c>
      <c r="J77" s="16">
        <v>32</v>
      </c>
      <c r="K77" s="16">
        <v>38</v>
      </c>
      <c r="L77" s="16">
        <v>8</v>
      </c>
      <c r="M77" s="81">
        <v>19.760000000000002</v>
      </c>
      <c r="N77" s="72">
        <v>20</v>
      </c>
      <c r="O77" s="64">
        <v>2530</v>
      </c>
      <c r="P77" s="65">
        <f>Table2245789101123456789101112131415161718192021222324252627[[#This Row],[PEMBULATAN]]*O77</f>
        <v>50600</v>
      </c>
    </row>
    <row r="78" spans="1:16" ht="26.25" customHeight="1" x14ac:dyDescent="0.2">
      <c r="A78" s="14"/>
      <c r="B78" s="75"/>
      <c r="C78" s="73" t="s">
        <v>4644</v>
      </c>
      <c r="D78" s="78" t="s">
        <v>289</v>
      </c>
      <c r="E78" s="13">
        <v>44457</v>
      </c>
      <c r="F78" s="76" t="s">
        <v>4059</v>
      </c>
      <c r="G78" s="13">
        <v>44457.916666666664</v>
      </c>
      <c r="H78" s="77" t="s">
        <v>4060</v>
      </c>
      <c r="I78" s="16">
        <v>51</v>
      </c>
      <c r="J78" s="16">
        <v>45</v>
      </c>
      <c r="K78" s="16">
        <v>28</v>
      </c>
      <c r="L78" s="16">
        <v>8</v>
      </c>
      <c r="M78" s="81">
        <v>16.065000000000001</v>
      </c>
      <c r="N78" s="72">
        <v>16</v>
      </c>
      <c r="O78" s="64">
        <v>2530</v>
      </c>
      <c r="P78" s="65">
        <f>Table2245789101123456789101112131415161718192021222324252627[[#This Row],[PEMBULATAN]]*O78</f>
        <v>40480</v>
      </c>
    </row>
    <row r="79" spans="1:16" ht="26.25" customHeight="1" x14ac:dyDescent="0.2">
      <c r="A79" s="14"/>
      <c r="B79" s="75"/>
      <c r="C79" s="73" t="s">
        <v>4645</v>
      </c>
      <c r="D79" s="78" t="s">
        <v>289</v>
      </c>
      <c r="E79" s="13">
        <v>44457</v>
      </c>
      <c r="F79" s="76" t="s">
        <v>4059</v>
      </c>
      <c r="G79" s="13">
        <v>44457.916666666664</v>
      </c>
      <c r="H79" s="77" t="s">
        <v>4060</v>
      </c>
      <c r="I79" s="16">
        <v>56</v>
      </c>
      <c r="J79" s="16">
        <v>40</v>
      </c>
      <c r="K79" s="16">
        <v>37</v>
      </c>
      <c r="L79" s="16">
        <v>16</v>
      </c>
      <c r="M79" s="81">
        <v>20.72</v>
      </c>
      <c r="N79" s="72">
        <v>21</v>
      </c>
      <c r="O79" s="64">
        <v>2530</v>
      </c>
      <c r="P79" s="65">
        <f>Table2245789101123456789101112131415161718192021222324252627[[#This Row],[PEMBULATAN]]*O79</f>
        <v>53130</v>
      </c>
    </row>
    <row r="80" spans="1:16" ht="26.25" customHeight="1" x14ac:dyDescent="0.2">
      <c r="A80" s="14"/>
      <c r="B80" s="75"/>
      <c r="C80" s="73" t="s">
        <v>4646</v>
      </c>
      <c r="D80" s="78" t="s">
        <v>289</v>
      </c>
      <c r="E80" s="13">
        <v>44457</v>
      </c>
      <c r="F80" s="76" t="s">
        <v>4059</v>
      </c>
      <c r="G80" s="13">
        <v>44457.916666666664</v>
      </c>
      <c r="H80" s="77" t="s">
        <v>4060</v>
      </c>
      <c r="I80" s="16">
        <v>50</v>
      </c>
      <c r="J80" s="16">
        <v>40</v>
      </c>
      <c r="K80" s="16">
        <v>28</v>
      </c>
      <c r="L80" s="16">
        <v>7</v>
      </c>
      <c r="M80" s="81">
        <v>14</v>
      </c>
      <c r="N80" s="72">
        <v>14</v>
      </c>
      <c r="O80" s="64">
        <v>2530</v>
      </c>
      <c r="P80" s="65">
        <f>Table2245789101123456789101112131415161718192021222324252627[[#This Row],[PEMBULATAN]]*O80</f>
        <v>35420</v>
      </c>
    </row>
    <row r="81" spans="1:16" ht="26.25" customHeight="1" x14ac:dyDescent="0.2">
      <c r="A81" s="14"/>
      <c r="B81" s="75"/>
      <c r="C81" s="73" t="s">
        <v>4647</v>
      </c>
      <c r="D81" s="78" t="s">
        <v>289</v>
      </c>
      <c r="E81" s="13">
        <v>44457</v>
      </c>
      <c r="F81" s="76" t="s">
        <v>4059</v>
      </c>
      <c r="G81" s="13">
        <v>44457.916666666664</v>
      </c>
      <c r="H81" s="77" t="s">
        <v>4060</v>
      </c>
      <c r="I81" s="16">
        <v>38</v>
      </c>
      <c r="J81" s="16">
        <v>28</v>
      </c>
      <c r="K81" s="16">
        <v>13</v>
      </c>
      <c r="L81" s="16">
        <v>34</v>
      </c>
      <c r="M81" s="81">
        <v>3.4580000000000002</v>
      </c>
      <c r="N81" s="72">
        <v>34</v>
      </c>
      <c r="O81" s="64">
        <v>2530</v>
      </c>
      <c r="P81" s="65">
        <f>Table2245789101123456789101112131415161718192021222324252627[[#This Row],[PEMBULATAN]]*O81</f>
        <v>86020</v>
      </c>
    </row>
    <row r="82" spans="1:16" ht="26.25" customHeight="1" x14ac:dyDescent="0.2">
      <c r="A82" s="14"/>
      <c r="B82" s="75"/>
      <c r="C82" s="73" t="s">
        <v>4648</v>
      </c>
      <c r="D82" s="78" t="s">
        <v>289</v>
      </c>
      <c r="E82" s="13">
        <v>44457</v>
      </c>
      <c r="F82" s="76" t="s">
        <v>4059</v>
      </c>
      <c r="G82" s="13">
        <v>44457.916666666664</v>
      </c>
      <c r="H82" s="77" t="s">
        <v>4060</v>
      </c>
      <c r="I82" s="16">
        <v>72</v>
      </c>
      <c r="J82" s="16">
        <v>35</v>
      </c>
      <c r="K82" s="16">
        <v>60</v>
      </c>
      <c r="L82" s="16">
        <v>25</v>
      </c>
      <c r="M82" s="81">
        <v>37.799999999999997</v>
      </c>
      <c r="N82" s="72">
        <v>38</v>
      </c>
      <c r="O82" s="64">
        <v>2530</v>
      </c>
      <c r="P82" s="65">
        <f>Table2245789101123456789101112131415161718192021222324252627[[#This Row],[PEMBULATAN]]*O82</f>
        <v>96140</v>
      </c>
    </row>
    <row r="83" spans="1:16" ht="26.25" customHeight="1" x14ac:dyDescent="0.2">
      <c r="A83" s="14"/>
      <c r="B83" s="75"/>
      <c r="C83" s="73" t="s">
        <v>4649</v>
      </c>
      <c r="D83" s="78" t="s">
        <v>289</v>
      </c>
      <c r="E83" s="13">
        <v>44457</v>
      </c>
      <c r="F83" s="76" t="s">
        <v>4059</v>
      </c>
      <c r="G83" s="13">
        <v>44457.916666666664</v>
      </c>
      <c r="H83" s="77" t="s">
        <v>4060</v>
      </c>
      <c r="I83" s="16">
        <v>50</v>
      </c>
      <c r="J83" s="16">
        <v>41</v>
      </c>
      <c r="K83" s="16">
        <v>58</v>
      </c>
      <c r="L83" s="16">
        <v>30</v>
      </c>
      <c r="M83" s="81">
        <v>29.725000000000001</v>
      </c>
      <c r="N83" s="72">
        <v>30</v>
      </c>
      <c r="O83" s="64">
        <v>2530</v>
      </c>
      <c r="P83" s="65">
        <f>Table2245789101123456789101112131415161718192021222324252627[[#This Row],[PEMBULATAN]]*O83</f>
        <v>75900</v>
      </c>
    </row>
    <row r="84" spans="1:16" ht="26.25" customHeight="1" x14ac:dyDescent="0.2">
      <c r="A84" s="14"/>
      <c r="B84" s="75"/>
      <c r="C84" s="73" t="s">
        <v>4650</v>
      </c>
      <c r="D84" s="78" t="s">
        <v>289</v>
      </c>
      <c r="E84" s="13">
        <v>44457</v>
      </c>
      <c r="F84" s="76" t="s">
        <v>4059</v>
      </c>
      <c r="G84" s="13">
        <v>44457.916666666664</v>
      </c>
      <c r="H84" s="77" t="s">
        <v>4060</v>
      </c>
      <c r="I84" s="16">
        <v>44</v>
      </c>
      <c r="J84" s="16">
        <v>35</v>
      </c>
      <c r="K84" s="16">
        <v>25</v>
      </c>
      <c r="L84" s="16">
        <v>6</v>
      </c>
      <c r="M84" s="81">
        <v>9.625</v>
      </c>
      <c r="N84" s="72">
        <v>10</v>
      </c>
      <c r="O84" s="64">
        <v>2530</v>
      </c>
      <c r="P84" s="65">
        <f>Table2245789101123456789101112131415161718192021222324252627[[#This Row],[PEMBULATAN]]*O84</f>
        <v>25300</v>
      </c>
    </row>
    <row r="85" spans="1:16" ht="26.25" customHeight="1" x14ac:dyDescent="0.2">
      <c r="A85" s="14"/>
      <c r="B85" s="75"/>
      <c r="C85" s="73" t="s">
        <v>4651</v>
      </c>
      <c r="D85" s="78" t="s">
        <v>289</v>
      </c>
      <c r="E85" s="13">
        <v>44457</v>
      </c>
      <c r="F85" s="76" t="s">
        <v>4059</v>
      </c>
      <c r="G85" s="13">
        <v>44457.916666666664</v>
      </c>
      <c r="H85" s="77" t="s">
        <v>4060</v>
      </c>
      <c r="I85" s="16">
        <v>76</v>
      </c>
      <c r="J85" s="16">
        <v>47</v>
      </c>
      <c r="K85" s="16">
        <v>20</v>
      </c>
      <c r="L85" s="16">
        <v>15</v>
      </c>
      <c r="M85" s="81">
        <v>17.86</v>
      </c>
      <c r="N85" s="72">
        <v>18</v>
      </c>
      <c r="O85" s="64">
        <v>2530</v>
      </c>
      <c r="P85" s="65">
        <f>Table2245789101123456789101112131415161718192021222324252627[[#This Row],[PEMBULATAN]]*O85</f>
        <v>45540</v>
      </c>
    </row>
    <row r="86" spans="1:16" ht="26.25" customHeight="1" x14ac:dyDescent="0.2">
      <c r="A86" s="14"/>
      <c r="B86" s="75"/>
      <c r="C86" s="73" t="s">
        <v>4652</v>
      </c>
      <c r="D86" s="78" t="s">
        <v>289</v>
      </c>
      <c r="E86" s="13">
        <v>44457</v>
      </c>
      <c r="F86" s="76" t="s">
        <v>4059</v>
      </c>
      <c r="G86" s="13">
        <v>44457.916666666664</v>
      </c>
      <c r="H86" s="77" t="s">
        <v>4060</v>
      </c>
      <c r="I86" s="16">
        <v>82</v>
      </c>
      <c r="J86" s="16">
        <v>53</v>
      </c>
      <c r="K86" s="16">
        <v>24</v>
      </c>
      <c r="L86" s="16">
        <v>10</v>
      </c>
      <c r="M86" s="81">
        <v>26.076000000000001</v>
      </c>
      <c r="N86" s="72">
        <v>26</v>
      </c>
      <c r="O86" s="64">
        <v>2530</v>
      </c>
      <c r="P86" s="65">
        <f>Table2245789101123456789101112131415161718192021222324252627[[#This Row],[PEMBULATAN]]*O86</f>
        <v>65780</v>
      </c>
    </row>
    <row r="87" spans="1:16" ht="26.25" customHeight="1" x14ac:dyDescent="0.2">
      <c r="A87" s="14"/>
      <c r="B87" s="75"/>
      <c r="C87" s="73" t="s">
        <v>4653</v>
      </c>
      <c r="D87" s="78" t="s">
        <v>289</v>
      </c>
      <c r="E87" s="13">
        <v>44457</v>
      </c>
      <c r="F87" s="76" t="s">
        <v>4059</v>
      </c>
      <c r="G87" s="13">
        <v>44457.916666666664</v>
      </c>
      <c r="H87" s="77" t="s">
        <v>4060</v>
      </c>
      <c r="I87" s="16">
        <v>105</v>
      </c>
      <c r="J87" s="16">
        <v>63</v>
      </c>
      <c r="K87" s="16">
        <v>28</v>
      </c>
      <c r="L87" s="16">
        <v>29</v>
      </c>
      <c r="M87" s="81">
        <v>46.305</v>
      </c>
      <c r="N87" s="72">
        <v>47</v>
      </c>
      <c r="O87" s="64">
        <v>2530</v>
      </c>
      <c r="P87" s="65">
        <f>Table2245789101123456789101112131415161718192021222324252627[[#This Row],[PEMBULATAN]]*O87</f>
        <v>118910</v>
      </c>
    </row>
    <row r="88" spans="1:16" ht="26.25" customHeight="1" x14ac:dyDescent="0.2">
      <c r="A88" s="14"/>
      <c r="B88" s="75"/>
      <c r="C88" s="73" t="s">
        <v>4654</v>
      </c>
      <c r="D88" s="78" t="s">
        <v>289</v>
      </c>
      <c r="E88" s="13">
        <v>44457</v>
      </c>
      <c r="F88" s="76" t="s">
        <v>4059</v>
      </c>
      <c r="G88" s="13">
        <v>44457.916666666664</v>
      </c>
      <c r="H88" s="77" t="s">
        <v>4060</v>
      </c>
      <c r="I88" s="16">
        <v>58</v>
      </c>
      <c r="J88" s="16">
        <v>40</v>
      </c>
      <c r="K88" s="16">
        <v>20</v>
      </c>
      <c r="L88" s="16">
        <v>5</v>
      </c>
      <c r="M88" s="81">
        <v>11.6</v>
      </c>
      <c r="N88" s="72">
        <v>12</v>
      </c>
      <c r="O88" s="64">
        <v>2530</v>
      </c>
      <c r="P88" s="65">
        <f>Table2245789101123456789101112131415161718192021222324252627[[#This Row],[PEMBULATAN]]*O88</f>
        <v>30360</v>
      </c>
    </row>
    <row r="89" spans="1:16" ht="26.25" customHeight="1" x14ac:dyDescent="0.2">
      <c r="A89" s="14"/>
      <c r="B89" s="75"/>
      <c r="C89" s="73" t="s">
        <v>4655</v>
      </c>
      <c r="D89" s="78" t="s">
        <v>289</v>
      </c>
      <c r="E89" s="13">
        <v>44457</v>
      </c>
      <c r="F89" s="76" t="s">
        <v>4059</v>
      </c>
      <c r="G89" s="13">
        <v>44457.916666666664</v>
      </c>
      <c r="H89" s="77" t="s">
        <v>4060</v>
      </c>
      <c r="I89" s="16">
        <v>90</v>
      </c>
      <c r="J89" s="16">
        <v>55</v>
      </c>
      <c r="K89" s="16">
        <v>32</v>
      </c>
      <c r="L89" s="16">
        <v>17</v>
      </c>
      <c r="M89" s="81">
        <v>39.6</v>
      </c>
      <c r="N89" s="72">
        <v>40</v>
      </c>
      <c r="O89" s="64">
        <v>2530</v>
      </c>
      <c r="P89" s="65">
        <f>Table2245789101123456789101112131415161718192021222324252627[[#This Row],[PEMBULATAN]]*O89</f>
        <v>101200</v>
      </c>
    </row>
    <row r="90" spans="1:16" ht="26.25" customHeight="1" x14ac:dyDescent="0.2">
      <c r="A90" s="14"/>
      <c r="B90" s="75"/>
      <c r="C90" s="73" t="s">
        <v>4656</v>
      </c>
      <c r="D90" s="78" t="s">
        <v>289</v>
      </c>
      <c r="E90" s="13">
        <v>44457</v>
      </c>
      <c r="F90" s="76" t="s">
        <v>4059</v>
      </c>
      <c r="G90" s="13">
        <v>44457.916666666664</v>
      </c>
      <c r="H90" s="77" t="s">
        <v>4060</v>
      </c>
      <c r="I90" s="16">
        <v>100</v>
      </c>
      <c r="J90" s="16">
        <v>60</v>
      </c>
      <c r="K90" s="16">
        <v>29</v>
      </c>
      <c r="L90" s="16">
        <v>23</v>
      </c>
      <c r="M90" s="81">
        <v>43.5</v>
      </c>
      <c r="N90" s="72">
        <v>44</v>
      </c>
      <c r="O90" s="64">
        <v>2530</v>
      </c>
      <c r="P90" s="65">
        <f>Table2245789101123456789101112131415161718192021222324252627[[#This Row],[PEMBULATAN]]*O90</f>
        <v>111320</v>
      </c>
    </row>
    <row r="91" spans="1:16" ht="26.25" customHeight="1" x14ac:dyDescent="0.2">
      <c r="A91" s="14"/>
      <c r="B91" s="75"/>
      <c r="C91" s="73" t="s">
        <v>4657</v>
      </c>
      <c r="D91" s="78" t="s">
        <v>289</v>
      </c>
      <c r="E91" s="13">
        <v>44457</v>
      </c>
      <c r="F91" s="76" t="s">
        <v>4059</v>
      </c>
      <c r="G91" s="13">
        <v>44457.916666666664</v>
      </c>
      <c r="H91" s="77" t="s">
        <v>4060</v>
      </c>
      <c r="I91" s="16">
        <v>68</v>
      </c>
      <c r="J91" s="16">
        <v>60</v>
      </c>
      <c r="K91" s="16">
        <v>22</v>
      </c>
      <c r="L91" s="16">
        <v>13</v>
      </c>
      <c r="M91" s="81">
        <v>22.44</v>
      </c>
      <c r="N91" s="72">
        <v>23</v>
      </c>
      <c r="O91" s="64">
        <v>2530</v>
      </c>
      <c r="P91" s="65">
        <f>Table2245789101123456789101112131415161718192021222324252627[[#This Row],[PEMBULATAN]]*O91</f>
        <v>58190</v>
      </c>
    </row>
    <row r="92" spans="1:16" ht="26.25" customHeight="1" x14ac:dyDescent="0.2">
      <c r="A92" s="14"/>
      <c r="B92" s="75"/>
      <c r="C92" s="73" t="s">
        <v>4658</v>
      </c>
      <c r="D92" s="78" t="s">
        <v>289</v>
      </c>
      <c r="E92" s="13">
        <v>44457</v>
      </c>
      <c r="F92" s="76" t="s">
        <v>4059</v>
      </c>
      <c r="G92" s="13">
        <v>44457.916666666664</v>
      </c>
      <c r="H92" s="77" t="s">
        <v>4060</v>
      </c>
      <c r="I92" s="16">
        <v>84</v>
      </c>
      <c r="J92" s="16">
        <v>53</v>
      </c>
      <c r="K92" s="16">
        <v>32</v>
      </c>
      <c r="L92" s="16">
        <v>15</v>
      </c>
      <c r="M92" s="81">
        <v>35.616</v>
      </c>
      <c r="N92" s="72">
        <v>36</v>
      </c>
      <c r="O92" s="64">
        <v>2530</v>
      </c>
      <c r="P92" s="65">
        <f>Table2245789101123456789101112131415161718192021222324252627[[#This Row],[PEMBULATAN]]*O92</f>
        <v>91080</v>
      </c>
    </row>
    <row r="93" spans="1:16" ht="26.25" customHeight="1" x14ac:dyDescent="0.2">
      <c r="A93" s="14"/>
      <c r="B93" s="75"/>
      <c r="C93" s="73" t="s">
        <v>4659</v>
      </c>
      <c r="D93" s="78" t="s">
        <v>289</v>
      </c>
      <c r="E93" s="13">
        <v>44457</v>
      </c>
      <c r="F93" s="76" t="s">
        <v>4059</v>
      </c>
      <c r="G93" s="13">
        <v>44457.916666666664</v>
      </c>
      <c r="H93" s="77" t="s">
        <v>4060</v>
      </c>
      <c r="I93" s="16">
        <v>55</v>
      </c>
      <c r="J93" s="16">
        <v>35</v>
      </c>
      <c r="K93" s="16">
        <v>23</v>
      </c>
      <c r="L93" s="16">
        <v>5</v>
      </c>
      <c r="M93" s="81">
        <v>11.06875</v>
      </c>
      <c r="N93" s="72">
        <v>11</v>
      </c>
      <c r="O93" s="64">
        <v>2530</v>
      </c>
      <c r="P93" s="65">
        <f>Table2245789101123456789101112131415161718192021222324252627[[#This Row],[PEMBULATAN]]*O93</f>
        <v>27830</v>
      </c>
    </row>
    <row r="94" spans="1:16" ht="26.25" customHeight="1" x14ac:dyDescent="0.2">
      <c r="A94" s="14"/>
      <c r="B94" s="75"/>
      <c r="C94" s="73" t="s">
        <v>4660</v>
      </c>
      <c r="D94" s="78" t="s">
        <v>289</v>
      </c>
      <c r="E94" s="13">
        <v>44457</v>
      </c>
      <c r="F94" s="76" t="s">
        <v>4059</v>
      </c>
      <c r="G94" s="13">
        <v>44457.916666666664</v>
      </c>
      <c r="H94" s="77" t="s">
        <v>4060</v>
      </c>
      <c r="I94" s="16">
        <v>46</v>
      </c>
      <c r="J94" s="16">
        <v>40</v>
      </c>
      <c r="K94" s="16">
        <v>10</v>
      </c>
      <c r="L94" s="16">
        <v>4</v>
      </c>
      <c r="M94" s="81">
        <v>4.5999999999999996</v>
      </c>
      <c r="N94" s="72">
        <v>5</v>
      </c>
      <c r="O94" s="64">
        <v>2530</v>
      </c>
      <c r="P94" s="65">
        <f>Table2245789101123456789101112131415161718192021222324252627[[#This Row],[PEMBULATAN]]*O94</f>
        <v>12650</v>
      </c>
    </row>
    <row r="95" spans="1:16" ht="26.25" customHeight="1" x14ac:dyDescent="0.2">
      <c r="A95" s="14"/>
      <c r="B95" s="75"/>
      <c r="C95" s="73" t="s">
        <v>4661</v>
      </c>
      <c r="D95" s="78" t="s">
        <v>289</v>
      </c>
      <c r="E95" s="13">
        <v>44457</v>
      </c>
      <c r="F95" s="76" t="s">
        <v>4059</v>
      </c>
      <c r="G95" s="13">
        <v>44457.916666666664</v>
      </c>
      <c r="H95" s="77" t="s">
        <v>4060</v>
      </c>
      <c r="I95" s="16">
        <v>64</v>
      </c>
      <c r="J95" s="16">
        <v>36</v>
      </c>
      <c r="K95" s="16">
        <v>26</v>
      </c>
      <c r="L95" s="16">
        <v>6</v>
      </c>
      <c r="M95" s="81">
        <v>14.976000000000001</v>
      </c>
      <c r="N95" s="72">
        <v>15</v>
      </c>
      <c r="O95" s="64">
        <v>2530</v>
      </c>
      <c r="P95" s="65">
        <f>Table2245789101123456789101112131415161718192021222324252627[[#This Row],[PEMBULATAN]]*O95</f>
        <v>37950</v>
      </c>
    </row>
    <row r="96" spans="1:16" ht="26.25" customHeight="1" x14ac:dyDescent="0.2">
      <c r="A96" s="14"/>
      <c r="B96" s="75"/>
      <c r="C96" s="73" t="s">
        <v>4662</v>
      </c>
      <c r="D96" s="78" t="s">
        <v>289</v>
      </c>
      <c r="E96" s="13">
        <v>44457</v>
      </c>
      <c r="F96" s="76" t="s">
        <v>4059</v>
      </c>
      <c r="G96" s="13">
        <v>44457.916666666664</v>
      </c>
      <c r="H96" s="77" t="s">
        <v>4060</v>
      </c>
      <c r="I96" s="16">
        <v>48</v>
      </c>
      <c r="J96" s="16">
        <v>34</v>
      </c>
      <c r="K96" s="16">
        <v>20</v>
      </c>
      <c r="L96" s="16">
        <v>6</v>
      </c>
      <c r="M96" s="81">
        <v>8.16</v>
      </c>
      <c r="N96" s="72">
        <v>8</v>
      </c>
      <c r="O96" s="64">
        <v>2530</v>
      </c>
      <c r="P96" s="65">
        <f>Table2245789101123456789101112131415161718192021222324252627[[#This Row],[PEMBULATAN]]*O96</f>
        <v>20240</v>
      </c>
    </row>
    <row r="97" spans="1:16" ht="26.25" customHeight="1" x14ac:dyDescent="0.2">
      <c r="A97" s="14"/>
      <c r="B97" s="75"/>
      <c r="C97" s="73" t="s">
        <v>4663</v>
      </c>
      <c r="D97" s="78" t="s">
        <v>289</v>
      </c>
      <c r="E97" s="13">
        <v>44457</v>
      </c>
      <c r="F97" s="76" t="s">
        <v>4059</v>
      </c>
      <c r="G97" s="13">
        <v>44457.916666666664</v>
      </c>
      <c r="H97" s="77" t="s">
        <v>4060</v>
      </c>
      <c r="I97" s="16">
        <v>46</v>
      </c>
      <c r="J97" s="16">
        <v>41</v>
      </c>
      <c r="K97" s="16">
        <v>23</v>
      </c>
      <c r="L97" s="16">
        <v>7</v>
      </c>
      <c r="M97" s="81">
        <v>10.8445</v>
      </c>
      <c r="N97" s="72">
        <v>11</v>
      </c>
      <c r="O97" s="64">
        <v>2530</v>
      </c>
      <c r="P97" s="65">
        <f>Table2245789101123456789101112131415161718192021222324252627[[#This Row],[PEMBULATAN]]*O97</f>
        <v>27830</v>
      </c>
    </row>
    <row r="98" spans="1:16" ht="26.25" customHeight="1" x14ac:dyDescent="0.2">
      <c r="A98" s="14"/>
      <c r="B98" s="75"/>
      <c r="C98" s="73" t="s">
        <v>4664</v>
      </c>
      <c r="D98" s="78" t="s">
        <v>289</v>
      </c>
      <c r="E98" s="13">
        <v>44457</v>
      </c>
      <c r="F98" s="76" t="s">
        <v>4059</v>
      </c>
      <c r="G98" s="13">
        <v>44457.916666666664</v>
      </c>
      <c r="H98" s="77" t="s">
        <v>4060</v>
      </c>
      <c r="I98" s="16">
        <v>90</v>
      </c>
      <c r="J98" s="16">
        <v>58</v>
      </c>
      <c r="K98" s="16">
        <v>32</v>
      </c>
      <c r="L98" s="16">
        <v>24</v>
      </c>
      <c r="M98" s="81">
        <v>41.76</v>
      </c>
      <c r="N98" s="72">
        <v>42</v>
      </c>
      <c r="O98" s="64">
        <v>2530</v>
      </c>
      <c r="P98" s="65">
        <f>Table2245789101123456789101112131415161718192021222324252627[[#This Row],[PEMBULATAN]]*O98</f>
        <v>106260</v>
      </c>
    </row>
    <row r="99" spans="1:16" ht="26.25" customHeight="1" x14ac:dyDescent="0.2">
      <c r="A99" s="14"/>
      <c r="B99" s="75"/>
      <c r="C99" s="73" t="s">
        <v>4665</v>
      </c>
      <c r="D99" s="78" t="s">
        <v>289</v>
      </c>
      <c r="E99" s="13">
        <v>44457</v>
      </c>
      <c r="F99" s="76" t="s">
        <v>4059</v>
      </c>
      <c r="G99" s="13">
        <v>44457.916666666664</v>
      </c>
      <c r="H99" s="77" t="s">
        <v>4060</v>
      </c>
      <c r="I99" s="16">
        <v>78</v>
      </c>
      <c r="J99" s="16">
        <v>42</v>
      </c>
      <c r="K99" s="16">
        <v>26</v>
      </c>
      <c r="L99" s="16">
        <v>10</v>
      </c>
      <c r="M99" s="81">
        <v>21.294</v>
      </c>
      <c r="N99" s="72">
        <v>21</v>
      </c>
      <c r="O99" s="64">
        <v>2530</v>
      </c>
      <c r="P99" s="65">
        <f>Table2245789101123456789101112131415161718192021222324252627[[#This Row],[PEMBULATAN]]*O99</f>
        <v>53130</v>
      </c>
    </row>
    <row r="100" spans="1:16" ht="26.25" customHeight="1" x14ac:dyDescent="0.2">
      <c r="A100" s="14"/>
      <c r="B100" s="75"/>
      <c r="C100" s="73" t="s">
        <v>4666</v>
      </c>
      <c r="D100" s="78" t="s">
        <v>289</v>
      </c>
      <c r="E100" s="13">
        <v>44457</v>
      </c>
      <c r="F100" s="76" t="s">
        <v>4059</v>
      </c>
      <c r="G100" s="13">
        <v>44457.916666666664</v>
      </c>
      <c r="H100" s="77" t="s">
        <v>4060</v>
      </c>
      <c r="I100" s="16">
        <v>64</v>
      </c>
      <c r="J100" s="16">
        <v>44</v>
      </c>
      <c r="K100" s="16">
        <v>24</v>
      </c>
      <c r="L100" s="16">
        <v>7</v>
      </c>
      <c r="M100" s="81">
        <v>16.896000000000001</v>
      </c>
      <c r="N100" s="72">
        <v>17</v>
      </c>
      <c r="O100" s="64">
        <v>2530</v>
      </c>
      <c r="P100" s="65">
        <f>Table2245789101123456789101112131415161718192021222324252627[[#This Row],[PEMBULATAN]]*O100</f>
        <v>43010</v>
      </c>
    </row>
    <row r="101" spans="1:16" ht="26.25" customHeight="1" x14ac:dyDescent="0.2">
      <c r="A101" s="14"/>
      <c r="B101" s="75"/>
      <c r="C101" s="73" t="s">
        <v>4667</v>
      </c>
      <c r="D101" s="78" t="s">
        <v>289</v>
      </c>
      <c r="E101" s="13">
        <v>44457</v>
      </c>
      <c r="F101" s="76" t="s">
        <v>4059</v>
      </c>
      <c r="G101" s="13">
        <v>44457.916666666664</v>
      </c>
      <c r="H101" s="77" t="s">
        <v>4060</v>
      </c>
      <c r="I101" s="16">
        <v>78</v>
      </c>
      <c r="J101" s="16">
        <v>45</v>
      </c>
      <c r="K101" s="16">
        <v>31</v>
      </c>
      <c r="L101" s="16">
        <v>7</v>
      </c>
      <c r="M101" s="81">
        <v>27.202500000000001</v>
      </c>
      <c r="N101" s="72">
        <v>27</v>
      </c>
      <c r="O101" s="64">
        <v>2530</v>
      </c>
      <c r="P101" s="65">
        <f>Table2245789101123456789101112131415161718192021222324252627[[#This Row],[PEMBULATAN]]*O101</f>
        <v>68310</v>
      </c>
    </row>
    <row r="102" spans="1:16" ht="26.25" customHeight="1" x14ac:dyDescent="0.2">
      <c r="A102" s="14"/>
      <c r="B102" s="75"/>
      <c r="C102" s="73" t="s">
        <v>4668</v>
      </c>
      <c r="D102" s="78" t="s">
        <v>289</v>
      </c>
      <c r="E102" s="13">
        <v>44457</v>
      </c>
      <c r="F102" s="76" t="s">
        <v>4059</v>
      </c>
      <c r="G102" s="13">
        <v>44457.916666666664</v>
      </c>
      <c r="H102" s="77" t="s">
        <v>4060</v>
      </c>
      <c r="I102" s="16">
        <v>55</v>
      </c>
      <c r="J102" s="16">
        <v>55</v>
      </c>
      <c r="K102" s="16">
        <v>18</v>
      </c>
      <c r="L102" s="16">
        <v>10</v>
      </c>
      <c r="M102" s="81">
        <v>13.612500000000001</v>
      </c>
      <c r="N102" s="72">
        <v>14</v>
      </c>
      <c r="O102" s="64">
        <v>2530</v>
      </c>
      <c r="P102" s="65">
        <f>Table2245789101123456789101112131415161718192021222324252627[[#This Row],[PEMBULATAN]]*O102</f>
        <v>35420</v>
      </c>
    </row>
    <row r="103" spans="1:16" ht="26.25" customHeight="1" x14ac:dyDescent="0.2">
      <c r="A103" s="14"/>
      <c r="B103" s="75"/>
      <c r="C103" s="73" t="s">
        <v>4669</v>
      </c>
      <c r="D103" s="78" t="s">
        <v>289</v>
      </c>
      <c r="E103" s="13">
        <v>44457</v>
      </c>
      <c r="F103" s="76" t="s">
        <v>4059</v>
      </c>
      <c r="G103" s="13">
        <v>44457.916666666664</v>
      </c>
      <c r="H103" s="77" t="s">
        <v>4060</v>
      </c>
      <c r="I103" s="16">
        <v>44</v>
      </c>
      <c r="J103" s="16">
        <v>35</v>
      </c>
      <c r="K103" s="16">
        <v>12</v>
      </c>
      <c r="L103" s="16">
        <v>3</v>
      </c>
      <c r="M103" s="81">
        <v>4.62</v>
      </c>
      <c r="N103" s="72">
        <v>5</v>
      </c>
      <c r="O103" s="64">
        <v>2530</v>
      </c>
      <c r="P103" s="65">
        <f>Table2245789101123456789101112131415161718192021222324252627[[#This Row],[PEMBULATAN]]*O103</f>
        <v>12650</v>
      </c>
    </row>
    <row r="104" spans="1:16" ht="26.25" customHeight="1" x14ac:dyDescent="0.2">
      <c r="A104" s="14"/>
      <c r="B104" s="75"/>
      <c r="C104" s="73" t="s">
        <v>4670</v>
      </c>
      <c r="D104" s="78" t="s">
        <v>289</v>
      </c>
      <c r="E104" s="13">
        <v>44457</v>
      </c>
      <c r="F104" s="76" t="s">
        <v>4059</v>
      </c>
      <c r="G104" s="13">
        <v>44457.916666666664</v>
      </c>
      <c r="H104" s="77" t="s">
        <v>4060</v>
      </c>
      <c r="I104" s="16">
        <v>66</v>
      </c>
      <c r="J104" s="16">
        <v>53</v>
      </c>
      <c r="K104" s="16">
        <v>21</v>
      </c>
      <c r="L104" s="16">
        <v>8</v>
      </c>
      <c r="M104" s="81">
        <v>18.3645</v>
      </c>
      <c r="N104" s="72">
        <v>19</v>
      </c>
      <c r="O104" s="64">
        <v>2530</v>
      </c>
      <c r="P104" s="65">
        <f>Table2245789101123456789101112131415161718192021222324252627[[#This Row],[PEMBULATAN]]*O104</f>
        <v>48070</v>
      </c>
    </row>
    <row r="105" spans="1:16" ht="26.25" customHeight="1" x14ac:dyDescent="0.2">
      <c r="A105" s="14"/>
      <c r="B105" s="75"/>
      <c r="C105" s="73" t="s">
        <v>4671</v>
      </c>
      <c r="D105" s="78" t="s">
        <v>289</v>
      </c>
      <c r="E105" s="13">
        <v>44457</v>
      </c>
      <c r="F105" s="76" t="s">
        <v>4059</v>
      </c>
      <c r="G105" s="13">
        <v>44457.916666666664</v>
      </c>
      <c r="H105" s="77" t="s">
        <v>4060</v>
      </c>
      <c r="I105" s="16">
        <v>95</v>
      </c>
      <c r="J105" s="16">
        <v>53</v>
      </c>
      <c r="K105" s="16">
        <v>25</v>
      </c>
      <c r="L105" s="16">
        <v>14</v>
      </c>
      <c r="M105" s="81">
        <v>31.46875</v>
      </c>
      <c r="N105" s="72">
        <v>32</v>
      </c>
      <c r="O105" s="64">
        <v>2530</v>
      </c>
      <c r="P105" s="65">
        <f>Table2245789101123456789101112131415161718192021222324252627[[#This Row],[PEMBULATAN]]*O105</f>
        <v>80960</v>
      </c>
    </row>
    <row r="106" spans="1:16" ht="26.25" customHeight="1" x14ac:dyDescent="0.2">
      <c r="A106" s="14"/>
      <c r="B106" s="75"/>
      <c r="C106" s="73" t="s">
        <v>4672</v>
      </c>
      <c r="D106" s="78" t="s">
        <v>289</v>
      </c>
      <c r="E106" s="13">
        <v>44457</v>
      </c>
      <c r="F106" s="76" t="s">
        <v>4059</v>
      </c>
      <c r="G106" s="13">
        <v>44457.916666666664</v>
      </c>
      <c r="H106" s="77" t="s">
        <v>4060</v>
      </c>
      <c r="I106" s="16">
        <v>78</v>
      </c>
      <c r="J106" s="16">
        <v>64</v>
      </c>
      <c r="K106" s="16">
        <v>26</v>
      </c>
      <c r="L106" s="16">
        <v>19</v>
      </c>
      <c r="M106" s="81">
        <v>32.448</v>
      </c>
      <c r="N106" s="72">
        <v>33</v>
      </c>
      <c r="O106" s="64">
        <v>2530</v>
      </c>
      <c r="P106" s="65">
        <f>Table2245789101123456789101112131415161718192021222324252627[[#This Row],[PEMBULATAN]]*O106</f>
        <v>83490</v>
      </c>
    </row>
    <row r="107" spans="1:16" ht="26.25" customHeight="1" x14ac:dyDescent="0.2">
      <c r="A107" s="14"/>
      <c r="B107" s="75"/>
      <c r="C107" s="73" t="s">
        <v>4673</v>
      </c>
      <c r="D107" s="78" t="s">
        <v>289</v>
      </c>
      <c r="E107" s="13">
        <v>44457</v>
      </c>
      <c r="F107" s="76" t="s">
        <v>4059</v>
      </c>
      <c r="G107" s="13">
        <v>44457.916666666664</v>
      </c>
      <c r="H107" s="77" t="s">
        <v>4060</v>
      </c>
      <c r="I107" s="16">
        <v>100</v>
      </c>
      <c r="J107" s="16">
        <v>65</v>
      </c>
      <c r="K107" s="16">
        <v>28</v>
      </c>
      <c r="L107" s="16">
        <v>14</v>
      </c>
      <c r="M107" s="81">
        <v>45.5</v>
      </c>
      <c r="N107" s="72">
        <v>46</v>
      </c>
      <c r="O107" s="64">
        <v>2530</v>
      </c>
      <c r="P107" s="65">
        <f>Table2245789101123456789101112131415161718192021222324252627[[#This Row],[PEMBULATAN]]*O107</f>
        <v>116380</v>
      </c>
    </row>
    <row r="108" spans="1:16" ht="26.25" customHeight="1" x14ac:dyDescent="0.2">
      <c r="A108" s="14"/>
      <c r="B108" s="75"/>
      <c r="C108" s="73" t="s">
        <v>4674</v>
      </c>
      <c r="D108" s="78" t="s">
        <v>289</v>
      </c>
      <c r="E108" s="13">
        <v>44457</v>
      </c>
      <c r="F108" s="76" t="s">
        <v>4059</v>
      </c>
      <c r="G108" s="13">
        <v>44457.916666666664</v>
      </c>
      <c r="H108" s="77" t="s">
        <v>4060</v>
      </c>
      <c r="I108" s="16">
        <v>88</v>
      </c>
      <c r="J108" s="16">
        <v>64</v>
      </c>
      <c r="K108" s="16">
        <v>20</v>
      </c>
      <c r="L108" s="16">
        <v>14</v>
      </c>
      <c r="M108" s="81">
        <v>28.16</v>
      </c>
      <c r="N108" s="72">
        <v>28</v>
      </c>
      <c r="O108" s="64">
        <v>2530</v>
      </c>
      <c r="P108" s="65">
        <f>Table2245789101123456789101112131415161718192021222324252627[[#This Row],[PEMBULATAN]]*O108</f>
        <v>70840</v>
      </c>
    </row>
    <row r="109" spans="1:16" ht="26.25" customHeight="1" x14ac:dyDescent="0.2">
      <c r="A109" s="14"/>
      <c r="B109" s="75"/>
      <c r="C109" s="73" t="s">
        <v>4675</v>
      </c>
      <c r="D109" s="78" t="s">
        <v>289</v>
      </c>
      <c r="E109" s="13">
        <v>44457</v>
      </c>
      <c r="F109" s="76" t="s">
        <v>4059</v>
      </c>
      <c r="G109" s="13">
        <v>44457.916666666664</v>
      </c>
      <c r="H109" s="77" t="s">
        <v>4060</v>
      </c>
      <c r="I109" s="16">
        <v>96</v>
      </c>
      <c r="J109" s="16">
        <v>60</v>
      </c>
      <c r="K109" s="16">
        <v>28</v>
      </c>
      <c r="L109" s="16">
        <v>19</v>
      </c>
      <c r="M109" s="81">
        <v>40.32</v>
      </c>
      <c r="N109" s="72">
        <v>41</v>
      </c>
      <c r="O109" s="64">
        <v>2530</v>
      </c>
      <c r="P109" s="65">
        <f>Table2245789101123456789101112131415161718192021222324252627[[#This Row],[PEMBULATAN]]*O109</f>
        <v>103730</v>
      </c>
    </row>
    <row r="110" spans="1:16" ht="26.25" customHeight="1" x14ac:dyDescent="0.2">
      <c r="A110" s="14"/>
      <c r="B110" s="75"/>
      <c r="C110" s="73" t="s">
        <v>4676</v>
      </c>
      <c r="D110" s="78" t="s">
        <v>289</v>
      </c>
      <c r="E110" s="13">
        <v>44457</v>
      </c>
      <c r="F110" s="76" t="s">
        <v>4059</v>
      </c>
      <c r="G110" s="13">
        <v>44457.916666666664</v>
      </c>
      <c r="H110" s="77" t="s">
        <v>4060</v>
      </c>
      <c r="I110" s="16">
        <v>98</v>
      </c>
      <c r="J110" s="16">
        <v>60</v>
      </c>
      <c r="K110" s="16">
        <v>29</v>
      </c>
      <c r="L110" s="16">
        <v>19</v>
      </c>
      <c r="M110" s="81">
        <v>42.63</v>
      </c>
      <c r="N110" s="72">
        <v>43</v>
      </c>
      <c r="O110" s="64">
        <v>2530</v>
      </c>
      <c r="P110" s="65">
        <f>Table2245789101123456789101112131415161718192021222324252627[[#This Row],[PEMBULATAN]]*O110</f>
        <v>108790</v>
      </c>
    </row>
    <row r="111" spans="1:16" ht="26.25" customHeight="1" x14ac:dyDescent="0.2">
      <c r="A111" s="14"/>
      <c r="B111" s="75"/>
      <c r="C111" s="73" t="s">
        <v>4677</v>
      </c>
      <c r="D111" s="78" t="s">
        <v>289</v>
      </c>
      <c r="E111" s="13">
        <v>44457</v>
      </c>
      <c r="F111" s="76" t="s">
        <v>4059</v>
      </c>
      <c r="G111" s="13">
        <v>44457.916666666664</v>
      </c>
      <c r="H111" s="77" t="s">
        <v>4060</v>
      </c>
      <c r="I111" s="16">
        <v>46</v>
      </c>
      <c r="J111" s="16">
        <v>86</v>
      </c>
      <c r="K111" s="16">
        <v>28</v>
      </c>
      <c r="L111" s="16">
        <v>4</v>
      </c>
      <c r="M111" s="81">
        <v>27.692</v>
      </c>
      <c r="N111" s="72">
        <v>28</v>
      </c>
      <c r="O111" s="64">
        <v>2530</v>
      </c>
      <c r="P111" s="65">
        <f>Table2245789101123456789101112131415161718192021222324252627[[#This Row],[PEMBULATAN]]*O111</f>
        <v>70840</v>
      </c>
    </row>
    <row r="112" spans="1:16" ht="26.25" customHeight="1" x14ac:dyDescent="0.2">
      <c r="A112" s="14"/>
      <c r="B112" s="75"/>
      <c r="C112" s="73" t="s">
        <v>4678</v>
      </c>
      <c r="D112" s="78" t="s">
        <v>289</v>
      </c>
      <c r="E112" s="13">
        <v>44457</v>
      </c>
      <c r="F112" s="76" t="s">
        <v>4059</v>
      </c>
      <c r="G112" s="13">
        <v>44457.916666666664</v>
      </c>
      <c r="H112" s="77" t="s">
        <v>4060</v>
      </c>
      <c r="I112" s="16">
        <v>74</v>
      </c>
      <c r="J112" s="16">
        <v>64</v>
      </c>
      <c r="K112" s="16">
        <v>12</v>
      </c>
      <c r="L112" s="16">
        <v>5</v>
      </c>
      <c r="M112" s="81">
        <v>14.208</v>
      </c>
      <c r="N112" s="72">
        <v>14</v>
      </c>
      <c r="O112" s="64">
        <v>2530</v>
      </c>
      <c r="P112" s="65">
        <f>Table2245789101123456789101112131415161718192021222324252627[[#This Row],[PEMBULATAN]]*O112</f>
        <v>35420</v>
      </c>
    </row>
    <row r="113" spans="1:16" ht="26.25" customHeight="1" x14ac:dyDescent="0.2">
      <c r="A113" s="14"/>
      <c r="B113" s="75"/>
      <c r="C113" s="73" t="s">
        <v>4679</v>
      </c>
      <c r="D113" s="78" t="s">
        <v>289</v>
      </c>
      <c r="E113" s="13">
        <v>44457</v>
      </c>
      <c r="F113" s="76" t="s">
        <v>4059</v>
      </c>
      <c r="G113" s="13">
        <v>44457.916666666664</v>
      </c>
      <c r="H113" s="77" t="s">
        <v>4060</v>
      </c>
      <c r="I113" s="16">
        <v>82</v>
      </c>
      <c r="J113" s="16">
        <v>58</v>
      </c>
      <c r="K113" s="16">
        <v>28</v>
      </c>
      <c r="L113" s="16">
        <v>16</v>
      </c>
      <c r="M113" s="81">
        <v>33.292000000000002</v>
      </c>
      <c r="N113" s="72">
        <v>33</v>
      </c>
      <c r="O113" s="64">
        <v>2530</v>
      </c>
      <c r="P113" s="65">
        <f>Table2245789101123456789101112131415161718192021222324252627[[#This Row],[PEMBULATAN]]*O113</f>
        <v>83490</v>
      </c>
    </row>
    <row r="114" spans="1:16" ht="26.25" customHeight="1" x14ac:dyDescent="0.2">
      <c r="A114" s="14"/>
      <c r="B114" s="75"/>
      <c r="C114" s="73" t="s">
        <v>4680</v>
      </c>
      <c r="D114" s="78" t="s">
        <v>289</v>
      </c>
      <c r="E114" s="13">
        <v>44457</v>
      </c>
      <c r="F114" s="76" t="s">
        <v>4059</v>
      </c>
      <c r="G114" s="13">
        <v>44457.916666666664</v>
      </c>
      <c r="H114" s="77" t="s">
        <v>4060</v>
      </c>
      <c r="I114" s="16">
        <v>85</v>
      </c>
      <c r="J114" s="16">
        <v>50</v>
      </c>
      <c r="K114" s="16">
        <v>28</v>
      </c>
      <c r="L114" s="16">
        <v>18</v>
      </c>
      <c r="M114" s="81">
        <v>29.75</v>
      </c>
      <c r="N114" s="72">
        <v>30</v>
      </c>
      <c r="O114" s="64">
        <v>2530</v>
      </c>
      <c r="P114" s="65">
        <f>Table2245789101123456789101112131415161718192021222324252627[[#This Row],[PEMBULATAN]]*O114</f>
        <v>75900</v>
      </c>
    </row>
    <row r="115" spans="1:16" ht="26.25" customHeight="1" x14ac:dyDescent="0.2">
      <c r="A115" s="14"/>
      <c r="B115" s="75"/>
      <c r="C115" s="73" t="s">
        <v>4681</v>
      </c>
      <c r="D115" s="78" t="s">
        <v>289</v>
      </c>
      <c r="E115" s="13">
        <v>44457</v>
      </c>
      <c r="F115" s="76" t="s">
        <v>4059</v>
      </c>
      <c r="G115" s="13">
        <v>44457.916666666664</v>
      </c>
      <c r="H115" s="77" t="s">
        <v>4060</v>
      </c>
      <c r="I115" s="16">
        <v>86</v>
      </c>
      <c r="J115" s="16">
        <v>60</v>
      </c>
      <c r="K115" s="16">
        <v>27</v>
      </c>
      <c r="L115" s="16">
        <v>19</v>
      </c>
      <c r="M115" s="81">
        <v>34.83</v>
      </c>
      <c r="N115" s="72">
        <v>35</v>
      </c>
      <c r="O115" s="64">
        <v>2530</v>
      </c>
      <c r="P115" s="65">
        <f>Table2245789101123456789101112131415161718192021222324252627[[#This Row],[PEMBULATAN]]*O115</f>
        <v>88550</v>
      </c>
    </row>
    <row r="116" spans="1:16" ht="26.25" customHeight="1" x14ac:dyDescent="0.2">
      <c r="A116" s="14"/>
      <c r="B116" s="75"/>
      <c r="C116" s="73" t="s">
        <v>4682</v>
      </c>
      <c r="D116" s="78" t="s">
        <v>289</v>
      </c>
      <c r="E116" s="13">
        <v>44457</v>
      </c>
      <c r="F116" s="76" t="s">
        <v>4059</v>
      </c>
      <c r="G116" s="13">
        <v>44457.916666666664</v>
      </c>
      <c r="H116" s="77" t="s">
        <v>4060</v>
      </c>
      <c r="I116" s="16">
        <v>96</v>
      </c>
      <c r="J116" s="16">
        <v>56</v>
      </c>
      <c r="K116" s="16">
        <v>23</v>
      </c>
      <c r="L116" s="16">
        <v>20</v>
      </c>
      <c r="M116" s="81">
        <v>30.911999999999999</v>
      </c>
      <c r="N116" s="72">
        <v>31</v>
      </c>
      <c r="O116" s="64">
        <v>2530</v>
      </c>
      <c r="P116" s="65">
        <f>Table2245789101123456789101112131415161718192021222324252627[[#This Row],[PEMBULATAN]]*O116</f>
        <v>78430</v>
      </c>
    </row>
    <row r="117" spans="1:16" ht="26.25" customHeight="1" x14ac:dyDescent="0.2">
      <c r="A117" s="14"/>
      <c r="B117" s="75"/>
      <c r="C117" s="73" t="s">
        <v>4683</v>
      </c>
      <c r="D117" s="78" t="s">
        <v>289</v>
      </c>
      <c r="E117" s="13">
        <v>44457</v>
      </c>
      <c r="F117" s="76" t="s">
        <v>4059</v>
      </c>
      <c r="G117" s="13">
        <v>44457.916666666664</v>
      </c>
      <c r="H117" s="77" t="s">
        <v>4060</v>
      </c>
      <c r="I117" s="16">
        <v>75</v>
      </c>
      <c r="J117" s="16">
        <v>55</v>
      </c>
      <c r="K117" s="16">
        <v>26</v>
      </c>
      <c r="L117" s="16">
        <v>10</v>
      </c>
      <c r="M117" s="81">
        <v>26.8125</v>
      </c>
      <c r="N117" s="72">
        <v>27</v>
      </c>
      <c r="O117" s="64">
        <v>2530</v>
      </c>
      <c r="P117" s="65">
        <f>Table2245789101123456789101112131415161718192021222324252627[[#This Row],[PEMBULATAN]]*O117</f>
        <v>68310</v>
      </c>
    </row>
    <row r="118" spans="1:16" ht="26.25" customHeight="1" x14ac:dyDescent="0.2">
      <c r="A118" s="14"/>
      <c r="B118" s="75"/>
      <c r="C118" s="73" t="s">
        <v>4684</v>
      </c>
      <c r="D118" s="78" t="s">
        <v>289</v>
      </c>
      <c r="E118" s="13">
        <v>44457</v>
      </c>
      <c r="F118" s="76" t="s">
        <v>4059</v>
      </c>
      <c r="G118" s="13">
        <v>44457.916666666664</v>
      </c>
      <c r="H118" s="77" t="s">
        <v>4060</v>
      </c>
      <c r="I118" s="16">
        <v>70</v>
      </c>
      <c r="J118" s="16">
        <v>56</v>
      </c>
      <c r="K118" s="16">
        <v>25</v>
      </c>
      <c r="L118" s="16">
        <v>4</v>
      </c>
      <c r="M118" s="81">
        <v>24.5</v>
      </c>
      <c r="N118" s="72">
        <v>25</v>
      </c>
      <c r="O118" s="64">
        <v>2530</v>
      </c>
      <c r="P118" s="65">
        <f>Table2245789101123456789101112131415161718192021222324252627[[#This Row],[PEMBULATAN]]*O118</f>
        <v>63250</v>
      </c>
    </row>
    <row r="119" spans="1:16" ht="26.25" customHeight="1" x14ac:dyDescent="0.2">
      <c r="A119" s="14"/>
      <c r="B119" s="75"/>
      <c r="C119" s="73" t="s">
        <v>4685</v>
      </c>
      <c r="D119" s="78" t="s">
        <v>289</v>
      </c>
      <c r="E119" s="13">
        <v>44457</v>
      </c>
      <c r="F119" s="76" t="s">
        <v>4059</v>
      </c>
      <c r="G119" s="13">
        <v>44457.916666666664</v>
      </c>
      <c r="H119" s="77" t="s">
        <v>4060</v>
      </c>
      <c r="I119" s="16">
        <v>94</v>
      </c>
      <c r="J119" s="16">
        <v>58</v>
      </c>
      <c r="K119" s="16">
        <v>31</v>
      </c>
      <c r="L119" s="16">
        <v>22</v>
      </c>
      <c r="M119" s="81">
        <v>42.253</v>
      </c>
      <c r="N119" s="72">
        <v>42</v>
      </c>
      <c r="O119" s="64">
        <v>2530</v>
      </c>
      <c r="P119" s="65">
        <f>Table2245789101123456789101112131415161718192021222324252627[[#This Row],[PEMBULATAN]]*O119</f>
        <v>106260</v>
      </c>
    </row>
    <row r="120" spans="1:16" ht="26.25" customHeight="1" x14ac:dyDescent="0.2">
      <c r="A120" s="14"/>
      <c r="B120" s="75"/>
      <c r="C120" s="73" t="s">
        <v>4686</v>
      </c>
      <c r="D120" s="78" t="s">
        <v>289</v>
      </c>
      <c r="E120" s="13">
        <v>44457</v>
      </c>
      <c r="F120" s="76" t="s">
        <v>4059</v>
      </c>
      <c r="G120" s="13">
        <v>44457.916666666664</v>
      </c>
      <c r="H120" s="77" t="s">
        <v>4060</v>
      </c>
      <c r="I120" s="16">
        <v>50</v>
      </c>
      <c r="J120" s="16">
        <v>58</v>
      </c>
      <c r="K120" s="16">
        <v>22</v>
      </c>
      <c r="L120" s="16">
        <v>7</v>
      </c>
      <c r="M120" s="81">
        <v>15.95</v>
      </c>
      <c r="N120" s="72">
        <v>16</v>
      </c>
      <c r="O120" s="64">
        <v>2530</v>
      </c>
      <c r="P120" s="65">
        <f>Table2245789101123456789101112131415161718192021222324252627[[#This Row],[PEMBULATAN]]*O120</f>
        <v>40480</v>
      </c>
    </row>
    <row r="121" spans="1:16" ht="26.25" customHeight="1" x14ac:dyDescent="0.2">
      <c r="A121" s="14"/>
      <c r="B121" s="75"/>
      <c r="C121" s="73" t="s">
        <v>4687</v>
      </c>
      <c r="D121" s="78" t="s">
        <v>289</v>
      </c>
      <c r="E121" s="13">
        <v>44457</v>
      </c>
      <c r="F121" s="76" t="s">
        <v>4059</v>
      </c>
      <c r="G121" s="13">
        <v>44457.916666666664</v>
      </c>
      <c r="H121" s="77" t="s">
        <v>4060</v>
      </c>
      <c r="I121" s="16">
        <v>100</v>
      </c>
      <c r="J121" s="16">
        <v>56</v>
      </c>
      <c r="K121" s="16">
        <v>35</v>
      </c>
      <c r="L121" s="16">
        <v>16</v>
      </c>
      <c r="M121" s="81">
        <v>49</v>
      </c>
      <c r="N121" s="72">
        <v>49</v>
      </c>
      <c r="O121" s="64">
        <v>2530</v>
      </c>
      <c r="P121" s="65">
        <f>Table2245789101123456789101112131415161718192021222324252627[[#This Row],[PEMBULATAN]]*O121</f>
        <v>123970</v>
      </c>
    </row>
    <row r="122" spans="1:16" ht="26.25" customHeight="1" x14ac:dyDescent="0.2">
      <c r="A122" s="14"/>
      <c r="B122" s="75"/>
      <c r="C122" s="73" t="s">
        <v>4688</v>
      </c>
      <c r="D122" s="78" t="s">
        <v>289</v>
      </c>
      <c r="E122" s="13">
        <v>44457</v>
      </c>
      <c r="F122" s="76" t="s">
        <v>4059</v>
      </c>
      <c r="G122" s="13">
        <v>44457.916666666664</v>
      </c>
      <c r="H122" s="77" t="s">
        <v>4060</v>
      </c>
      <c r="I122" s="16">
        <v>68</v>
      </c>
      <c r="J122" s="16">
        <v>62</v>
      </c>
      <c r="K122" s="16">
        <v>15</v>
      </c>
      <c r="L122" s="16">
        <v>7</v>
      </c>
      <c r="M122" s="81">
        <v>15.81</v>
      </c>
      <c r="N122" s="72">
        <v>16</v>
      </c>
      <c r="O122" s="64">
        <v>2530</v>
      </c>
      <c r="P122" s="65">
        <f>Table2245789101123456789101112131415161718192021222324252627[[#This Row],[PEMBULATAN]]*O122</f>
        <v>40480</v>
      </c>
    </row>
    <row r="123" spans="1:16" ht="26.25" customHeight="1" x14ac:dyDescent="0.2">
      <c r="A123" s="14"/>
      <c r="B123" s="75"/>
      <c r="C123" s="73" t="s">
        <v>4689</v>
      </c>
      <c r="D123" s="78" t="s">
        <v>289</v>
      </c>
      <c r="E123" s="13">
        <v>44457</v>
      </c>
      <c r="F123" s="76" t="s">
        <v>4059</v>
      </c>
      <c r="G123" s="13">
        <v>44457.916666666664</v>
      </c>
      <c r="H123" s="77" t="s">
        <v>4060</v>
      </c>
      <c r="I123" s="16">
        <v>96</v>
      </c>
      <c r="J123" s="16">
        <v>63</v>
      </c>
      <c r="K123" s="16">
        <v>22</v>
      </c>
      <c r="L123" s="16">
        <v>14</v>
      </c>
      <c r="M123" s="81">
        <v>33.264000000000003</v>
      </c>
      <c r="N123" s="72">
        <v>33</v>
      </c>
      <c r="O123" s="64">
        <v>2530</v>
      </c>
      <c r="P123" s="65">
        <f>Table2245789101123456789101112131415161718192021222324252627[[#This Row],[PEMBULATAN]]*O123</f>
        <v>83490</v>
      </c>
    </row>
    <row r="124" spans="1:16" ht="26.25" customHeight="1" x14ac:dyDescent="0.2">
      <c r="A124" s="14"/>
      <c r="B124" s="75"/>
      <c r="C124" s="73" t="s">
        <v>4690</v>
      </c>
      <c r="D124" s="78" t="s">
        <v>289</v>
      </c>
      <c r="E124" s="13">
        <v>44457</v>
      </c>
      <c r="F124" s="76" t="s">
        <v>4059</v>
      </c>
      <c r="G124" s="13">
        <v>44457.916666666664</v>
      </c>
      <c r="H124" s="77" t="s">
        <v>4060</v>
      </c>
      <c r="I124" s="16">
        <v>86</v>
      </c>
      <c r="J124" s="16">
        <v>50</v>
      </c>
      <c r="K124" s="16">
        <v>16</v>
      </c>
      <c r="L124" s="16">
        <v>5</v>
      </c>
      <c r="M124" s="81">
        <v>17.2</v>
      </c>
      <c r="N124" s="72">
        <v>17</v>
      </c>
      <c r="O124" s="64">
        <v>2530</v>
      </c>
      <c r="P124" s="65">
        <f>Table2245789101123456789101112131415161718192021222324252627[[#This Row],[PEMBULATAN]]*O124</f>
        <v>43010</v>
      </c>
    </row>
    <row r="125" spans="1:16" ht="26.25" customHeight="1" x14ac:dyDescent="0.2">
      <c r="A125" s="14"/>
      <c r="B125" s="75"/>
      <c r="C125" s="73" t="s">
        <v>4691</v>
      </c>
      <c r="D125" s="78" t="s">
        <v>289</v>
      </c>
      <c r="E125" s="13">
        <v>44457</v>
      </c>
      <c r="F125" s="76" t="s">
        <v>4059</v>
      </c>
      <c r="G125" s="13">
        <v>44457.916666666664</v>
      </c>
      <c r="H125" s="77" t="s">
        <v>4060</v>
      </c>
      <c r="I125" s="16">
        <v>90</v>
      </c>
      <c r="J125" s="16">
        <v>55</v>
      </c>
      <c r="K125" s="16">
        <v>28</v>
      </c>
      <c r="L125" s="16">
        <v>26</v>
      </c>
      <c r="M125" s="81">
        <v>34.65</v>
      </c>
      <c r="N125" s="72">
        <v>35</v>
      </c>
      <c r="O125" s="64">
        <v>2530</v>
      </c>
      <c r="P125" s="65">
        <f>Table2245789101123456789101112131415161718192021222324252627[[#This Row],[PEMBULATAN]]*O125</f>
        <v>88550</v>
      </c>
    </row>
    <row r="126" spans="1:16" ht="26.25" customHeight="1" x14ac:dyDescent="0.2">
      <c r="A126" s="14"/>
      <c r="B126" s="75"/>
      <c r="C126" s="73" t="s">
        <v>4692</v>
      </c>
      <c r="D126" s="78" t="s">
        <v>289</v>
      </c>
      <c r="E126" s="13">
        <v>44457</v>
      </c>
      <c r="F126" s="76" t="s">
        <v>4059</v>
      </c>
      <c r="G126" s="13">
        <v>44457.916666666664</v>
      </c>
      <c r="H126" s="77" t="s">
        <v>4060</v>
      </c>
      <c r="I126" s="16">
        <v>95</v>
      </c>
      <c r="J126" s="16">
        <v>54</v>
      </c>
      <c r="K126" s="16">
        <v>35</v>
      </c>
      <c r="L126" s="16">
        <v>26</v>
      </c>
      <c r="M126" s="81">
        <v>44.887500000000003</v>
      </c>
      <c r="N126" s="72">
        <v>45</v>
      </c>
      <c r="O126" s="64">
        <v>2530</v>
      </c>
      <c r="P126" s="65">
        <f>Table2245789101123456789101112131415161718192021222324252627[[#This Row],[PEMBULATAN]]*O126</f>
        <v>113850</v>
      </c>
    </row>
    <row r="127" spans="1:16" ht="26.25" customHeight="1" x14ac:dyDescent="0.2">
      <c r="A127" s="14"/>
      <c r="B127" s="75"/>
      <c r="C127" s="73" t="s">
        <v>4693</v>
      </c>
      <c r="D127" s="78" t="s">
        <v>289</v>
      </c>
      <c r="E127" s="13">
        <v>44457</v>
      </c>
      <c r="F127" s="76" t="s">
        <v>4059</v>
      </c>
      <c r="G127" s="13">
        <v>44457.916666666664</v>
      </c>
      <c r="H127" s="77" t="s">
        <v>4060</v>
      </c>
      <c r="I127" s="16">
        <v>70</v>
      </c>
      <c r="J127" s="16">
        <v>52</v>
      </c>
      <c r="K127" s="16">
        <v>26</v>
      </c>
      <c r="L127" s="16">
        <v>4</v>
      </c>
      <c r="M127" s="81">
        <v>23.66</v>
      </c>
      <c r="N127" s="72">
        <v>24</v>
      </c>
      <c r="O127" s="64">
        <v>2530</v>
      </c>
      <c r="P127" s="65">
        <f>Table2245789101123456789101112131415161718192021222324252627[[#This Row],[PEMBULATAN]]*O127</f>
        <v>60720</v>
      </c>
    </row>
    <row r="128" spans="1:16" ht="26.25" customHeight="1" x14ac:dyDescent="0.2">
      <c r="A128" s="14"/>
      <c r="B128" s="75"/>
      <c r="C128" s="73" t="s">
        <v>4694</v>
      </c>
      <c r="D128" s="78" t="s">
        <v>289</v>
      </c>
      <c r="E128" s="13">
        <v>44457</v>
      </c>
      <c r="F128" s="76" t="s">
        <v>4059</v>
      </c>
      <c r="G128" s="13">
        <v>44457.916666666664</v>
      </c>
      <c r="H128" s="77" t="s">
        <v>4060</v>
      </c>
      <c r="I128" s="16">
        <v>50</v>
      </c>
      <c r="J128" s="16">
        <v>55</v>
      </c>
      <c r="K128" s="16">
        <v>18</v>
      </c>
      <c r="L128" s="16">
        <v>4</v>
      </c>
      <c r="M128" s="81">
        <v>12.375</v>
      </c>
      <c r="N128" s="72">
        <v>13</v>
      </c>
      <c r="O128" s="64">
        <v>2530</v>
      </c>
      <c r="P128" s="65">
        <f>Table2245789101123456789101112131415161718192021222324252627[[#This Row],[PEMBULATAN]]*O128</f>
        <v>32890</v>
      </c>
    </row>
    <row r="129" spans="1:16" ht="26.25" customHeight="1" x14ac:dyDescent="0.2">
      <c r="A129" s="14"/>
      <c r="B129" s="75"/>
      <c r="C129" s="73" t="s">
        <v>4695</v>
      </c>
      <c r="D129" s="78" t="s">
        <v>289</v>
      </c>
      <c r="E129" s="13">
        <v>44457</v>
      </c>
      <c r="F129" s="76" t="s">
        <v>4059</v>
      </c>
      <c r="G129" s="13">
        <v>44457.916666666664</v>
      </c>
      <c r="H129" s="77" t="s">
        <v>4060</v>
      </c>
      <c r="I129" s="16">
        <v>98</v>
      </c>
      <c r="J129" s="16">
        <v>69</v>
      </c>
      <c r="K129" s="16">
        <v>27</v>
      </c>
      <c r="L129" s="16">
        <v>9</v>
      </c>
      <c r="M129" s="81">
        <v>45.643500000000003</v>
      </c>
      <c r="N129" s="72">
        <v>46</v>
      </c>
      <c r="O129" s="64">
        <v>2530</v>
      </c>
      <c r="P129" s="65">
        <f>Table2245789101123456789101112131415161718192021222324252627[[#This Row],[PEMBULATAN]]*O129</f>
        <v>116380</v>
      </c>
    </row>
    <row r="130" spans="1:16" ht="26.25" customHeight="1" x14ac:dyDescent="0.2">
      <c r="A130" s="14"/>
      <c r="B130" s="75"/>
      <c r="C130" s="73" t="s">
        <v>4696</v>
      </c>
      <c r="D130" s="78" t="s">
        <v>289</v>
      </c>
      <c r="E130" s="13">
        <v>44457</v>
      </c>
      <c r="F130" s="76" t="s">
        <v>4059</v>
      </c>
      <c r="G130" s="13">
        <v>44457.916666666664</v>
      </c>
      <c r="H130" s="77" t="s">
        <v>4060</v>
      </c>
      <c r="I130" s="16">
        <v>95</v>
      </c>
      <c r="J130" s="16">
        <v>62</v>
      </c>
      <c r="K130" s="16">
        <v>24</v>
      </c>
      <c r="L130" s="16">
        <v>10</v>
      </c>
      <c r="M130" s="81">
        <v>35.340000000000003</v>
      </c>
      <c r="N130" s="72">
        <v>36</v>
      </c>
      <c r="O130" s="64">
        <v>2530</v>
      </c>
      <c r="P130" s="65">
        <f>Table2245789101123456789101112131415161718192021222324252627[[#This Row],[PEMBULATAN]]*O130</f>
        <v>91080</v>
      </c>
    </row>
    <row r="131" spans="1:16" ht="26.25" customHeight="1" x14ac:dyDescent="0.2">
      <c r="A131" s="14"/>
      <c r="B131" s="75"/>
      <c r="C131" s="73" t="s">
        <v>4697</v>
      </c>
      <c r="D131" s="78" t="s">
        <v>289</v>
      </c>
      <c r="E131" s="13">
        <v>44457</v>
      </c>
      <c r="F131" s="76" t="s">
        <v>4059</v>
      </c>
      <c r="G131" s="13">
        <v>44457.916666666664</v>
      </c>
      <c r="H131" s="77" t="s">
        <v>4060</v>
      </c>
      <c r="I131" s="16">
        <v>94</v>
      </c>
      <c r="J131" s="16">
        <v>54</v>
      </c>
      <c r="K131" s="16">
        <v>38</v>
      </c>
      <c r="L131" s="16">
        <v>24</v>
      </c>
      <c r="M131" s="81">
        <v>48.222000000000001</v>
      </c>
      <c r="N131" s="72">
        <v>48</v>
      </c>
      <c r="O131" s="64">
        <v>2530</v>
      </c>
      <c r="P131" s="65">
        <f>Table2245789101123456789101112131415161718192021222324252627[[#This Row],[PEMBULATAN]]*O131</f>
        <v>121440</v>
      </c>
    </row>
    <row r="132" spans="1:16" ht="26.25" customHeight="1" x14ac:dyDescent="0.2">
      <c r="A132" s="14"/>
      <c r="B132" s="75"/>
      <c r="C132" s="73" t="s">
        <v>4698</v>
      </c>
      <c r="D132" s="78" t="s">
        <v>289</v>
      </c>
      <c r="E132" s="13">
        <v>44457</v>
      </c>
      <c r="F132" s="76" t="s">
        <v>4059</v>
      </c>
      <c r="G132" s="13">
        <v>44457.916666666664</v>
      </c>
      <c r="H132" s="77" t="s">
        <v>4060</v>
      </c>
      <c r="I132" s="16">
        <v>96</v>
      </c>
      <c r="J132" s="16">
        <v>64</v>
      </c>
      <c r="K132" s="16">
        <v>30</v>
      </c>
      <c r="L132" s="16">
        <v>25</v>
      </c>
      <c r="M132" s="81">
        <v>46.08</v>
      </c>
      <c r="N132" s="72">
        <v>46</v>
      </c>
      <c r="O132" s="64">
        <v>2530</v>
      </c>
      <c r="P132" s="65">
        <f>Table2245789101123456789101112131415161718192021222324252627[[#This Row],[PEMBULATAN]]*O132</f>
        <v>116380</v>
      </c>
    </row>
    <row r="133" spans="1:16" ht="26.25" customHeight="1" x14ac:dyDescent="0.2">
      <c r="A133" s="14"/>
      <c r="B133" s="75"/>
      <c r="C133" s="73" t="s">
        <v>4699</v>
      </c>
      <c r="D133" s="78" t="s">
        <v>289</v>
      </c>
      <c r="E133" s="13">
        <v>44457</v>
      </c>
      <c r="F133" s="76" t="s">
        <v>4059</v>
      </c>
      <c r="G133" s="13">
        <v>44457.916666666664</v>
      </c>
      <c r="H133" s="77" t="s">
        <v>4060</v>
      </c>
      <c r="I133" s="16">
        <v>98</v>
      </c>
      <c r="J133" s="16">
        <v>56</v>
      </c>
      <c r="K133" s="16">
        <v>38</v>
      </c>
      <c r="L133" s="16">
        <v>22</v>
      </c>
      <c r="M133" s="81">
        <v>52.136000000000003</v>
      </c>
      <c r="N133" s="72">
        <v>52</v>
      </c>
      <c r="O133" s="64">
        <v>2530</v>
      </c>
      <c r="P133" s="65">
        <f>Table2245789101123456789101112131415161718192021222324252627[[#This Row],[PEMBULATAN]]*O133</f>
        <v>131560</v>
      </c>
    </row>
    <row r="134" spans="1:16" ht="26.25" customHeight="1" x14ac:dyDescent="0.2">
      <c r="A134" s="14"/>
      <c r="B134" s="75"/>
      <c r="C134" s="73" t="s">
        <v>4700</v>
      </c>
      <c r="D134" s="78" t="s">
        <v>289</v>
      </c>
      <c r="E134" s="13">
        <v>44457</v>
      </c>
      <c r="F134" s="76" t="s">
        <v>4059</v>
      </c>
      <c r="G134" s="13">
        <v>44457.916666666664</v>
      </c>
      <c r="H134" s="77" t="s">
        <v>4060</v>
      </c>
      <c r="I134" s="16">
        <v>98</v>
      </c>
      <c r="J134" s="16">
        <v>63</v>
      </c>
      <c r="K134" s="16">
        <v>29</v>
      </c>
      <c r="L134" s="16">
        <v>11</v>
      </c>
      <c r="M134" s="81">
        <v>44.761499999999998</v>
      </c>
      <c r="N134" s="72">
        <v>45</v>
      </c>
      <c r="O134" s="64">
        <v>2530</v>
      </c>
      <c r="P134" s="65">
        <f>Table2245789101123456789101112131415161718192021222324252627[[#This Row],[PEMBULATAN]]*O134</f>
        <v>113850</v>
      </c>
    </row>
    <row r="135" spans="1:16" ht="26.25" customHeight="1" x14ac:dyDescent="0.2">
      <c r="A135" s="14"/>
      <c r="B135" s="75"/>
      <c r="C135" s="73" t="s">
        <v>4701</v>
      </c>
      <c r="D135" s="78" t="s">
        <v>289</v>
      </c>
      <c r="E135" s="13">
        <v>44457</v>
      </c>
      <c r="F135" s="76" t="s">
        <v>4059</v>
      </c>
      <c r="G135" s="13">
        <v>44457.916666666664</v>
      </c>
      <c r="H135" s="77" t="s">
        <v>4060</v>
      </c>
      <c r="I135" s="16">
        <v>102</v>
      </c>
      <c r="J135" s="16">
        <v>60</v>
      </c>
      <c r="K135" s="16">
        <v>27</v>
      </c>
      <c r="L135" s="16">
        <v>21</v>
      </c>
      <c r="M135" s="81">
        <v>41.31</v>
      </c>
      <c r="N135" s="72">
        <v>42</v>
      </c>
      <c r="O135" s="64">
        <v>2530</v>
      </c>
      <c r="P135" s="65">
        <f>Table2245789101123456789101112131415161718192021222324252627[[#This Row],[PEMBULATAN]]*O135</f>
        <v>106260</v>
      </c>
    </row>
    <row r="136" spans="1:16" ht="26.25" customHeight="1" x14ac:dyDescent="0.2">
      <c r="A136" s="14"/>
      <c r="B136" s="75"/>
      <c r="C136" s="73" t="s">
        <v>4702</v>
      </c>
      <c r="D136" s="78" t="s">
        <v>289</v>
      </c>
      <c r="E136" s="13">
        <v>44457</v>
      </c>
      <c r="F136" s="76" t="s">
        <v>4059</v>
      </c>
      <c r="G136" s="13">
        <v>44457.916666666664</v>
      </c>
      <c r="H136" s="77" t="s">
        <v>4060</v>
      </c>
      <c r="I136" s="16">
        <v>99</v>
      </c>
      <c r="J136" s="16">
        <v>63</v>
      </c>
      <c r="K136" s="16">
        <v>34</v>
      </c>
      <c r="L136" s="16">
        <v>29</v>
      </c>
      <c r="M136" s="81">
        <v>53.014499999999998</v>
      </c>
      <c r="N136" s="72">
        <v>53</v>
      </c>
      <c r="O136" s="64">
        <v>2530</v>
      </c>
      <c r="P136" s="65">
        <f>Table2245789101123456789101112131415161718192021222324252627[[#This Row],[PEMBULATAN]]*O136</f>
        <v>134090</v>
      </c>
    </row>
    <row r="137" spans="1:16" ht="26.25" customHeight="1" x14ac:dyDescent="0.2">
      <c r="A137" s="14"/>
      <c r="B137" s="75"/>
      <c r="C137" s="73" t="s">
        <v>4703</v>
      </c>
      <c r="D137" s="78" t="s">
        <v>289</v>
      </c>
      <c r="E137" s="13">
        <v>44457</v>
      </c>
      <c r="F137" s="76" t="s">
        <v>4059</v>
      </c>
      <c r="G137" s="13">
        <v>44457.916666666664</v>
      </c>
      <c r="H137" s="77" t="s">
        <v>4060</v>
      </c>
      <c r="I137" s="16">
        <v>36</v>
      </c>
      <c r="J137" s="16">
        <v>25</v>
      </c>
      <c r="K137" s="16">
        <v>10</v>
      </c>
      <c r="L137" s="16">
        <v>1</v>
      </c>
      <c r="M137" s="81">
        <v>2.25</v>
      </c>
      <c r="N137" s="72">
        <v>2</v>
      </c>
      <c r="O137" s="64">
        <v>2530</v>
      </c>
      <c r="P137" s="65">
        <f>Table2245789101123456789101112131415161718192021222324252627[[#This Row],[PEMBULATAN]]*O137</f>
        <v>5060</v>
      </c>
    </row>
    <row r="138" spans="1:16" ht="26.25" customHeight="1" x14ac:dyDescent="0.2">
      <c r="A138" s="14"/>
      <c r="B138" s="75"/>
      <c r="C138" s="73" t="s">
        <v>4704</v>
      </c>
      <c r="D138" s="78" t="s">
        <v>289</v>
      </c>
      <c r="E138" s="13">
        <v>44457</v>
      </c>
      <c r="F138" s="76" t="s">
        <v>4059</v>
      </c>
      <c r="G138" s="13">
        <v>44457.916666666664</v>
      </c>
      <c r="H138" s="77" t="s">
        <v>4060</v>
      </c>
      <c r="I138" s="16">
        <v>34</v>
      </c>
      <c r="J138" s="16">
        <v>32</v>
      </c>
      <c r="K138" s="16">
        <v>12</v>
      </c>
      <c r="L138" s="16">
        <v>1</v>
      </c>
      <c r="M138" s="81">
        <v>3.2639999999999998</v>
      </c>
      <c r="N138" s="72">
        <v>3</v>
      </c>
      <c r="O138" s="64">
        <v>2530</v>
      </c>
      <c r="P138" s="65">
        <f>Table2245789101123456789101112131415161718192021222324252627[[#This Row],[PEMBULATAN]]*O138</f>
        <v>7590</v>
      </c>
    </row>
    <row r="139" spans="1:16" ht="26.25" customHeight="1" x14ac:dyDescent="0.2">
      <c r="A139" s="14"/>
      <c r="B139" s="75"/>
      <c r="C139" s="73" t="s">
        <v>4705</v>
      </c>
      <c r="D139" s="78" t="s">
        <v>289</v>
      </c>
      <c r="E139" s="13">
        <v>44457</v>
      </c>
      <c r="F139" s="76" t="s">
        <v>4059</v>
      </c>
      <c r="G139" s="13">
        <v>44457.916666666664</v>
      </c>
      <c r="H139" s="77" t="s">
        <v>4060</v>
      </c>
      <c r="I139" s="16">
        <v>51</v>
      </c>
      <c r="J139" s="16">
        <v>38</v>
      </c>
      <c r="K139" s="16">
        <v>12</v>
      </c>
      <c r="L139" s="16">
        <v>3</v>
      </c>
      <c r="M139" s="81">
        <v>5.8140000000000001</v>
      </c>
      <c r="N139" s="72">
        <v>6</v>
      </c>
      <c r="O139" s="64">
        <v>2530</v>
      </c>
      <c r="P139" s="65">
        <f>Table2245789101123456789101112131415161718192021222324252627[[#This Row],[PEMBULATAN]]*O139</f>
        <v>15180</v>
      </c>
    </row>
    <row r="140" spans="1:16" ht="26.25" customHeight="1" x14ac:dyDescent="0.2">
      <c r="A140" s="14"/>
      <c r="B140" s="75"/>
      <c r="C140" s="73" t="s">
        <v>4706</v>
      </c>
      <c r="D140" s="78" t="s">
        <v>289</v>
      </c>
      <c r="E140" s="13">
        <v>44457</v>
      </c>
      <c r="F140" s="76" t="s">
        <v>4059</v>
      </c>
      <c r="G140" s="13">
        <v>44457.916666666664</v>
      </c>
      <c r="H140" s="77" t="s">
        <v>4060</v>
      </c>
      <c r="I140" s="16">
        <v>55</v>
      </c>
      <c r="J140" s="16">
        <v>35</v>
      </c>
      <c r="K140" s="16">
        <v>15</v>
      </c>
      <c r="L140" s="16">
        <v>5</v>
      </c>
      <c r="M140" s="81">
        <v>7.21875</v>
      </c>
      <c r="N140" s="72">
        <v>7</v>
      </c>
      <c r="O140" s="64">
        <v>2530</v>
      </c>
      <c r="P140" s="65">
        <f>Table2245789101123456789101112131415161718192021222324252627[[#This Row],[PEMBULATAN]]*O140</f>
        <v>17710</v>
      </c>
    </row>
    <row r="141" spans="1:16" ht="26.25" customHeight="1" x14ac:dyDescent="0.2">
      <c r="A141" s="14"/>
      <c r="B141" s="75"/>
      <c r="C141" s="73" t="s">
        <v>4707</v>
      </c>
      <c r="D141" s="78" t="s">
        <v>289</v>
      </c>
      <c r="E141" s="13">
        <v>44457</v>
      </c>
      <c r="F141" s="76" t="s">
        <v>4059</v>
      </c>
      <c r="G141" s="13">
        <v>44457.916666666664</v>
      </c>
      <c r="H141" s="77" t="s">
        <v>4060</v>
      </c>
      <c r="I141" s="16">
        <v>55</v>
      </c>
      <c r="J141" s="16">
        <v>35</v>
      </c>
      <c r="K141" s="16">
        <v>12</v>
      </c>
      <c r="L141" s="16">
        <v>4</v>
      </c>
      <c r="M141" s="81">
        <v>5.7750000000000004</v>
      </c>
      <c r="N141" s="72">
        <v>6</v>
      </c>
      <c r="O141" s="64">
        <v>2530</v>
      </c>
      <c r="P141" s="65">
        <f>Table2245789101123456789101112131415161718192021222324252627[[#This Row],[PEMBULATAN]]*O141</f>
        <v>15180</v>
      </c>
    </row>
    <row r="142" spans="1:16" ht="26.25" customHeight="1" x14ac:dyDescent="0.2">
      <c r="A142" s="14"/>
      <c r="B142" s="75"/>
      <c r="C142" s="73" t="s">
        <v>4708</v>
      </c>
      <c r="D142" s="78" t="s">
        <v>289</v>
      </c>
      <c r="E142" s="13">
        <v>44457</v>
      </c>
      <c r="F142" s="76" t="s">
        <v>4059</v>
      </c>
      <c r="G142" s="13">
        <v>44457.916666666664</v>
      </c>
      <c r="H142" s="77" t="s">
        <v>4060</v>
      </c>
      <c r="I142" s="16">
        <v>52</v>
      </c>
      <c r="J142" s="16">
        <v>42</v>
      </c>
      <c r="K142" s="16">
        <v>12</v>
      </c>
      <c r="L142" s="16">
        <v>3</v>
      </c>
      <c r="M142" s="81">
        <v>6.5519999999999996</v>
      </c>
      <c r="N142" s="72">
        <v>7</v>
      </c>
      <c r="O142" s="64">
        <v>2530</v>
      </c>
      <c r="P142" s="65">
        <f>Table2245789101123456789101112131415161718192021222324252627[[#This Row],[PEMBULATAN]]*O142</f>
        <v>17710</v>
      </c>
    </row>
    <row r="143" spans="1:16" ht="26.25" customHeight="1" x14ac:dyDescent="0.2">
      <c r="A143" s="14"/>
      <c r="B143" s="75"/>
      <c r="C143" s="73" t="s">
        <v>4709</v>
      </c>
      <c r="D143" s="78" t="s">
        <v>289</v>
      </c>
      <c r="E143" s="13">
        <v>44457</v>
      </c>
      <c r="F143" s="76" t="s">
        <v>4059</v>
      </c>
      <c r="G143" s="13">
        <v>44457.916666666664</v>
      </c>
      <c r="H143" s="77" t="s">
        <v>4060</v>
      </c>
      <c r="I143" s="16">
        <v>44</v>
      </c>
      <c r="J143" s="16">
        <v>38</v>
      </c>
      <c r="K143" s="16">
        <v>12</v>
      </c>
      <c r="L143" s="16">
        <v>3</v>
      </c>
      <c r="M143" s="81">
        <v>5.016</v>
      </c>
      <c r="N143" s="72">
        <v>5</v>
      </c>
      <c r="O143" s="64">
        <v>2530</v>
      </c>
      <c r="P143" s="65">
        <f>Table2245789101123456789101112131415161718192021222324252627[[#This Row],[PEMBULATAN]]*O143</f>
        <v>12650</v>
      </c>
    </row>
    <row r="144" spans="1:16" ht="26.25" customHeight="1" x14ac:dyDescent="0.2">
      <c r="A144" s="14"/>
      <c r="B144" s="75"/>
      <c r="C144" s="73" t="s">
        <v>4710</v>
      </c>
      <c r="D144" s="78" t="s">
        <v>289</v>
      </c>
      <c r="E144" s="13">
        <v>44457</v>
      </c>
      <c r="F144" s="76" t="s">
        <v>4059</v>
      </c>
      <c r="G144" s="13">
        <v>44457.916666666664</v>
      </c>
      <c r="H144" s="77" t="s">
        <v>4060</v>
      </c>
      <c r="I144" s="16">
        <v>62</v>
      </c>
      <c r="J144" s="16">
        <v>48</v>
      </c>
      <c r="K144" s="16">
        <v>12</v>
      </c>
      <c r="L144" s="16">
        <v>6</v>
      </c>
      <c r="M144" s="81">
        <v>8.9280000000000008</v>
      </c>
      <c r="N144" s="72">
        <v>9</v>
      </c>
      <c r="O144" s="64">
        <v>2530</v>
      </c>
      <c r="P144" s="65">
        <f>Table2245789101123456789101112131415161718192021222324252627[[#This Row],[PEMBULATAN]]*O144</f>
        <v>22770</v>
      </c>
    </row>
    <row r="145" spans="1:16" ht="26.25" customHeight="1" x14ac:dyDescent="0.2">
      <c r="A145" s="14"/>
      <c r="B145" s="75"/>
      <c r="C145" s="73" t="s">
        <v>4711</v>
      </c>
      <c r="D145" s="78" t="s">
        <v>289</v>
      </c>
      <c r="E145" s="13">
        <v>44457</v>
      </c>
      <c r="F145" s="76" t="s">
        <v>4059</v>
      </c>
      <c r="G145" s="13">
        <v>44457.916666666664</v>
      </c>
      <c r="H145" s="77" t="s">
        <v>4060</v>
      </c>
      <c r="I145" s="16">
        <v>51</v>
      </c>
      <c r="J145" s="16">
        <v>32</v>
      </c>
      <c r="K145" s="16">
        <v>18</v>
      </c>
      <c r="L145" s="16">
        <v>3</v>
      </c>
      <c r="M145" s="81">
        <v>7.3440000000000003</v>
      </c>
      <c r="N145" s="72">
        <v>8</v>
      </c>
      <c r="O145" s="64">
        <v>2530</v>
      </c>
      <c r="P145" s="65">
        <f>Table2245789101123456789101112131415161718192021222324252627[[#This Row],[PEMBULATAN]]*O145</f>
        <v>20240</v>
      </c>
    </row>
    <row r="146" spans="1:16" ht="26.25" customHeight="1" x14ac:dyDescent="0.2">
      <c r="A146" s="14"/>
      <c r="B146" s="75"/>
      <c r="C146" s="73" t="s">
        <v>4712</v>
      </c>
      <c r="D146" s="78" t="s">
        <v>289</v>
      </c>
      <c r="E146" s="13">
        <v>44457</v>
      </c>
      <c r="F146" s="76" t="s">
        <v>4059</v>
      </c>
      <c r="G146" s="13">
        <v>44457.916666666664</v>
      </c>
      <c r="H146" s="77" t="s">
        <v>4060</v>
      </c>
      <c r="I146" s="16">
        <v>38</v>
      </c>
      <c r="J146" s="16">
        <v>31</v>
      </c>
      <c r="K146" s="16">
        <v>11</v>
      </c>
      <c r="L146" s="16">
        <v>2</v>
      </c>
      <c r="M146" s="81">
        <v>3.2395</v>
      </c>
      <c r="N146" s="72">
        <v>3</v>
      </c>
      <c r="O146" s="64">
        <v>2530</v>
      </c>
      <c r="P146" s="65">
        <f>Table2245789101123456789101112131415161718192021222324252627[[#This Row],[PEMBULATAN]]*O146</f>
        <v>7590</v>
      </c>
    </row>
    <row r="147" spans="1:16" ht="26.25" customHeight="1" x14ac:dyDescent="0.2">
      <c r="A147" s="14"/>
      <c r="B147" s="75"/>
      <c r="C147" s="73" t="s">
        <v>4713</v>
      </c>
      <c r="D147" s="78" t="s">
        <v>289</v>
      </c>
      <c r="E147" s="13">
        <v>44457</v>
      </c>
      <c r="F147" s="76" t="s">
        <v>4059</v>
      </c>
      <c r="G147" s="13">
        <v>44457.916666666664</v>
      </c>
      <c r="H147" s="77" t="s">
        <v>4060</v>
      </c>
      <c r="I147" s="16">
        <v>48</v>
      </c>
      <c r="J147" s="16">
        <v>32</v>
      </c>
      <c r="K147" s="16">
        <v>13</v>
      </c>
      <c r="L147" s="16">
        <v>3</v>
      </c>
      <c r="M147" s="81">
        <v>4.992</v>
      </c>
      <c r="N147" s="72">
        <v>5</v>
      </c>
      <c r="O147" s="64">
        <v>2530</v>
      </c>
      <c r="P147" s="65">
        <f>Table2245789101123456789101112131415161718192021222324252627[[#This Row],[PEMBULATAN]]*O147</f>
        <v>12650</v>
      </c>
    </row>
    <row r="148" spans="1:16" ht="26.25" customHeight="1" x14ac:dyDescent="0.2">
      <c r="A148" s="14"/>
      <c r="B148" s="75"/>
      <c r="C148" s="73" t="s">
        <v>4714</v>
      </c>
      <c r="D148" s="78" t="s">
        <v>289</v>
      </c>
      <c r="E148" s="13">
        <v>44457</v>
      </c>
      <c r="F148" s="76" t="s">
        <v>4059</v>
      </c>
      <c r="G148" s="13">
        <v>44457.916666666664</v>
      </c>
      <c r="H148" s="77" t="s">
        <v>4060</v>
      </c>
      <c r="I148" s="16">
        <v>52</v>
      </c>
      <c r="J148" s="16">
        <v>41</v>
      </c>
      <c r="K148" s="16">
        <v>16</v>
      </c>
      <c r="L148" s="16">
        <v>5</v>
      </c>
      <c r="M148" s="81">
        <v>8.5280000000000005</v>
      </c>
      <c r="N148" s="72">
        <v>9</v>
      </c>
      <c r="O148" s="64">
        <v>2530</v>
      </c>
      <c r="P148" s="65">
        <f>Table2245789101123456789101112131415161718192021222324252627[[#This Row],[PEMBULATAN]]*O148</f>
        <v>22770</v>
      </c>
    </row>
    <row r="149" spans="1:16" ht="26.25" customHeight="1" x14ac:dyDescent="0.2">
      <c r="A149" s="14"/>
      <c r="B149" s="75"/>
      <c r="C149" s="73" t="s">
        <v>4715</v>
      </c>
      <c r="D149" s="78" t="s">
        <v>289</v>
      </c>
      <c r="E149" s="13">
        <v>44457</v>
      </c>
      <c r="F149" s="76" t="s">
        <v>4059</v>
      </c>
      <c r="G149" s="13">
        <v>44457.916666666664</v>
      </c>
      <c r="H149" s="77" t="s">
        <v>4060</v>
      </c>
      <c r="I149" s="16">
        <v>45</v>
      </c>
      <c r="J149" s="16">
        <v>38</v>
      </c>
      <c r="K149" s="16">
        <v>16</v>
      </c>
      <c r="L149" s="16">
        <v>4</v>
      </c>
      <c r="M149" s="81">
        <v>6.84</v>
      </c>
      <c r="N149" s="72">
        <v>7</v>
      </c>
      <c r="O149" s="64">
        <v>2530</v>
      </c>
      <c r="P149" s="65">
        <f>Table2245789101123456789101112131415161718192021222324252627[[#This Row],[PEMBULATAN]]*O149</f>
        <v>17710</v>
      </c>
    </row>
    <row r="150" spans="1:16" ht="26.25" customHeight="1" x14ac:dyDescent="0.2">
      <c r="A150" s="14"/>
      <c r="B150" s="75"/>
      <c r="C150" s="73" t="s">
        <v>4716</v>
      </c>
      <c r="D150" s="78" t="s">
        <v>289</v>
      </c>
      <c r="E150" s="13">
        <v>44457</v>
      </c>
      <c r="F150" s="76" t="s">
        <v>4059</v>
      </c>
      <c r="G150" s="13">
        <v>44457.916666666664</v>
      </c>
      <c r="H150" s="77" t="s">
        <v>4060</v>
      </c>
      <c r="I150" s="16">
        <v>58</v>
      </c>
      <c r="J150" s="16">
        <v>39</v>
      </c>
      <c r="K150" s="16">
        <v>14</v>
      </c>
      <c r="L150" s="16">
        <v>4</v>
      </c>
      <c r="M150" s="81">
        <v>7.9169999999999998</v>
      </c>
      <c r="N150" s="72">
        <v>8</v>
      </c>
      <c r="O150" s="64">
        <v>2530</v>
      </c>
      <c r="P150" s="65">
        <f>Table2245789101123456789101112131415161718192021222324252627[[#This Row],[PEMBULATAN]]*O150</f>
        <v>20240</v>
      </c>
    </row>
    <row r="151" spans="1:16" ht="26.25" customHeight="1" x14ac:dyDescent="0.2">
      <c r="A151" s="14"/>
      <c r="B151" s="75"/>
      <c r="C151" s="73" t="s">
        <v>4717</v>
      </c>
      <c r="D151" s="78" t="s">
        <v>289</v>
      </c>
      <c r="E151" s="13">
        <v>44457</v>
      </c>
      <c r="F151" s="76" t="s">
        <v>4059</v>
      </c>
      <c r="G151" s="13">
        <v>44457.916666666664</v>
      </c>
      <c r="H151" s="77" t="s">
        <v>4060</v>
      </c>
      <c r="I151" s="16">
        <v>50</v>
      </c>
      <c r="J151" s="16">
        <v>40</v>
      </c>
      <c r="K151" s="16">
        <v>15</v>
      </c>
      <c r="L151" s="16">
        <v>5</v>
      </c>
      <c r="M151" s="81">
        <v>7.5</v>
      </c>
      <c r="N151" s="72">
        <v>8</v>
      </c>
      <c r="O151" s="64">
        <v>2530</v>
      </c>
      <c r="P151" s="65">
        <f>Table2245789101123456789101112131415161718192021222324252627[[#This Row],[PEMBULATAN]]*O151</f>
        <v>20240</v>
      </c>
    </row>
    <row r="152" spans="1:16" ht="26.25" customHeight="1" x14ac:dyDescent="0.2">
      <c r="A152" s="14"/>
      <c r="B152" s="75"/>
      <c r="C152" s="73" t="s">
        <v>4718</v>
      </c>
      <c r="D152" s="78" t="s">
        <v>289</v>
      </c>
      <c r="E152" s="13">
        <v>44457</v>
      </c>
      <c r="F152" s="76" t="s">
        <v>4059</v>
      </c>
      <c r="G152" s="13">
        <v>44457.916666666664</v>
      </c>
      <c r="H152" s="77" t="s">
        <v>4060</v>
      </c>
      <c r="I152" s="16">
        <v>15</v>
      </c>
      <c r="J152" s="16">
        <v>8</v>
      </c>
      <c r="K152" s="16">
        <v>8</v>
      </c>
      <c r="L152" s="16">
        <v>1</v>
      </c>
      <c r="M152" s="81">
        <v>0.24</v>
      </c>
      <c r="N152" s="72">
        <v>1</v>
      </c>
      <c r="O152" s="64">
        <v>2530</v>
      </c>
      <c r="P152" s="65">
        <f>Table2245789101123456789101112131415161718192021222324252627[[#This Row],[PEMBULATAN]]*O152</f>
        <v>2530</v>
      </c>
    </row>
    <row r="153" spans="1:16" ht="26.25" customHeight="1" x14ac:dyDescent="0.2">
      <c r="A153" s="14"/>
      <c r="B153" s="75"/>
      <c r="C153" s="73" t="s">
        <v>4719</v>
      </c>
      <c r="D153" s="78" t="s">
        <v>289</v>
      </c>
      <c r="E153" s="13">
        <v>44457</v>
      </c>
      <c r="F153" s="76" t="s">
        <v>4059</v>
      </c>
      <c r="G153" s="13">
        <v>44457.916666666664</v>
      </c>
      <c r="H153" s="77" t="s">
        <v>4060</v>
      </c>
      <c r="I153" s="16">
        <v>16</v>
      </c>
      <c r="J153" s="16">
        <v>7</v>
      </c>
      <c r="K153" s="16">
        <v>7</v>
      </c>
      <c r="L153" s="16">
        <v>4</v>
      </c>
      <c r="M153" s="81">
        <v>0.19600000000000001</v>
      </c>
      <c r="N153" s="72">
        <v>4</v>
      </c>
      <c r="O153" s="64">
        <v>2530</v>
      </c>
      <c r="P153" s="65">
        <f>Table2245789101123456789101112131415161718192021222324252627[[#This Row],[PEMBULATAN]]*O153</f>
        <v>10120</v>
      </c>
    </row>
    <row r="154" spans="1:16" ht="26.25" customHeight="1" x14ac:dyDescent="0.2">
      <c r="A154" s="14"/>
      <c r="B154" s="75"/>
      <c r="C154" s="73" t="s">
        <v>4720</v>
      </c>
      <c r="D154" s="78" t="s">
        <v>289</v>
      </c>
      <c r="E154" s="13">
        <v>44457</v>
      </c>
      <c r="F154" s="76" t="s">
        <v>4059</v>
      </c>
      <c r="G154" s="13">
        <v>44457.916666666664</v>
      </c>
      <c r="H154" s="77" t="s">
        <v>4060</v>
      </c>
      <c r="I154" s="16">
        <v>44</v>
      </c>
      <c r="J154" s="16">
        <v>32</v>
      </c>
      <c r="K154" s="16">
        <v>12</v>
      </c>
      <c r="L154" s="16">
        <v>2</v>
      </c>
      <c r="M154" s="81">
        <v>4.2240000000000002</v>
      </c>
      <c r="N154" s="72">
        <v>4</v>
      </c>
      <c r="O154" s="64">
        <v>2530</v>
      </c>
      <c r="P154" s="65">
        <f>Table2245789101123456789101112131415161718192021222324252627[[#This Row],[PEMBULATAN]]*O154</f>
        <v>10120</v>
      </c>
    </row>
    <row r="155" spans="1:16" ht="26.25" customHeight="1" x14ac:dyDescent="0.2">
      <c r="A155" s="14"/>
      <c r="B155" s="14"/>
      <c r="C155" s="9" t="s">
        <v>4721</v>
      </c>
      <c r="D155" s="76" t="s">
        <v>289</v>
      </c>
      <c r="E155" s="13">
        <v>44457</v>
      </c>
      <c r="F155" s="76" t="s">
        <v>4059</v>
      </c>
      <c r="G155" s="13">
        <v>44457.916666666664</v>
      </c>
      <c r="H155" s="10" t="s">
        <v>4060</v>
      </c>
      <c r="I155" s="1">
        <v>38</v>
      </c>
      <c r="J155" s="1">
        <v>36</v>
      </c>
      <c r="K155" s="1">
        <v>15</v>
      </c>
      <c r="L155" s="1">
        <v>2</v>
      </c>
      <c r="M155" s="80">
        <v>5.13</v>
      </c>
      <c r="N155" s="8">
        <v>5</v>
      </c>
      <c r="O155" s="64">
        <v>2530</v>
      </c>
      <c r="P155" s="65">
        <f>Table2245789101123456789101112131415161718192021222324252627[[#This Row],[PEMBULATAN]]*O155</f>
        <v>12650</v>
      </c>
    </row>
    <row r="156" spans="1:16" ht="26.25" customHeight="1" x14ac:dyDescent="0.2">
      <c r="A156" s="14"/>
      <c r="B156" s="14"/>
      <c r="C156" s="73" t="s">
        <v>4722</v>
      </c>
      <c r="D156" s="78" t="s">
        <v>289</v>
      </c>
      <c r="E156" s="13">
        <v>44457</v>
      </c>
      <c r="F156" s="76" t="s">
        <v>4059</v>
      </c>
      <c r="G156" s="13">
        <v>44457.916666666664</v>
      </c>
      <c r="H156" s="77" t="s">
        <v>4060</v>
      </c>
      <c r="I156" s="16">
        <v>40</v>
      </c>
      <c r="J156" s="16">
        <v>38</v>
      </c>
      <c r="K156" s="16">
        <v>12</v>
      </c>
      <c r="L156" s="16">
        <v>3</v>
      </c>
      <c r="M156" s="81">
        <v>4.5599999999999996</v>
      </c>
      <c r="N156" s="72">
        <v>5</v>
      </c>
      <c r="O156" s="64">
        <v>2530</v>
      </c>
      <c r="P156" s="65">
        <f>Table2245789101123456789101112131415161718192021222324252627[[#This Row],[PEMBULATAN]]*O156</f>
        <v>12650</v>
      </c>
    </row>
    <row r="157" spans="1:16" ht="26.25" customHeight="1" x14ac:dyDescent="0.2">
      <c r="A157" s="14"/>
      <c r="B157" s="14"/>
      <c r="C157" s="73" t="s">
        <v>4723</v>
      </c>
      <c r="D157" s="78" t="s">
        <v>289</v>
      </c>
      <c r="E157" s="13">
        <v>44457</v>
      </c>
      <c r="F157" s="76" t="s">
        <v>4059</v>
      </c>
      <c r="G157" s="13">
        <v>44457.916666666664</v>
      </c>
      <c r="H157" s="77" t="s">
        <v>4060</v>
      </c>
      <c r="I157" s="16">
        <v>35</v>
      </c>
      <c r="J157" s="16">
        <v>30</v>
      </c>
      <c r="K157" s="16">
        <v>30</v>
      </c>
      <c r="L157" s="16">
        <v>5</v>
      </c>
      <c r="M157" s="81">
        <v>7.875</v>
      </c>
      <c r="N157" s="72">
        <v>8</v>
      </c>
      <c r="O157" s="64">
        <v>2530</v>
      </c>
      <c r="P157" s="65">
        <f>Table2245789101123456789101112131415161718192021222324252627[[#This Row],[PEMBULATAN]]*O157</f>
        <v>20240</v>
      </c>
    </row>
    <row r="158" spans="1:16" ht="26.25" customHeight="1" x14ac:dyDescent="0.2">
      <c r="A158" s="14"/>
      <c r="B158" s="14"/>
      <c r="C158" s="73" t="s">
        <v>4724</v>
      </c>
      <c r="D158" s="78" t="s">
        <v>289</v>
      </c>
      <c r="E158" s="13">
        <v>44457</v>
      </c>
      <c r="F158" s="76" t="s">
        <v>4059</v>
      </c>
      <c r="G158" s="13">
        <v>44457.916666666664</v>
      </c>
      <c r="H158" s="77" t="s">
        <v>4060</v>
      </c>
      <c r="I158" s="16">
        <v>38</v>
      </c>
      <c r="J158" s="16">
        <v>34</v>
      </c>
      <c r="K158" s="16">
        <v>9</v>
      </c>
      <c r="L158" s="16">
        <v>2</v>
      </c>
      <c r="M158" s="81">
        <v>2.907</v>
      </c>
      <c r="N158" s="72">
        <v>3</v>
      </c>
      <c r="O158" s="64">
        <v>2530</v>
      </c>
      <c r="P158" s="65">
        <f>Table2245789101123456789101112131415161718192021222324252627[[#This Row],[PEMBULATAN]]*O158</f>
        <v>7590</v>
      </c>
    </row>
    <row r="159" spans="1:16" ht="26.25" customHeight="1" x14ac:dyDescent="0.2">
      <c r="A159" s="14"/>
      <c r="B159" s="14"/>
      <c r="C159" s="73" t="s">
        <v>4725</v>
      </c>
      <c r="D159" s="78" t="s">
        <v>289</v>
      </c>
      <c r="E159" s="13">
        <v>44457</v>
      </c>
      <c r="F159" s="76" t="s">
        <v>4059</v>
      </c>
      <c r="G159" s="13">
        <v>44457.916666666664</v>
      </c>
      <c r="H159" s="77" t="s">
        <v>4060</v>
      </c>
      <c r="I159" s="16">
        <v>76</v>
      </c>
      <c r="J159" s="16">
        <v>62</v>
      </c>
      <c r="K159" s="16">
        <v>24</v>
      </c>
      <c r="L159" s="16">
        <v>7</v>
      </c>
      <c r="M159" s="81">
        <v>28.271999999999998</v>
      </c>
      <c r="N159" s="72">
        <v>28</v>
      </c>
      <c r="O159" s="64">
        <v>2530</v>
      </c>
      <c r="P159" s="65">
        <f>Table2245789101123456789101112131415161718192021222324252627[[#This Row],[PEMBULATAN]]*O159</f>
        <v>70840</v>
      </c>
    </row>
    <row r="160" spans="1:16" ht="26.25" customHeight="1" x14ac:dyDescent="0.2">
      <c r="A160" s="14"/>
      <c r="B160" s="14"/>
      <c r="C160" s="73" t="s">
        <v>4726</v>
      </c>
      <c r="D160" s="78" t="s">
        <v>289</v>
      </c>
      <c r="E160" s="13">
        <v>44457</v>
      </c>
      <c r="F160" s="76" t="s">
        <v>4059</v>
      </c>
      <c r="G160" s="13">
        <v>44457.916666666664</v>
      </c>
      <c r="H160" s="77" t="s">
        <v>4060</v>
      </c>
      <c r="I160" s="16">
        <v>58</v>
      </c>
      <c r="J160" s="16">
        <v>44</v>
      </c>
      <c r="K160" s="16">
        <v>20</v>
      </c>
      <c r="L160" s="16">
        <v>5</v>
      </c>
      <c r="M160" s="81">
        <v>12.76</v>
      </c>
      <c r="N160" s="72">
        <v>13</v>
      </c>
      <c r="O160" s="64">
        <v>2530</v>
      </c>
      <c r="P160" s="65">
        <f>Table2245789101123456789101112131415161718192021222324252627[[#This Row],[PEMBULATAN]]*O160</f>
        <v>32890</v>
      </c>
    </row>
    <row r="161" spans="1:16" ht="26.25" customHeight="1" x14ac:dyDescent="0.2">
      <c r="A161" s="14"/>
      <c r="B161" s="14"/>
      <c r="C161" s="73" t="s">
        <v>4727</v>
      </c>
      <c r="D161" s="78" t="s">
        <v>289</v>
      </c>
      <c r="E161" s="13">
        <v>44457</v>
      </c>
      <c r="F161" s="76" t="s">
        <v>4059</v>
      </c>
      <c r="G161" s="13">
        <v>44457.916666666664</v>
      </c>
      <c r="H161" s="77" t="s">
        <v>4060</v>
      </c>
      <c r="I161" s="16">
        <v>48</v>
      </c>
      <c r="J161" s="16">
        <v>48</v>
      </c>
      <c r="K161" s="16">
        <v>16</v>
      </c>
      <c r="L161" s="16">
        <v>5</v>
      </c>
      <c r="M161" s="81">
        <v>9.2159999999999993</v>
      </c>
      <c r="N161" s="72">
        <v>9</v>
      </c>
      <c r="O161" s="64">
        <v>2530</v>
      </c>
      <c r="P161" s="65">
        <f>Table2245789101123456789101112131415161718192021222324252627[[#This Row],[PEMBULATAN]]*O161</f>
        <v>22770</v>
      </c>
    </row>
    <row r="162" spans="1:16" ht="26.25" customHeight="1" x14ac:dyDescent="0.2">
      <c r="A162" s="14"/>
      <c r="B162" s="14"/>
      <c r="C162" s="73" t="s">
        <v>4728</v>
      </c>
      <c r="D162" s="78" t="s">
        <v>289</v>
      </c>
      <c r="E162" s="13">
        <v>44457</v>
      </c>
      <c r="F162" s="76" t="s">
        <v>4059</v>
      </c>
      <c r="G162" s="13">
        <v>44457.916666666664</v>
      </c>
      <c r="H162" s="77" t="s">
        <v>4060</v>
      </c>
      <c r="I162" s="16">
        <v>96</v>
      </c>
      <c r="J162" s="16">
        <v>50</v>
      </c>
      <c r="K162" s="16">
        <v>31</v>
      </c>
      <c r="L162" s="16">
        <v>23</v>
      </c>
      <c r="M162" s="81">
        <v>37.200000000000003</v>
      </c>
      <c r="N162" s="72">
        <v>37</v>
      </c>
      <c r="O162" s="64">
        <v>2530</v>
      </c>
      <c r="P162" s="65">
        <f>Table2245789101123456789101112131415161718192021222324252627[[#This Row],[PEMBULATAN]]*O162</f>
        <v>93610</v>
      </c>
    </row>
    <row r="163" spans="1:16" ht="26.25" customHeight="1" x14ac:dyDescent="0.2">
      <c r="A163" s="14"/>
      <c r="B163" s="14"/>
      <c r="C163" s="73" t="s">
        <v>4729</v>
      </c>
      <c r="D163" s="78" t="s">
        <v>289</v>
      </c>
      <c r="E163" s="13">
        <v>44457</v>
      </c>
      <c r="F163" s="76" t="s">
        <v>4059</v>
      </c>
      <c r="G163" s="13">
        <v>44457.916666666664</v>
      </c>
      <c r="H163" s="77" t="s">
        <v>4060</v>
      </c>
      <c r="I163" s="16">
        <v>84</v>
      </c>
      <c r="J163" s="16">
        <v>51</v>
      </c>
      <c r="K163" s="16">
        <v>38</v>
      </c>
      <c r="L163" s="16">
        <v>15</v>
      </c>
      <c r="M163" s="81">
        <v>40.698</v>
      </c>
      <c r="N163" s="72">
        <v>41</v>
      </c>
      <c r="O163" s="64">
        <v>2530</v>
      </c>
      <c r="P163" s="65">
        <f>Table2245789101123456789101112131415161718192021222324252627[[#This Row],[PEMBULATAN]]*O163</f>
        <v>103730</v>
      </c>
    </row>
    <row r="164" spans="1:16" ht="26.25" customHeight="1" x14ac:dyDescent="0.2">
      <c r="A164" s="14"/>
      <c r="B164" s="14"/>
      <c r="C164" s="73" t="s">
        <v>4730</v>
      </c>
      <c r="D164" s="78" t="s">
        <v>289</v>
      </c>
      <c r="E164" s="13">
        <v>44457</v>
      </c>
      <c r="F164" s="76" t="s">
        <v>4059</v>
      </c>
      <c r="G164" s="13">
        <v>44457.916666666664</v>
      </c>
      <c r="H164" s="77" t="s">
        <v>4060</v>
      </c>
      <c r="I164" s="16">
        <v>91</v>
      </c>
      <c r="J164" s="16">
        <v>58</v>
      </c>
      <c r="K164" s="16">
        <v>28</v>
      </c>
      <c r="L164" s="16">
        <v>20</v>
      </c>
      <c r="M164" s="81">
        <v>36.945999999999998</v>
      </c>
      <c r="N164" s="72">
        <v>37</v>
      </c>
      <c r="O164" s="64">
        <v>2530</v>
      </c>
      <c r="P164" s="65">
        <f>Table2245789101123456789101112131415161718192021222324252627[[#This Row],[PEMBULATAN]]*O164</f>
        <v>93610</v>
      </c>
    </row>
    <row r="165" spans="1:16" ht="26.25" customHeight="1" x14ac:dyDescent="0.2">
      <c r="A165" s="14"/>
      <c r="B165" s="14"/>
      <c r="C165" s="73" t="s">
        <v>4731</v>
      </c>
      <c r="D165" s="78" t="s">
        <v>289</v>
      </c>
      <c r="E165" s="13">
        <v>44457</v>
      </c>
      <c r="F165" s="76" t="s">
        <v>4059</v>
      </c>
      <c r="G165" s="13">
        <v>44457.916666666664</v>
      </c>
      <c r="H165" s="77" t="s">
        <v>4060</v>
      </c>
      <c r="I165" s="16">
        <v>80</v>
      </c>
      <c r="J165" s="16">
        <v>50</v>
      </c>
      <c r="K165" s="16">
        <v>28</v>
      </c>
      <c r="L165" s="16">
        <v>16</v>
      </c>
      <c r="M165" s="81">
        <v>28</v>
      </c>
      <c r="N165" s="72">
        <v>28</v>
      </c>
      <c r="O165" s="64">
        <v>2530</v>
      </c>
      <c r="P165" s="65">
        <f>Table2245789101123456789101112131415161718192021222324252627[[#This Row],[PEMBULATAN]]*O165</f>
        <v>70840</v>
      </c>
    </row>
    <row r="166" spans="1:16" ht="26.25" customHeight="1" x14ac:dyDescent="0.2">
      <c r="A166" s="14"/>
      <c r="B166" s="14"/>
      <c r="C166" s="73" t="s">
        <v>4732</v>
      </c>
      <c r="D166" s="78" t="s">
        <v>289</v>
      </c>
      <c r="E166" s="13">
        <v>44457</v>
      </c>
      <c r="F166" s="76" t="s">
        <v>4059</v>
      </c>
      <c r="G166" s="13">
        <v>44457.916666666664</v>
      </c>
      <c r="H166" s="77" t="s">
        <v>4060</v>
      </c>
      <c r="I166" s="16">
        <v>75</v>
      </c>
      <c r="J166" s="16">
        <v>64</v>
      </c>
      <c r="K166" s="16">
        <v>24</v>
      </c>
      <c r="L166" s="16">
        <v>16</v>
      </c>
      <c r="M166" s="81">
        <v>28.8</v>
      </c>
      <c r="N166" s="72">
        <v>29</v>
      </c>
      <c r="O166" s="64">
        <v>2530</v>
      </c>
      <c r="P166" s="65">
        <f>Table2245789101123456789101112131415161718192021222324252627[[#This Row],[PEMBULATAN]]*O166</f>
        <v>73370</v>
      </c>
    </row>
    <row r="167" spans="1:16" ht="26.25" customHeight="1" x14ac:dyDescent="0.2">
      <c r="A167" s="14"/>
      <c r="B167" s="14"/>
      <c r="C167" s="73" t="s">
        <v>4733</v>
      </c>
      <c r="D167" s="78" t="s">
        <v>289</v>
      </c>
      <c r="E167" s="13">
        <v>44457</v>
      </c>
      <c r="F167" s="76" t="s">
        <v>4059</v>
      </c>
      <c r="G167" s="13">
        <v>44457.916666666664</v>
      </c>
      <c r="H167" s="77" t="s">
        <v>4060</v>
      </c>
      <c r="I167" s="16">
        <v>104</v>
      </c>
      <c r="J167" s="16">
        <v>55</v>
      </c>
      <c r="K167" s="16">
        <v>25</v>
      </c>
      <c r="L167" s="16">
        <v>9</v>
      </c>
      <c r="M167" s="81">
        <v>35.75</v>
      </c>
      <c r="N167" s="72">
        <v>36</v>
      </c>
      <c r="O167" s="64">
        <v>2530</v>
      </c>
      <c r="P167" s="65">
        <f>Table2245789101123456789101112131415161718192021222324252627[[#This Row],[PEMBULATAN]]*O167</f>
        <v>91080</v>
      </c>
    </row>
    <row r="168" spans="1:16" ht="26.25" customHeight="1" x14ac:dyDescent="0.2">
      <c r="A168" s="14"/>
      <c r="B168" s="14"/>
      <c r="C168" s="73" t="s">
        <v>4734</v>
      </c>
      <c r="D168" s="78" t="s">
        <v>289</v>
      </c>
      <c r="E168" s="13">
        <v>44457</v>
      </c>
      <c r="F168" s="76" t="s">
        <v>4059</v>
      </c>
      <c r="G168" s="13">
        <v>44457.916666666664</v>
      </c>
      <c r="H168" s="77" t="s">
        <v>4060</v>
      </c>
      <c r="I168" s="16">
        <v>58</v>
      </c>
      <c r="J168" s="16">
        <v>33</v>
      </c>
      <c r="K168" s="16">
        <v>23</v>
      </c>
      <c r="L168" s="16">
        <v>22</v>
      </c>
      <c r="M168" s="81">
        <v>11.0055</v>
      </c>
      <c r="N168" s="72">
        <v>22</v>
      </c>
      <c r="O168" s="64">
        <v>2530</v>
      </c>
      <c r="P168" s="65">
        <f>Table2245789101123456789101112131415161718192021222324252627[[#This Row],[PEMBULATAN]]*O168</f>
        <v>55660</v>
      </c>
    </row>
    <row r="169" spans="1:16" ht="26.25" customHeight="1" x14ac:dyDescent="0.2">
      <c r="A169" s="14"/>
      <c r="B169" s="14"/>
      <c r="C169" s="73" t="s">
        <v>4735</v>
      </c>
      <c r="D169" s="78" t="s">
        <v>289</v>
      </c>
      <c r="E169" s="13">
        <v>44457</v>
      </c>
      <c r="F169" s="76" t="s">
        <v>4059</v>
      </c>
      <c r="G169" s="13">
        <v>44457.916666666664</v>
      </c>
      <c r="H169" s="77" t="s">
        <v>4060</v>
      </c>
      <c r="I169" s="16">
        <v>111</v>
      </c>
      <c r="J169" s="16">
        <v>56</v>
      </c>
      <c r="K169" s="16">
        <v>33</v>
      </c>
      <c r="L169" s="16">
        <v>20</v>
      </c>
      <c r="M169" s="81">
        <v>51.281999999999996</v>
      </c>
      <c r="N169" s="72">
        <v>51</v>
      </c>
      <c r="O169" s="64">
        <v>2530</v>
      </c>
      <c r="P169" s="65">
        <f>Table2245789101123456789101112131415161718192021222324252627[[#This Row],[PEMBULATAN]]*O169</f>
        <v>129030</v>
      </c>
    </row>
    <row r="170" spans="1:16" ht="26.25" customHeight="1" x14ac:dyDescent="0.2">
      <c r="A170" s="14"/>
      <c r="B170" s="14"/>
      <c r="C170" s="73" t="s">
        <v>4736</v>
      </c>
      <c r="D170" s="78" t="s">
        <v>289</v>
      </c>
      <c r="E170" s="13">
        <v>44457</v>
      </c>
      <c r="F170" s="76" t="s">
        <v>4059</v>
      </c>
      <c r="G170" s="13">
        <v>44457.916666666664</v>
      </c>
      <c r="H170" s="77" t="s">
        <v>4060</v>
      </c>
      <c r="I170" s="16">
        <v>77</v>
      </c>
      <c r="J170" s="16">
        <v>58</v>
      </c>
      <c r="K170" s="16">
        <v>19</v>
      </c>
      <c r="L170" s="16">
        <v>17</v>
      </c>
      <c r="M170" s="81">
        <v>21.2135</v>
      </c>
      <c r="N170" s="72">
        <v>21</v>
      </c>
      <c r="O170" s="64">
        <v>2530</v>
      </c>
      <c r="P170" s="65">
        <f>Table2245789101123456789101112131415161718192021222324252627[[#This Row],[PEMBULATAN]]*O170</f>
        <v>53130</v>
      </c>
    </row>
    <row r="171" spans="1:16" ht="26.25" customHeight="1" x14ac:dyDescent="0.2">
      <c r="A171" s="14"/>
      <c r="B171" s="14"/>
      <c r="C171" s="73" t="s">
        <v>4737</v>
      </c>
      <c r="D171" s="78" t="s">
        <v>289</v>
      </c>
      <c r="E171" s="13">
        <v>44457</v>
      </c>
      <c r="F171" s="76" t="s">
        <v>4059</v>
      </c>
      <c r="G171" s="13">
        <v>44457.916666666664</v>
      </c>
      <c r="H171" s="77" t="s">
        <v>4060</v>
      </c>
      <c r="I171" s="16">
        <v>55</v>
      </c>
      <c r="J171" s="16">
        <v>38</v>
      </c>
      <c r="K171" s="16">
        <v>10</v>
      </c>
      <c r="L171" s="16">
        <v>10</v>
      </c>
      <c r="M171" s="81">
        <v>5.2249999999999996</v>
      </c>
      <c r="N171" s="72">
        <v>10</v>
      </c>
      <c r="O171" s="64">
        <v>2530</v>
      </c>
      <c r="P171" s="65">
        <f>Table2245789101123456789101112131415161718192021222324252627[[#This Row],[PEMBULATAN]]*O171</f>
        <v>25300</v>
      </c>
    </row>
    <row r="172" spans="1:16" ht="26.25" customHeight="1" x14ac:dyDescent="0.2">
      <c r="A172" s="14"/>
      <c r="B172" s="14"/>
      <c r="C172" s="73" t="s">
        <v>4738</v>
      </c>
      <c r="D172" s="78" t="s">
        <v>289</v>
      </c>
      <c r="E172" s="13">
        <v>44457</v>
      </c>
      <c r="F172" s="76" t="s">
        <v>4059</v>
      </c>
      <c r="G172" s="13">
        <v>44457.916666666664</v>
      </c>
      <c r="H172" s="77" t="s">
        <v>4060</v>
      </c>
      <c r="I172" s="16">
        <v>96</v>
      </c>
      <c r="J172" s="16">
        <v>55</v>
      </c>
      <c r="K172" s="16">
        <v>27</v>
      </c>
      <c r="L172" s="16">
        <v>7</v>
      </c>
      <c r="M172" s="81">
        <v>35.64</v>
      </c>
      <c r="N172" s="72">
        <v>36</v>
      </c>
      <c r="O172" s="64">
        <v>2530</v>
      </c>
      <c r="P172" s="65">
        <f>Table2245789101123456789101112131415161718192021222324252627[[#This Row],[PEMBULATAN]]*O172</f>
        <v>91080</v>
      </c>
    </row>
    <row r="173" spans="1:16" ht="26.25" customHeight="1" x14ac:dyDescent="0.2">
      <c r="A173" s="14"/>
      <c r="B173" s="14"/>
      <c r="C173" s="73" t="s">
        <v>4739</v>
      </c>
      <c r="D173" s="78" t="s">
        <v>289</v>
      </c>
      <c r="E173" s="13">
        <v>44457</v>
      </c>
      <c r="F173" s="76" t="s">
        <v>4059</v>
      </c>
      <c r="G173" s="13">
        <v>44457.916666666664</v>
      </c>
      <c r="H173" s="77" t="s">
        <v>4060</v>
      </c>
      <c r="I173" s="16">
        <v>73</v>
      </c>
      <c r="J173" s="16">
        <v>43</v>
      </c>
      <c r="K173" s="16">
        <v>24</v>
      </c>
      <c r="L173" s="16">
        <v>6</v>
      </c>
      <c r="M173" s="81">
        <v>18.834</v>
      </c>
      <c r="N173" s="72">
        <v>19</v>
      </c>
      <c r="O173" s="64">
        <v>2530</v>
      </c>
      <c r="P173" s="65">
        <f>Table2245789101123456789101112131415161718192021222324252627[[#This Row],[PEMBULATAN]]*O173</f>
        <v>48070</v>
      </c>
    </row>
    <row r="174" spans="1:16" ht="26.25" customHeight="1" x14ac:dyDescent="0.2">
      <c r="A174" s="14"/>
      <c r="B174" s="14"/>
      <c r="C174" s="73" t="s">
        <v>4740</v>
      </c>
      <c r="D174" s="78" t="s">
        <v>289</v>
      </c>
      <c r="E174" s="13">
        <v>44457</v>
      </c>
      <c r="F174" s="76" t="s">
        <v>4059</v>
      </c>
      <c r="G174" s="13">
        <v>44457.916666666664</v>
      </c>
      <c r="H174" s="77" t="s">
        <v>4060</v>
      </c>
      <c r="I174" s="16">
        <v>101</v>
      </c>
      <c r="J174" s="16">
        <v>61</v>
      </c>
      <c r="K174" s="16">
        <v>28</v>
      </c>
      <c r="L174" s="16">
        <v>19</v>
      </c>
      <c r="M174" s="81">
        <v>43.127000000000002</v>
      </c>
      <c r="N174" s="72">
        <v>43</v>
      </c>
      <c r="O174" s="64">
        <v>2530</v>
      </c>
      <c r="P174" s="65">
        <f>Table2245789101123456789101112131415161718192021222324252627[[#This Row],[PEMBULATAN]]*O174</f>
        <v>108790</v>
      </c>
    </row>
    <row r="175" spans="1:16" ht="26.25" customHeight="1" x14ac:dyDescent="0.2">
      <c r="A175" s="14"/>
      <c r="B175" s="14"/>
      <c r="C175" s="73" t="s">
        <v>4741</v>
      </c>
      <c r="D175" s="78" t="s">
        <v>289</v>
      </c>
      <c r="E175" s="13">
        <v>44457</v>
      </c>
      <c r="F175" s="76" t="s">
        <v>4059</v>
      </c>
      <c r="G175" s="13">
        <v>44457.916666666664</v>
      </c>
      <c r="H175" s="77" t="s">
        <v>4060</v>
      </c>
      <c r="I175" s="16">
        <v>99</v>
      </c>
      <c r="J175" s="16">
        <v>52</v>
      </c>
      <c r="K175" s="16">
        <v>39</v>
      </c>
      <c r="L175" s="16">
        <v>17</v>
      </c>
      <c r="M175" s="81">
        <v>50.192999999999998</v>
      </c>
      <c r="N175" s="72">
        <v>50</v>
      </c>
      <c r="O175" s="64">
        <v>2530</v>
      </c>
      <c r="P175" s="65">
        <f>Table2245789101123456789101112131415161718192021222324252627[[#This Row],[PEMBULATAN]]*O175</f>
        <v>126500</v>
      </c>
    </row>
    <row r="176" spans="1:16" ht="26.25" customHeight="1" x14ac:dyDescent="0.2">
      <c r="A176" s="14"/>
      <c r="B176" s="14"/>
      <c r="C176" s="73" t="s">
        <v>4742</v>
      </c>
      <c r="D176" s="78" t="s">
        <v>289</v>
      </c>
      <c r="E176" s="13">
        <v>44457</v>
      </c>
      <c r="F176" s="76" t="s">
        <v>4059</v>
      </c>
      <c r="G176" s="13">
        <v>44457.916666666664</v>
      </c>
      <c r="H176" s="77" t="s">
        <v>4060</v>
      </c>
      <c r="I176" s="16">
        <v>98</v>
      </c>
      <c r="J176" s="16">
        <v>54</v>
      </c>
      <c r="K176" s="16">
        <v>33</v>
      </c>
      <c r="L176" s="16">
        <v>19</v>
      </c>
      <c r="M176" s="81">
        <v>43.658999999999999</v>
      </c>
      <c r="N176" s="72">
        <v>44</v>
      </c>
      <c r="O176" s="64">
        <v>2530</v>
      </c>
      <c r="P176" s="65">
        <f>Table2245789101123456789101112131415161718192021222324252627[[#This Row],[PEMBULATAN]]*O176</f>
        <v>111320</v>
      </c>
    </row>
    <row r="177" spans="1:16" ht="26.25" customHeight="1" x14ac:dyDescent="0.2">
      <c r="A177" s="14"/>
      <c r="B177" s="14"/>
      <c r="C177" s="73" t="s">
        <v>4743</v>
      </c>
      <c r="D177" s="78" t="s">
        <v>289</v>
      </c>
      <c r="E177" s="13">
        <v>44457</v>
      </c>
      <c r="F177" s="76" t="s">
        <v>4059</v>
      </c>
      <c r="G177" s="13">
        <v>44457.916666666664</v>
      </c>
      <c r="H177" s="77" t="s">
        <v>4060</v>
      </c>
      <c r="I177" s="16">
        <v>100</v>
      </c>
      <c r="J177" s="16">
        <v>54</v>
      </c>
      <c r="K177" s="16">
        <v>37</v>
      </c>
      <c r="L177" s="16">
        <v>23</v>
      </c>
      <c r="M177" s="81">
        <v>49.95</v>
      </c>
      <c r="N177" s="72">
        <v>50</v>
      </c>
      <c r="O177" s="64">
        <v>2530</v>
      </c>
      <c r="P177" s="65">
        <f>Table2245789101123456789101112131415161718192021222324252627[[#This Row],[PEMBULATAN]]*O177</f>
        <v>126500</v>
      </c>
    </row>
    <row r="178" spans="1:16" ht="26.25" customHeight="1" x14ac:dyDescent="0.2">
      <c r="A178" s="14"/>
      <c r="B178" s="14"/>
      <c r="C178" s="73" t="s">
        <v>4744</v>
      </c>
      <c r="D178" s="78" t="s">
        <v>289</v>
      </c>
      <c r="E178" s="13">
        <v>44457</v>
      </c>
      <c r="F178" s="76" t="s">
        <v>4059</v>
      </c>
      <c r="G178" s="13">
        <v>44457.916666666664</v>
      </c>
      <c r="H178" s="77" t="s">
        <v>4060</v>
      </c>
      <c r="I178" s="16">
        <v>97</v>
      </c>
      <c r="J178" s="16">
        <v>63</v>
      </c>
      <c r="K178" s="16">
        <v>35</v>
      </c>
      <c r="L178" s="16">
        <v>30</v>
      </c>
      <c r="M178" s="81">
        <v>53.471249999999998</v>
      </c>
      <c r="N178" s="72">
        <v>54</v>
      </c>
      <c r="O178" s="64">
        <v>2530</v>
      </c>
      <c r="P178" s="65">
        <f>Table2245789101123456789101112131415161718192021222324252627[[#This Row],[PEMBULATAN]]*O178</f>
        <v>136620</v>
      </c>
    </row>
    <row r="179" spans="1:16" ht="26.25" customHeight="1" x14ac:dyDescent="0.2">
      <c r="A179" s="14"/>
      <c r="B179" s="14"/>
      <c r="C179" s="73" t="s">
        <v>4745</v>
      </c>
      <c r="D179" s="78" t="s">
        <v>289</v>
      </c>
      <c r="E179" s="13">
        <v>44457</v>
      </c>
      <c r="F179" s="76" t="s">
        <v>4059</v>
      </c>
      <c r="G179" s="13">
        <v>44457.916666666664</v>
      </c>
      <c r="H179" s="77" t="s">
        <v>4060</v>
      </c>
      <c r="I179" s="16">
        <v>100</v>
      </c>
      <c r="J179" s="16">
        <v>55</v>
      </c>
      <c r="K179" s="16">
        <v>28</v>
      </c>
      <c r="L179" s="16">
        <v>7</v>
      </c>
      <c r="M179" s="81">
        <v>38.5</v>
      </c>
      <c r="N179" s="72">
        <v>39</v>
      </c>
      <c r="O179" s="64">
        <v>2530</v>
      </c>
      <c r="P179" s="65">
        <f>Table2245789101123456789101112131415161718192021222324252627[[#This Row],[PEMBULATAN]]*O179</f>
        <v>98670</v>
      </c>
    </row>
    <row r="180" spans="1:16" ht="26.25" customHeight="1" x14ac:dyDescent="0.2">
      <c r="A180" s="14"/>
      <c r="B180" s="14"/>
      <c r="C180" s="73" t="s">
        <v>4746</v>
      </c>
      <c r="D180" s="78" t="s">
        <v>289</v>
      </c>
      <c r="E180" s="13">
        <v>44457</v>
      </c>
      <c r="F180" s="76" t="s">
        <v>4059</v>
      </c>
      <c r="G180" s="13">
        <v>44457.916666666664</v>
      </c>
      <c r="H180" s="77" t="s">
        <v>4060</v>
      </c>
      <c r="I180" s="16">
        <v>55</v>
      </c>
      <c r="J180" s="16">
        <v>50</v>
      </c>
      <c r="K180" s="16">
        <v>28</v>
      </c>
      <c r="L180" s="16">
        <v>8</v>
      </c>
      <c r="M180" s="81">
        <v>19.25</v>
      </c>
      <c r="N180" s="72">
        <v>19</v>
      </c>
      <c r="O180" s="64">
        <v>2530</v>
      </c>
      <c r="P180" s="65">
        <f>Table2245789101123456789101112131415161718192021222324252627[[#This Row],[PEMBULATAN]]*O180</f>
        <v>48070</v>
      </c>
    </row>
    <row r="181" spans="1:16" ht="26.25" customHeight="1" x14ac:dyDescent="0.2">
      <c r="A181" s="14"/>
      <c r="B181" s="14"/>
      <c r="C181" s="73" t="s">
        <v>4747</v>
      </c>
      <c r="D181" s="78" t="s">
        <v>289</v>
      </c>
      <c r="E181" s="13">
        <v>44457</v>
      </c>
      <c r="F181" s="76" t="s">
        <v>4059</v>
      </c>
      <c r="G181" s="13">
        <v>44457.916666666664</v>
      </c>
      <c r="H181" s="77" t="s">
        <v>4060</v>
      </c>
      <c r="I181" s="16">
        <v>98</v>
      </c>
      <c r="J181" s="16">
        <v>55</v>
      </c>
      <c r="K181" s="16">
        <v>30</v>
      </c>
      <c r="L181" s="16">
        <v>21</v>
      </c>
      <c r="M181" s="81">
        <v>40.424999999999997</v>
      </c>
      <c r="N181" s="72">
        <v>41</v>
      </c>
      <c r="O181" s="64">
        <v>2530</v>
      </c>
      <c r="P181" s="65">
        <f>Table2245789101123456789101112131415161718192021222324252627[[#This Row],[PEMBULATAN]]*O181</f>
        <v>103730</v>
      </c>
    </row>
    <row r="182" spans="1:16" ht="26.25" customHeight="1" x14ac:dyDescent="0.2">
      <c r="A182" s="14"/>
      <c r="B182" s="14"/>
      <c r="C182" s="73" t="s">
        <v>4748</v>
      </c>
      <c r="D182" s="78" t="s">
        <v>289</v>
      </c>
      <c r="E182" s="13">
        <v>44457</v>
      </c>
      <c r="F182" s="76" t="s">
        <v>4059</v>
      </c>
      <c r="G182" s="13">
        <v>44457.916666666664</v>
      </c>
      <c r="H182" s="77" t="s">
        <v>4060</v>
      </c>
      <c r="I182" s="16">
        <v>158</v>
      </c>
      <c r="J182" s="16">
        <v>15</v>
      </c>
      <c r="K182" s="16">
        <v>34</v>
      </c>
      <c r="L182" s="16">
        <v>12</v>
      </c>
      <c r="M182" s="81">
        <v>20.145</v>
      </c>
      <c r="N182" s="72">
        <v>20</v>
      </c>
      <c r="O182" s="64">
        <v>2530</v>
      </c>
      <c r="P182" s="65">
        <f>Table2245789101123456789101112131415161718192021222324252627[[#This Row],[PEMBULATAN]]*O182</f>
        <v>50600</v>
      </c>
    </row>
    <row r="183" spans="1:16" ht="26.25" customHeight="1" x14ac:dyDescent="0.2">
      <c r="A183" s="14"/>
      <c r="B183" s="96"/>
      <c r="C183" s="73" t="s">
        <v>4749</v>
      </c>
      <c r="D183" s="78" t="s">
        <v>289</v>
      </c>
      <c r="E183" s="13">
        <v>44457</v>
      </c>
      <c r="F183" s="76" t="s">
        <v>4059</v>
      </c>
      <c r="G183" s="13">
        <v>44457.916666666664</v>
      </c>
      <c r="H183" s="77" t="s">
        <v>4060</v>
      </c>
      <c r="I183" s="16">
        <v>60</v>
      </c>
      <c r="J183" s="16">
        <v>54</v>
      </c>
      <c r="K183" s="16">
        <v>20</v>
      </c>
      <c r="L183" s="16">
        <v>6</v>
      </c>
      <c r="M183" s="81">
        <v>16.2</v>
      </c>
      <c r="N183" s="72">
        <v>16</v>
      </c>
      <c r="O183" s="64">
        <v>2530</v>
      </c>
      <c r="P183" s="65">
        <f>Table2245789101123456789101112131415161718192021222324252627[[#This Row],[PEMBULATAN]]*O183</f>
        <v>40480</v>
      </c>
    </row>
    <row r="184" spans="1:16" ht="26.25" customHeight="1" x14ac:dyDescent="0.2">
      <c r="A184" s="14"/>
      <c r="B184" s="14" t="s">
        <v>4750</v>
      </c>
      <c r="C184" s="73" t="s">
        <v>4751</v>
      </c>
      <c r="D184" s="78" t="s">
        <v>289</v>
      </c>
      <c r="E184" s="13">
        <v>44457</v>
      </c>
      <c r="F184" s="76" t="s">
        <v>4059</v>
      </c>
      <c r="G184" s="13">
        <v>44457.916666666664</v>
      </c>
      <c r="H184" s="77" t="s">
        <v>4060</v>
      </c>
      <c r="I184" s="16">
        <v>48</v>
      </c>
      <c r="J184" s="16">
        <v>42</v>
      </c>
      <c r="K184" s="16">
        <v>43</v>
      </c>
      <c r="L184" s="16">
        <v>12</v>
      </c>
      <c r="M184" s="81">
        <v>21.672000000000001</v>
      </c>
      <c r="N184" s="72">
        <v>22</v>
      </c>
      <c r="O184" s="64">
        <v>2530</v>
      </c>
      <c r="P184" s="65">
        <f>Table2245789101123456789101112131415161718192021222324252627[[#This Row],[PEMBULATAN]]*O184</f>
        <v>55660</v>
      </c>
    </row>
    <row r="185" spans="1:16" ht="26.25" customHeight="1" x14ac:dyDescent="0.2">
      <c r="A185" s="14"/>
      <c r="B185" s="14"/>
      <c r="C185" s="73" t="s">
        <v>4752</v>
      </c>
      <c r="D185" s="78" t="s">
        <v>289</v>
      </c>
      <c r="E185" s="13">
        <v>44457</v>
      </c>
      <c r="F185" s="76" t="s">
        <v>4059</v>
      </c>
      <c r="G185" s="13">
        <v>44457.916666666664</v>
      </c>
      <c r="H185" s="77" t="s">
        <v>4060</v>
      </c>
      <c r="I185" s="16">
        <v>48</v>
      </c>
      <c r="J185" s="16">
        <v>62</v>
      </c>
      <c r="K185" s="16">
        <v>140</v>
      </c>
      <c r="L185" s="16">
        <v>12</v>
      </c>
      <c r="M185" s="81">
        <v>104.16</v>
      </c>
      <c r="N185" s="72">
        <v>104</v>
      </c>
      <c r="O185" s="64">
        <v>2530</v>
      </c>
      <c r="P185" s="65">
        <f>Table2245789101123456789101112131415161718192021222324252627[[#This Row],[PEMBULATAN]]*O185</f>
        <v>263120</v>
      </c>
    </row>
    <row r="186" spans="1:16" ht="22.5" customHeight="1" x14ac:dyDescent="0.2">
      <c r="A186" s="120" t="s">
        <v>30</v>
      </c>
      <c r="B186" s="121"/>
      <c r="C186" s="121"/>
      <c r="D186" s="121"/>
      <c r="E186" s="121"/>
      <c r="F186" s="121"/>
      <c r="G186" s="121"/>
      <c r="H186" s="121"/>
      <c r="I186" s="121"/>
      <c r="J186" s="121"/>
      <c r="K186" s="121"/>
      <c r="L186" s="122"/>
      <c r="M186" s="79">
        <f>SUBTOTAL(109,Table2245789101123456789101112131415161718192021222324252627[KG VOLUME])</f>
        <v>3963.6477499999996</v>
      </c>
      <c r="N186" s="68">
        <f>SUM(N3:N185)</f>
        <v>4104</v>
      </c>
      <c r="O186" s="123">
        <f>SUM(P3:P185)</f>
        <v>10383120</v>
      </c>
      <c r="P186" s="124"/>
    </row>
    <row r="187" spans="1:16" ht="18" customHeight="1" x14ac:dyDescent="0.2">
      <c r="A187" s="86"/>
      <c r="B187" s="56" t="s">
        <v>42</v>
      </c>
      <c r="C187" s="55"/>
      <c r="D187" s="57" t="s">
        <v>43</v>
      </c>
      <c r="E187" s="86"/>
      <c r="F187" s="86"/>
      <c r="G187" s="86"/>
      <c r="H187" s="86"/>
      <c r="I187" s="86"/>
      <c r="J187" s="86"/>
      <c r="K187" s="86"/>
      <c r="L187" s="86"/>
      <c r="M187" s="87"/>
      <c r="N187" s="88" t="s">
        <v>51</v>
      </c>
      <c r="O187" s="89"/>
      <c r="P187" s="89">
        <f>O186*10%</f>
        <v>1038312</v>
      </c>
    </row>
    <row r="188" spans="1:16" ht="18" customHeight="1" thickBot="1" x14ac:dyDescent="0.25">
      <c r="A188" s="86"/>
      <c r="B188" s="56"/>
      <c r="C188" s="55"/>
      <c r="D188" s="57"/>
      <c r="E188" s="86"/>
      <c r="F188" s="86"/>
      <c r="G188" s="86"/>
      <c r="H188" s="86"/>
      <c r="I188" s="86"/>
      <c r="J188" s="86"/>
      <c r="K188" s="86"/>
      <c r="L188" s="86"/>
      <c r="M188" s="87"/>
      <c r="N188" s="90" t="s">
        <v>52</v>
      </c>
      <c r="O188" s="91"/>
      <c r="P188" s="91">
        <f>O186-P187</f>
        <v>9344808</v>
      </c>
    </row>
    <row r="189" spans="1:16" ht="18" customHeight="1" x14ac:dyDescent="0.2">
      <c r="A189" s="11"/>
      <c r="H189" s="63"/>
      <c r="N189" s="62" t="s">
        <v>31</v>
      </c>
      <c r="P189" s="69">
        <f>P188*1%</f>
        <v>93448.08</v>
      </c>
    </row>
    <row r="190" spans="1:16" ht="18" customHeight="1" thickBot="1" x14ac:dyDescent="0.25">
      <c r="A190" s="11"/>
      <c r="H190" s="63"/>
      <c r="N190" s="62" t="s">
        <v>53</v>
      </c>
      <c r="P190" s="71">
        <f>P188*2%</f>
        <v>186896.16</v>
      </c>
    </row>
    <row r="191" spans="1:16" ht="18" customHeight="1" x14ac:dyDescent="0.2">
      <c r="A191" s="11"/>
      <c r="H191" s="63"/>
      <c r="N191" s="66" t="s">
        <v>32</v>
      </c>
      <c r="O191" s="67"/>
      <c r="P191" s="70">
        <f>P188+P189-P190</f>
        <v>9251359.9199999999</v>
      </c>
    </row>
    <row r="193" spans="1:16" x14ac:dyDescent="0.2">
      <c r="A193" s="11"/>
      <c r="H193" s="63"/>
      <c r="P193" s="71"/>
    </row>
    <row r="194" spans="1:16" x14ac:dyDescent="0.2">
      <c r="A194" s="11"/>
      <c r="H194" s="63"/>
      <c r="O194" s="58"/>
      <c r="P194" s="71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  <row r="199" spans="1:16" s="3" customFormat="1" x14ac:dyDescent="0.25">
      <c r="A199" s="11"/>
      <c r="B199" s="2"/>
      <c r="C199" s="2"/>
      <c r="E199" s="12"/>
      <c r="H199" s="63"/>
      <c r="N199" s="15"/>
      <c r="O199" s="15"/>
      <c r="P199" s="15"/>
    </row>
    <row r="200" spans="1:16" s="3" customFormat="1" x14ac:dyDescent="0.25">
      <c r="A200" s="11"/>
      <c r="B200" s="2"/>
      <c r="C200" s="2"/>
      <c r="E200" s="12"/>
      <c r="H200" s="63"/>
      <c r="N200" s="15"/>
      <c r="O200" s="15"/>
      <c r="P200" s="15"/>
    </row>
    <row r="201" spans="1:16" s="3" customFormat="1" x14ac:dyDescent="0.25">
      <c r="A201" s="11"/>
      <c r="B201" s="2"/>
      <c r="C201" s="2"/>
      <c r="E201" s="12"/>
      <c r="H201" s="63"/>
      <c r="N201" s="15"/>
      <c r="O201" s="15"/>
      <c r="P201" s="15"/>
    </row>
    <row r="202" spans="1:16" s="3" customFormat="1" x14ac:dyDescent="0.25">
      <c r="A202" s="11"/>
      <c r="B202" s="2"/>
      <c r="C202" s="2"/>
      <c r="E202" s="12"/>
      <c r="H202" s="63"/>
      <c r="N202" s="15"/>
      <c r="O202" s="15"/>
      <c r="P202" s="15"/>
    </row>
    <row r="203" spans="1:16" s="3" customFormat="1" x14ac:dyDescent="0.25">
      <c r="A203" s="11"/>
      <c r="B203" s="2"/>
      <c r="C203" s="2"/>
      <c r="E203" s="12"/>
      <c r="H203" s="63"/>
      <c r="N203" s="15"/>
      <c r="O203" s="15"/>
      <c r="P203" s="15"/>
    </row>
    <row r="204" spans="1:16" s="3" customFormat="1" x14ac:dyDescent="0.25">
      <c r="A204" s="11"/>
      <c r="B204" s="2"/>
      <c r="C204" s="2"/>
      <c r="E204" s="12"/>
      <c r="H204" s="63"/>
      <c r="N204" s="15"/>
      <c r="O204" s="15"/>
      <c r="P204" s="15"/>
    </row>
    <row r="205" spans="1:16" s="3" customFormat="1" x14ac:dyDescent="0.25">
      <c r="A205" s="11"/>
      <c r="B205" s="2"/>
      <c r="C205" s="2"/>
      <c r="E205" s="12"/>
      <c r="H205" s="63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3"/>
      <c r="N206" s="15"/>
      <c r="O206" s="15"/>
      <c r="P206" s="15"/>
    </row>
  </sheetData>
  <mergeCells count="2">
    <mergeCell ref="A186:L186"/>
    <mergeCell ref="O186:P186"/>
  </mergeCells>
  <conditionalFormatting sqref="B3">
    <cfRule type="duplicateValues" dxfId="264" priority="2"/>
  </conditionalFormatting>
  <conditionalFormatting sqref="B4:B154">
    <cfRule type="duplicateValues" dxfId="263" priority="1"/>
  </conditionalFormatting>
  <conditionalFormatting sqref="B155:B185">
    <cfRule type="duplicateValues" dxfId="262" priority="5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04"/>
  <sheetViews>
    <sheetView zoomScale="110" zoomScaleNormal="110" workbookViewId="0">
      <pane xSplit="3" ySplit="2" topLeftCell="D177" activePane="bottomRight" state="frozen"/>
      <selection pane="topRight" activeCell="B1" sqref="B1"/>
      <selection pane="bottomLeft" activeCell="A3" sqref="A3"/>
      <selection pane="bottomRight" activeCell="C180" sqref="C18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5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7145</v>
      </c>
      <c r="B3" s="74" t="s">
        <v>4753</v>
      </c>
      <c r="C3" s="9" t="s">
        <v>4754</v>
      </c>
      <c r="D3" s="76" t="s">
        <v>289</v>
      </c>
      <c r="E3" s="13">
        <v>44458</v>
      </c>
      <c r="F3" s="76" t="s">
        <v>4939</v>
      </c>
      <c r="G3" s="13">
        <v>44459.916666666664</v>
      </c>
      <c r="H3" s="10" t="s">
        <v>4940</v>
      </c>
      <c r="I3" s="1">
        <v>65</v>
      </c>
      <c r="J3" s="1">
        <v>44</v>
      </c>
      <c r="K3" s="1">
        <v>47</v>
      </c>
      <c r="L3" s="1">
        <v>24</v>
      </c>
      <c r="M3" s="80">
        <v>33.604999999999997</v>
      </c>
      <c r="N3" s="8">
        <v>34</v>
      </c>
      <c r="O3" s="64">
        <v>2530</v>
      </c>
      <c r="P3" s="65">
        <f>Table224578910112345678910111213141516171819202122232425262728[[#This Row],[PEMBULATAN]]*O3</f>
        <v>86020</v>
      </c>
    </row>
    <row r="4" spans="1:16" ht="26.25" customHeight="1" x14ac:dyDescent="0.2">
      <c r="A4" s="14"/>
      <c r="B4" s="75"/>
      <c r="C4" s="9" t="s">
        <v>4755</v>
      </c>
      <c r="D4" s="76" t="s">
        <v>289</v>
      </c>
      <c r="E4" s="13">
        <v>44458</v>
      </c>
      <c r="F4" s="76" t="s">
        <v>4939</v>
      </c>
      <c r="G4" s="13">
        <v>44459.916666666664</v>
      </c>
      <c r="H4" s="10" t="s">
        <v>4940</v>
      </c>
      <c r="I4" s="1">
        <v>40</v>
      </c>
      <c r="J4" s="1">
        <v>23</v>
      </c>
      <c r="K4" s="1">
        <v>34</v>
      </c>
      <c r="L4" s="1">
        <v>8</v>
      </c>
      <c r="M4" s="80">
        <v>7.82</v>
      </c>
      <c r="N4" s="8">
        <v>8</v>
      </c>
      <c r="O4" s="64">
        <v>2530</v>
      </c>
      <c r="P4" s="65">
        <f>Table224578910112345678910111213141516171819202122232425262728[[#This Row],[PEMBULATAN]]*O4</f>
        <v>20240</v>
      </c>
    </row>
    <row r="5" spans="1:16" ht="26.25" customHeight="1" x14ac:dyDescent="0.2">
      <c r="A5" s="14"/>
      <c r="B5" s="75"/>
      <c r="C5" s="73" t="s">
        <v>4756</v>
      </c>
      <c r="D5" s="78" t="s">
        <v>289</v>
      </c>
      <c r="E5" s="13">
        <v>44458</v>
      </c>
      <c r="F5" s="76" t="s">
        <v>4939</v>
      </c>
      <c r="G5" s="13">
        <v>44459.916666666664</v>
      </c>
      <c r="H5" s="77" t="s">
        <v>4940</v>
      </c>
      <c r="I5" s="16">
        <v>48</v>
      </c>
      <c r="J5" s="16">
        <v>39</v>
      </c>
      <c r="K5" s="16">
        <v>95</v>
      </c>
      <c r="L5" s="16">
        <v>18</v>
      </c>
      <c r="M5" s="81">
        <v>44.46</v>
      </c>
      <c r="N5" s="72">
        <v>45</v>
      </c>
      <c r="O5" s="64">
        <v>2530</v>
      </c>
      <c r="P5" s="65">
        <f>Table224578910112345678910111213141516171819202122232425262728[[#This Row],[PEMBULATAN]]*O5</f>
        <v>113850</v>
      </c>
    </row>
    <row r="6" spans="1:16" ht="26.25" customHeight="1" x14ac:dyDescent="0.2">
      <c r="A6" s="14"/>
      <c r="B6" s="75"/>
      <c r="C6" s="73" t="s">
        <v>4757</v>
      </c>
      <c r="D6" s="78" t="s">
        <v>289</v>
      </c>
      <c r="E6" s="13">
        <v>44458</v>
      </c>
      <c r="F6" s="76" t="s">
        <v>4939</v>
      </c>
      <c r="G6" s="13">
        <v>44459.916666666664</v>
      </c>
      <c r="H6" s="77" t="s">
        <v>4940</v>
      </c>
      <c r="I6" s="16">
        <v>80</v>
      </c>
      <c r="J6" s="16">
        <v>45</v>
      </c>
      <c r="K6" s="16">
        <v>32</v>
      </c>
      <c r="L6" s="16">
        <v>17</v>
      </c>
      <c r="M6" s="81">
        <v>28.8</v>
      </c>
      <c r="N6" s="72">
        <v>29</v>
      </c>
      <c r="O6" s="64">
        <v>2530</v>
      </c>
      <c r="P6" s="65">
        <f>Table224578910112345678910111213141516171819202122232425262728[[#This Row],[PEMBULATAN]]*O6</f>
        <v>73370</v>
      </c>
    </row>
    <row r="7" spans="1:16" ht="26.25" customHeight="1" x14ac:dyDescent="0.2">
      <c r="A7" s="14"/>
      <c r="B7" s="75"/>
      <c r="C7" s="73" t="s">
        <v>4758</v>
      </c>
      <c r="D7" s="78" t="s">
        <v>289</v>
      </c>
      <c r="E7" s="13">
        <v>44458</v>
      </c>
      <c r="F7" s="76" t="s">
        <v>4939</v>
      </c>
      <c r="G7" s="13">
        <v>44459.916666666664</v>
      </c>
      <c r="H7" s="77" t="s">
        <v>4940</v>
      </c>
      <c r="I7" s="16">
        <v>75</v>
      </c>
      <c r="J7" s="16">
        <v>44</v>
      </c>
      <c r="K7" s="16">
        <v>16</v>
      </c>
      <c r="L7" s="16">
        <v>15</v>
      </c>
      <c r="M7" s="81">
        <v>13.2</v>
      </c>
      <c r="N7" s="72">
        <v>15</v>
      </c>
      <c r="O7" s="64">
        <v>2530</v>
      </c>
      <c r="P7" s="65">
        <f>Table224578910112345678910111213141516171819202122232425262728[[#This Row],[PEMBULATAN]]*O7</f>
        <v>37950</v>
      </c>
    </row>
    <row r="8" spans="1:16" ht="26.25" customHeight="1" x14ac:dyDescent="0.2">
      <c r="A8" s="14"/>
      <c r="B8" s="75"/>
      <c r="C8" s="73" t="s">
        <v>4759</v>
      </c>
      <c r="D8" s="78" t="s">
        <v>289</v>
      </c>
      <c r="E8" s="13">
        <v>44458</v>
      </c>
      <c r="F8" s="76" t="s">
        <v>4939</v>
      </c>
      <c r="G8" s="13">
        <v>44459.916666666664</v>
      </c>
      <c r="H8" s="77" t="s">
        <v>4940</v>
      </c>
      <c r="I8" s="16">
        <v>44</v>
      </c>
      <c r="J8" s="16">
        <v>50</v>
      </c>
      <c r="K8" s="16">
        <v>34</v>
      </c>
      <c r="L8" s="16">
        <v>11</v>
      </c>
      <c r="M8" s="81">
        <v>18.7</v>
      </c>
      <c r="N8" s="72">
        <v>19</v>
      </c>
      <c r="O8" s="64">
        <v>2530</v>
      </c>
      <c r="P8" s="65">
        <f>Table224578910112345678910111213141516171819202122232425262728[[#This Row],[PEMBULATAN]]*O8</f>
        <v>48070</v>
      </c>
    </row>
    <row r="9" spans="1:16" ht="26.25" customHeight="1" x14ac:dyDescent="0.2">
      <c r="A9" s="14"/>
      <c r="B9" s="75"/>
      <c r="C9" s="73" t="s">
        <v>4760</v>
      </c>
      <c r="D9" s="78" t="s">
        <v>289</v>
      </c>
      <c r="E9" s="13">
        <v>44458</v>
      </c>
      <c r="F9" s="76" t="s">
        <v>4939</v>
      </c>
      <c r="G9" s="13">
        <v>44459.916666666664</v>
      </c>
      <c r="H9" s="77" t="s">
        <v>4940</v>
      </c>
      <c r="I9" s="16">
        <v>50</v>
      </c>
      <c r="J9" s="16">
        <v>33</v>
      </c>
      <c r="K9" s="16">
        <v>15</v>
      </c>
      <c r="L9" s="16">
        <v>4</v>
      </c>
      <c r="M9" s="81">
        <v>6.1875</v>
      </c>
      <c r="N9" s="72">
        <v>6</v>
      </c>
      <c r="O9" s="64">
        <v>2530</v>
      </c>
      <c r="P9" s="65">
        <f>Table224578910112345678910111213141516171819202122232425262728[[#This Row],[PEMBULATAN]]*O9</f>
        <v>15180</v>
      </c>
    </row>
    <row r="10" spans="1:16" ht="26.25" customHeight="1" x14ac:dyDescent="0.2">
      <c r="A10" s="14"/>
      <c r="B10" s="97"/>
      <c r="C10" s="73" t="s">
        <v>4761</v>
      </c>
      <c r="D10" s="78" t="s">
        <v>289</v>
      </c>
      <c r="E10" s="13">
        <v>44458</v>
      </c>
      <c r="F10" s="76" t="s">
        <v>4939</v>
      </c>
      <c r="G10" s="13">
        <v>44459.916666666664</v>
      </c>
      <c r="H10" s="77" t="s">
        <v>4940</v>
      </c>
      <c r="I10" s="16">
        <v>35</v>
      </c>
      <c r="J10" s="16">
        <v>23</v>
      </c>
      <c r="K10" s="16">
        <v>10</v>
      </c>
      <c r="L10" s="16">
        <v>3</v>
      </c>
      <c r="M10" s="81">
        <v>2.0125000000000002</v>
      </c>
      <c r="N10" s="72">
        <v>3</v>
      </c>
      <c r="O10" s="64">
        <v>2530</v>
      </c>
      <c r="P10" s="65">
        <f>Table224578910112345678910111213141516171819202122232425262728[[#This Row],[PEMBULATAN]]*O10</f>
        <v>7590</v>
      </c>
    </row>
    <row r="11" spans="1:16" ht="26.25" customHeight="1" x14ac:dyDescent="0.2">
      <c r="A11" s="14"/>
      <c r="B11" s="99" t="s">
        <v>4762</v>
      </c>
      <c r="C11" s="73" t="s">
        <v>4763</v>
      </c>
      <c r="D11" s="78" t="s">
        <v>289</v>
      </c>
      <c r="E11" s="13">
        <v>44458</v>
      </c>
      <c r="F11" s="76" t="s">
        <v>4939</v>
      </c>
      <c r="G11" s="13">
        <v>44459.916666666664</v>
      </c>
      <c r="H11" s="77" t="s">
        <v>4940</v>
      </c>
      <c r="I11" s="16">
        <v>70</v>
      </c>
      <c r="J11" s="16">
        <v>50</v>
      </c>
      <c r="K11" s="16">
        <v>20</v>
      </c>
      <c r="L11" s="16">
        <v>5</v>
      </c>
      <c r="M11" s="81">
        <v>17.5</v>
      </c>
      <c r="N11" s="72">
        <v>18</v>
      </c>
      <c r="O11" s="64">
        <v>2530</v>
      </c>
      <c r="P11" s="65">
        <f>Table224578910112345678910111213141516171819202122232425262728[[#This Row],[PEMBULATAN]]*O11</f>
        <v>45540</v>
      </c>
    </row>
    <row r="12" spans="1:16" ht="26.25" customHeight="1" x14ac:dyDescent="0.2">
      <c r="A12" s="14"/>
      <c r="B12" s="75" t="s">
        <v>4764</v>
      </c>
      <c r="C12" s="73" t="s">
        <v>4765</v>
      </c>
      <c r="D12" s="78" t="s">
        <v>289</v>
      </c>
      <c r="E12" s="13">
        <v>44458</v>
      </c>
      <c r="F12" s="76" t="s">
        <v>4939</v>
      </c>
      <c r="G12" s="13">
        <v>44459.916666666664</v>
      </c>
      <c r="H12" s="77" t="s">
        <v>4940</v>
      </c>
      <c r="I12" s="16">
        <v>50</v>
      </c>
      <c r="J12" s="16">
        <v>60</v>
      </c>
      <c r="K12" s="16">
        <v>17</v>
      </c>
      <c r="L12" s="16">
        <v>9</v>
      </c>
      <c r="M12" s="81">
        <v>12.75</v>
      </c>
      <c r="N12" s="72">
        <v>13</v>
      </c>
      <c r="O12" s="64">
        <v>2530</v>
      </c>
      <c r="P12" s="65">
        <f>Table224578910112345678910111213141516171819202122232425262728[[#This Row],[PEMBULATAN]]*O12</f>
        <v>32890</v>
      </c>
    </row>
    <row r="13" spans="1:16" ht="26.25" customHeight="1" x14ac:dyDescent="0.2">
      <c r="A13" s="14"/>
      <c r="B13" s="75"/>
      <c r="C13" s="73" t="s">
        <v>4766</v>
      </c>
      <c r="D13" s="78" t="s">
        <v>289</v>
      </c>
      <c r="E13" s="13">
        <v>44458</v>
      </c>
      <c r="F13" s="76" t="s">
        <v>4939</v>
      </c>
      <c r="G13" s="13">
        <v>44459.916666666664</v>
      </c>
      <c r="H13" s="77" t="s">
        <v>4940</v>
      </c>
      <c r="I13" s="16">
        <v>90</v>
      </c>
      <c r="J13" s="16">
        <v>60</v>
      </c>
      <c r="K13" s="16">
        <v>16</v>
      </c>
      <c r="L13" s="16">
        <v>20</v>
      </c>
      <c r="M13" s="81">
        <v>21.6</v>
      </c>
      <c r="N13" s="72">
        <v>22</v>
      </c>
      <c r="O13" s="64">
        <v>2530</v>
      </c>
      <c r="P13" s="65">
        <f>Table224578910112345678910111213141516171819202122232425262728[[#This Row],[PEMBULATAN]]*O13</f>
        <v>55660</v>
      </c>
    </row>
    <row r="14" spans="1:16" ht="26.25" customHeight="1" x14ac:dyDescent="0.2">
      <c r="A14" s="14"/>
      <c r="B14" s="75"/>
      <c r="C14" s="73" t="s">
        <v>4767</v>
      </c>
      <c r="D14" s="78" t="s">
        <v>289</v>
      </c>
      <c r="E14" s="13">
        <v>44458</v>
      </c>
      <c r="F14" s="76" t="s">
        <v>4939</v>
      </c>
      <c r="G14" s="13">
        <v>44459.916666666664</v>
      </c>
      <c r="H14" s="77" t="s">
        <v>4940</v>
      </c>
      <c r="I14" s="16">
        <v>70</v>
      </c>
      <c r="J14" s="16">
        <v>60</v>
      </c>
      <c r="K14" s="16">
        <v>20</v>
      </c>
      <c r="L14" s="16">
        <v>9</v>
      </c>
      <c r="M14" s="81">
        <v>21</v>
      </c>
      <c r="N14" s="72">
        <v>21</v>
      </c>
      <c r="O14" s="64">
        <v>2530</v>
      </c>
      <c r="P14" s="65">
        <f>Table224578910112345678910111213141516171819202122232425262728[[#This Row],[PEMBULATAN]]*O14</f>
        <v>53130</v>
      </c>
    </row>
    <row r="15" spans="1:16" ht="26.25" customHeight="1" x14ac:dyDescent="0.2">
      <c r="A15" s="14"/>
      <c r="B15" s="75"/>
      <c r="C15" s="73" t="s">
        <v>4768</v>
      </c>
      <c r="D15" s="78" t="s">
        <v>289</v>
      </c>
      <c r="E15" s="13">
        <v>44458</v>
      </c>
      <c r="F15" s="76" t="s">
        <v>4939</v>
      </c>
      <c r="G15" s="13">
        <v>44459.916666666664</v>
      </c>
      <c r="H15" s="77" t="s">
        <v>4940</v>
      </c>
      <c r="I15" s="16">
        <v>90</v>
      </c>
      <c r="J15" s="16">
        <v>50</v>
      </c>
      <c r="K15" s="16">
        <v>20</v>
      </c>
      <c r="L15" s="16">
        <v>6</v>
      </c>
      <c r="M15" s="81">
        <v>22.5</v>
      </c>
      <c r="N15" s="72">
        <v>23</v>
      </c>
      <c r="O15" s="64">
        <v>2530</v>
      </c>
      <c r="P15" s="65">
        <f>Table224578910112345678910111213141516171819202122232425262728[[#This Row],[PEMBULATAN]]*O15</f>
        <v>58190</v>
      </c>
    </row>
    <row r="16" spans="1:16" ht="26.25" customHeight="1" x14ac:dyDescent="0.2">
      <c r="A16" s="14"/>
      <c r="B16" s="75"/>
      <c r="C16" s="73" t="s">
        <v>4769</v>
      </c>
      <c r="D16" s="78" t="s">
        <v>289</v>
      </c>
      <c r="E16" s="13">
        <v>44458</v>
      </c>
      <c r="F16" s="76" t="s">
        <v>4939</v>
      </c>
      <c r="G16" s="13">
        <v>44459.916666666664</v>
      </c>
      <c r="H16" s="77" t="s">
        <v>4940</v>
      </c>
      <c r="I16" s="16">
        <v>66</v>
      </c>
      <c r="J16" s="16">
        <v>60</v>
      </c>
      <c r="K16" s="16">
        <v>15</v>
      </c>
      <c r="L16" s="16">
        <v>5</v>
      </c>
      <c r="M16" s="81">
        <v>14.85</v>
      </c>
      <c r="N16" s="72">
        <v>15</v>
      </c>
      <c r="O16" s="64">
        <v>2530</v>
      </c>
      <c r="P16" s="65">
        <f>Table224578910112345678910111213141516171819202122232425262728[[#This Row],[PEMBULATAN]]*O16</f>
        <v>37950</v>
      </c>
    </row>
    <row r="17" spans="1:16" ht="26.25" customHeight="1" x14ac:dyDescent="0.2">
      <c r="A17" s="14"/>
      <c r="B17" s="75"/>
      <c r="C17" s="73" t="s">
        <v>4770</v>
      </c>
      <c r="D17" s="78" t="s">
        <v>289</v>
      </c>
      <c r="E17" s="13">
        <v>44458</v>
      </c>
      <c r="F17" s="76" t="s">
        <v>4939</v>
      </c>
      <c r="G17" s="13">
        <v>44459.916666666664</v>
      </c>
      <c r="H17" s="77" t="s">
        <v>4940</v>
      </c>
      <c r="I17" s="16">
        <v>45</v>
      </c>
      <c r="J17" s="16">
        <v>38</v>
      </c>
      <c r="K17" s="16">
        <v>16</v>
      </c>
      <c r="L17" s="16">
        <v>2</v>
      </c>
      <c r="M17" s="81">
        <v>6.84</v>
      </c>
      <c r="N17" s="72">
        <v>7</v>
      </c>
      <c r="O17" s="64">
        <v>2530</v>
      </c>
      <c r="P17" s="65">
        <f>Table224578910112345678910111213141516171819202122232425262728[[#This Row],[PEMBULATAN]]*O17</f>
        <v>17710</v>
      </c>
    </row>
    <row r="18" spans="1:16" ht="26.25" customHeight="1" x14ac:dyDescent="0.2">
      <c r="A18" s="14"/>
      <c r="B18" s="75"/>
      <c r="C18" s="73" t="s">
        <v>4771</v>
      </c>
      <c r="D18" s="78" t="s">
        <v>289</v>
      </c>
      <c r="E18" s="13">
        <v>44458</v>
      </c>
      <c r="F18" s="76" t="s">
        <v>4939</v>
      </c>
      <c r="G18" s="13">
        <v>44459.916666666664</v>
      </c>
      <c r="H18" s="77" t="s">
        <v>4940</v>
      </c>
      <c r="I18" s="16">
        <v>77</v>
      </c>
      <c r="J18" s="16">
        <v>60</v>
      </c>
      <c r="K18" s="16">
        <v>20</v>
      </c>
      <c r="L18" s="16">
        <v>4</v>
      </c>
      <c r="M18" s="81">
        <v>23.1</v>
      </c>
      <c r="N18" s="72">
        <v>23</v>
      </c>
      <c r="O18" s="64">
        <v>2530</v>
      </c>
      <c r="P18" s="65">
        <f>Table224578910112345678910111213141516171819202122232425262728[[#This Row],[PEMBULATAN]]*O18</f>
        <v>58190</v>
      </c>
    </row>
    <row r="19" spans="1:16" ht="26.25" customHeight="1" x14ac:dyDescent="0.2">
      <c r="A19" s="14"/>
      <c r="B19" s="75"/>
      <c r="C19" s="73" t="s">
        <v>4772</v>
      </c>
      <c r="D19" s="78" t="s">
        <v>289</v>
      </c>
      <c r="E19" s="13">
        <v>44458</v>
      </c>
      <c r="F19" s="76" t="s">
        <v>4939</v>
      </c>
      <c r="G19" s="13">
        <v>44459.916666666664</v>
      </c>
      <c r="H19" s="77" t="s">
        <v>4940</v>
      </c>
      <c r="I19" s="16">
        <v>30</v>
      </c>
      <c r="J19" s="16">
        <v>66</v>
      </c>
      <c r="K19" s="16">
        <v>20</v>
      </c>
      <c r="L19" s="16">
        <v>9</v>
      </c>
      <c r="M19" s="81">
        <v>9.9</v>
      </c>
      <c r="N19" s="72">
        <v>10</v>
      </c>
      <c r="O19" s="64">
        <v>2530</v>
      </c>
      <c r="P19" s="65">
        <f>Table224578910112345678910111213141516171819202122232425262728[[#This Row],[PEMBULATAN]]*O19</f>
        <v>25300</v>
      </c>
    </row>
    <row r="20" spans="1:16" ht="26.25" customHeight="1" x14ac:dyDescent="0.2">
      <c r="A20" s="14"/>
      <c r="B20" s="75"/>
      <c r="C20" s="73" t="s">
        <v>4773</v>
      </c>
      <c r="D20" s="78" t="s">
        <v>289</v>
      </c>
      <c r="E20" s="13">
        <v>44458</v>
      </c>
      <c r="F20" s="76" t="s">
        <v>4939</v>
      </c>
      <c r="G20" s="13">
        <v>44459.916666666664</v>
      </c>
      <c r="H20" s="77" t="s">
        <v>4940</v>
      </c>
      <c r="I20" s="16">
        <v>70</v>
      </c>
      <c r="J20" s="16">
        <v>66</v>
      </c>
      <c r="K20" s="16">
        <v>10</v>
      </c>
      <c r="L20" s="16">
        <v>6</v>
      </c>
      <c r="M20" s="81">
        <v>11.55</v>
      </c>
      <c r="N20" s="72">
        <v>12</v>
      </c>
      <c r="O20" s="64">
        <v>2530</v>
      </c>
      <c r="P20" s="65">
        <f>Table224578910112345678910111213141516171819202122232425262728[[#This Row],[PEMBULATAN]]*O20</f>
        <v>30360</v>
      </c>
    </row>
    <row r="21" spans="1:16" ht="26.25" customHeight="1" x14ac:dyDescent="0.2">
      <c r="A21" s="14"/>
      <c r="B21" s="75"/>
      <c r="C21" s="73" t="s">
        <v>4774</v>
      </c>
      <c r="D21" s="78" t="s">
        <v>289</v>
      </c>
      <c r="E21" s="13">
        <v>44458</v>
      </c>
      <c r="F21" s="76" t="s">
        <v>4939</v>
      </c>
      <c r="G21" s="13">
        <v>44459.916666666664</v>
      </c>
      <c r="H21" s="77" t="s">
        <v>4940</v>
      </c>
      <c r="I21" s="16">
        <v>100</v>
      </c>
      <c r="J21" s="16">
        <v>50</v>
      </c>
      <c r="K21" s="16">
        <v>29</v>
      </c>
      <c r="L21" s="16">
        <v>14</v>
      </c>
      <c r="M21" s="81">
        <v>36.25</v>
      </c>
      <c r="N21" s="72">
        <v>36</v>
      </c>
      <c r="O21" s="64">
        <v>2530</v>
      </c>
      <c r="P21" s="65">
        <f>Table224578910112345678910111213141516171819202122232425262728[[#This Row],[PEMBULATAN]]*O21</f>
        <v>91080</v>
      </c>
    </row>
    <row r="22" spans="1:16" ht="26.25" customHeight="1" x14ac:dyDescent="0.2">
      <c r="A22" s="14"/>
      <c r="B22" s="75"/>
      <c r="C22" s="73" t="s">
        <v>4775</v>
      </c>
      <c r="D22" s="78" t="s">
        <v>289</v>
      </c>
      <c r="E22" s="13">
        <v>44458</v>
      </c>
      <c r="F22" s="76" t="s">
        <v>4939</v>
      </c>
      <c r="G22" s="13">
        <v>44459.916666666664</v>
      </c>
      <c r="H22" s="77" t="s">
        <v>4940</v>
      </c>
      <c r="I22" s="16">
        <v>70</v>
      </c>
      <c r="J22" s="16">
        <v>40</v>
      </c>
      <c r="K22" s="16">
        <v>30</v>
      </c>
      <c r="L22" s="16">
        <v>6</v>
      </c>
      <c r="M22" s="81">
        <v>21</v>
      </c>
      <c r="N22" s="72">
        <v>21</v>
      </c>
      <c r="O22" s="64">
        <v>2530</v>
      </c>
      <c r="P22" s="65">
        <f>Table224578910112345678910111213141516171819202122232425262728[[#This Row],[PEMBULATAN]]*O22</f>
        <v>53130</v>
      </c>
    </row>
    <row r="23" spans="1:16" ht="26.25" customHeight="1" x14ac:dyDescent="0.2">
      <c r="A23" s="14"/>
      <c r="B23" s="75"/>
      <c r="C23" s="73" t="s">
        <v>4776</v>
      </c>
      <c r="D23" s="78" t="s">
        <v>289</v>
      </c>
      <c r="E23" s="13">
        <v>44458</v>
      </c>
      <c r="F23" s="76" t="s">
        <v>4939</v>
      </c>
      <c r="G23" s="13">
        <v>44459.916666666664</v>
      </c>
      <c r="H23" s="77" t="s">
        <v>4940</v>
      </c>
      <c r="I23" s="16">
        <v>55</v>
      </c>
      <c r="J23" s="16">
        <v>35</v>
      </c>
      <c r="K23" s="16">
        <v>17</v>
      </c>
      <c r="L23" s="16">
        <v>8</v>
      </c>
      <c r="M23" s="81">
        <v>8.1812500000000004</v>
      </c>
      <c r="N23" s="72">
        <v>8</v>
      </c>
      <c r="O23" s="64">
        <v>2530</v>
      </c>
      <c r="P23" s="65">
        <f>Table224578910112345678910111213141516171819202122232425262728[[#This Row],[PEMBULATAN]]*O23</f>
        <v>20240</v>
      </c>
    </row>
    <row r="24" spans="1:16" ht="26.25" customHeight="1" x14ac:dyDescent="0.2">
      <c r="A24" s="14"/>
      <c r="B24" s="75"/>
      <c r="C24" s="73" t="s">
        <v>4777</v>
      </c>
      <c r="D24" s="78" t="s">
        <v>289</v>
      </c>
      <c r="E24" s="13">
        <v>44458</v>
      </c>
      <c r="F24" s="76" t="s">
        <v>4939</v>
      </c>
      <c r="G24" s="13">
        <v>44459.916666666664</v>
      </c>
      <c r="H24" s="77" t="s">
        <v>4940</v>
      </c>
      <c r="I24" s="16">
        <v>50</v>
      </c>
      <c r="J24" s="16">
        <v>40</v>
      </c>
      <c r="K24" s="16">
        <v>20</v>
      </c>
      <c r="L24" s="16">
        <v>5</v>
      </c>
      <c r="M24" s="81">
        <v>10</v>
      </c>
      <c r="N24" s="72">
        <v>10</v>
      </c>
      <c r="O24" s="64">
        <v>2530</v>
      </c>
      <c r="P24" s="65">
        <f>Table224578910112345678910111213141516171819202122232425262728[[#This Row],[PEMBULATAN]]*O24</f>
        <v>25300</v>
      </c>
    </row>
    <row r="25" spans="1:16" ht="26.25" customHeight="1" x14ac:dyDescent="0.2">
      <c r="A25" s="14"/>
      <c r="B25" s="75"/>
      <c r="C25" s="73" t="s">
        <v>4778</v>
      </c>
      <c r="D25" s="78" t="s">
        <v>289</v>
      </c>
      <c r="E25" s="13">
        <v>44458</v>
      </c>
      <c r="F25" s="76" t="s">
        <v>4939</v>
      </c>
      <c r="G25" s="13">
        <v>44459.916666666664</v>
      </c>
      <c r="H25" s="77" t="s">
        <v>4940</v>
      </c>
      <c r="I25" s="16">
        <v>44</v>
      </c>
      <c r="J25" s="16">
        <v>40</v>
      </c>
      <c r="K25" s="16">
        <v>20</v>
      </c>
      <c r="L25" s="16">
        <v>5</v>
      </c>
      <c r="M25" s="81">
        <v>8.8000000000000007</v>
      </c>
      <c r="N25" s="72">
        <v>9</v>
      </c>
      <c r="O25" s="64">
        <v>2530</v>
      </c>
      <c r="P25" s="65">
        <f>Table224578910112345678910111213141516171819202122232425262728[[#This Row],[PEMBULATAN]]*O25</f>
        <v>22770</v>
      </c>
    </row>
    <row r="26" spans="1:16" ht="26.25" customHeight="1" x14ac:dyDescent="0.2">
      <c r="A26" s="14"/>
      <c r="B26" s="75"/>
      <c r="C26" s="73" t="s">
        <v>4779</v>
      </c>
      <c r="D26" s="78" t="s">
        <v>289</v>
      </c>
      <c r="E26" s="13">
        <v>44458</v>
      </c>
      <c r="F26" s="76" t="s">
        <v>4939</v>
      </c>
      <c r="G26" s="13">
        <v>44459.916666666664</v>
      </c>
      <c r="H26" s="77" t="s">
        <v>4940</v>
      </c>
      <c r="I26" s="16">
        <v>97</v>
      </c>
      <c r="J26" s="16">
        <v>64</v>
      </c>
      <c r="K26" s="16">
        <v>26</v>
      </c>
      <c r="L26" s="16">
        <v>20</v>
      </c>
      <c r="M26" s="81">
        <v>40.351999999999997</v>
      </c>
      <c r="N26" s="72">
        <v>41</v>
      </c>
      <c r="O26" s="64">
        <v>2530</v>
      </c>
      <c r="P26" s="65">
        <f>Table224578910112345678910111213141516171819202122232425262728[[#This Row],[PEMBULATAN]]*O26</f>
        <v>103730</v>
      </c>
    </row>
    <row r="27" spans="1:16" ht="26.25" customHeight="1" x14ac:dyDescent="0.2">
      <c r="A27" s="14"/>
      <c r="B27" s="75"/>
      <c r="C27" s="73" t="s">
        <v>4780</v>
      </c>
      <c r="D27" s="78" t="s">
        <v>289</v>
      </c>
      <c r="E27" s="13">
        <v>44458</v>
      </c>
      <c r="F27" s="76" t="s">
        <v>4939</v>
      </c>
      <c r="G27" s="13">
        <v>44459.916666666664</v>
      </c>
      <c r="H27" s="77" t="s">
        <v>4940</v>
      </c>
      <c r="I27" s="16">
        <v>60</v>
      </c>
      <c r="J27" s="16">
        <v>47</v>
      </c>
      <c r="K27" s="16">
        <v>20</v>
      </c>
      <c r="L27" s="16">
        <v>6</v>
      </c>
      <c r="M27" s="81">
        <v>14.1</v>
      </c>
      <c r="N27" s="72">
        <v>14</v>
      </c>
      <c r="O27" s="64">
        <v>2530</v>
      </c>
      <c r="P27" s="65">
        <f>Table224578910112345678910111213141516171819202122232425262728[[#This Row],[PEMBULATAN]]*O27</f>
        <v>35420</v>
      </c>
    </row>
    <row r="28" spans="1:16" ht="26.25" customHeight="1" x14ac:dyDescent="0.2">
      <c r="A28" s="14"/>
      <c r="B28" s="75"/>
      <c r="C28" s="73" t="s">
        <v>4781</v>
      </c>
      <c r="D28" s="78" t="s">
        <v>289</v>
      </c>
      <c r="E28" s="13">
        <v>44458</v>
      </c>
      <c r="F28" s="76" t="s">
        <v>4939</v>
      </c>
      <c r="G28" s="13">
        <v>44459.916666666664</v>
      </c>
      <c r="H28" s="77" t="s">
        <v>4940</v>
      </c>
      <c r="I28" s="16">
        <v>80</v>
      </c>
      <c r="J28" s="16">
        <v>65</v>
      </c>
      <c r="K28" s="16">
        <v>26</v>
      </c>
      <c r="L28" s="16">
        <v>14</v>
      </c>
      <c r="M28" s="81">
        <v>33.799999999999997</v>
      </c>
      <c r="N28" s="72">
        <v>34</v>
      </c>
      <c r="O28" s="64">
        <v>2530</v>
      </c>
      <c r="P28" s="65">
        <f>Table224578910112345678910111213141516171819202122232425262728[[#This Row],[PEMBULATAN]]*O28</f>
        <v>86020</v>
      </c>
    </row>
    <row r="29" spans="1:16" ht="26.25" customHeight="1" x14ac:dyDescent="0.2">
      <c r="A29" s="14"/>
      <c r="B29" s="75"/>
      <c r="C29" s="73" t="s">
        <v>4782</v>
      </c>
      <c r="D29" s="78" t="s">
        <v>289</v>
      </c>
      <c r="E29" s="13">
        <v>44458</v>
      </c>
      <c r="F29" s="76" t="s">
        <v>4939</v>
      </c>
      <c r="G29" s="13">
        <v>44459.916666666664</v>
      </c>
      <c r="H29" s="77" t="s">
        <v>4940</v>
      </c>
      <c r="I29" s="16">
        <v>20</v>
      </c>
      <c r="J29" s="16">
        <v>20</v>
      </c>
      <c r="K29" s="16">
        <v>20</v>
      </c>
      <c r="L29" s="16">
        <v>1</v>
      </c>
      <c r="M29" s="81">
        <v>2</v>
      </c>
      <c r="N29" s="72">
        <v>2</v>
      </c>
      <c r="O29" s="64">
        <v>2530</v>
      </c>
      <c r="P29" s="65">
        <f>Table224578910112345678910111213141516171819202122232425262728[[#This Row],[PEMBULATAN]]*O29</f>
        <v>5060</v>
      </c>
    </row>
    <row r="30" spans="1:16" ht="26.25" customHeight="1" x14ac:dyDescent="0.2">
      <c r="A30" s="14"/>
      <c r="B30" s="75"/>
      <c r="C30" s="73" t="s">
        <v>4783</v>
      </c>
      <c r="D30" s="78" t="s">
        <v>289</v>
      </c>
      <c r="E30" s="13">
        <v>44458</v>
      </c>
      <c r="F30" s="76" t="s">
        <v>4939</v>
      </c>
      <c r="G30" s="13">
        <v>44459.916666666664</v>
      </c>
      <c r="H30" s="77" t="s">
        <v>4940</v>
      </c>
      <c r="I30" s="16">
        <v>70</v>
      </c>
      <c r="J30" s="16">
        <v>65</v>
      </c>
      <c r="K30" s="16">
        <v>30</v>
      </c>
      <c r="L30" s="16">
        <v>8</v>
      </c>
      <c r="M30" s="81">
        <v>34.125</v>
      </c>
      <c r="N30" s="72">
        <v>34</v>
      </c>
      <c r="O30" s="64">
        <v>2530</v>
      </c>
      <c r="P30" s="65">
        <f>Table224578910112345678910111213141516171819202122232425262728[[#This Row],[PEMBULATAN]]*O30</f>
        <v>86020</v>
      </c>
    </row>
    <row r="31" spans="1:16" ht="26.25" customHeight="1" x14ac:dyDescent="0.2">
      <c r="A31" s="14"/>
      <c r="B31" s="75"/>
      <c r="C31" s="73" t="s">
        <v>4784</v>
      </c>
      <c r="D31" s="78" t="s">
        <v>289</v>
      </c>
      <c r="E31" s="13">
        <v>44458</v>
      </c>
      <c r="F31" s="76" t="s">
        <v>4939</v>
      </c>
      <c r="G31" s="13">
        <v>44459.916666666664</v>
      </c>
      <c r="H31" s="77" t="s">
        <v>4940</v>
      </c>
      <c r="I31" s="16">
        <v>80</v>
      </c>
      <c r="J31" s="16">
        <v>67</v>
      </c>
      <c r="K31" s="16">
        <v>27</v>
      </c>
      <c r="L31" s="16">
        <v>11</v>
      </c>
      <c r="M31" s="81">
        <v>36.18</v>
      </c>
      <c r="N31" s="72">
        <v>36</v>
      </c>
      <c r="O31" s="64">
        <v>2530</v>
      </c>
      <c r="P31" s="65">
        <f>Table224578910112345678910111213141516171819202122232425262728[[#This Row],[PEMBULATAN]]*O31</f>
        <v>91080</v>
      </c>
    </row>
    <row r="32" spans="1:16" ht="26.25" customHeight="1" x14ac:dyDescent="0.2">
      <c r="A32" s="14"/>
      <c r="B32" s="75"/>
      <c r="C32" s="73" t="s">
        <v>4785</v>
      </c>
      <c r="D32" s="78" t="s">
        <v>289</v>
      </c>
      <c r="E32" s="13">
        <v>44458</v>
      </c>
      <c r="F32" s="76" t="s">
        <v>4939</v>
      </c>
      <c r="G32" s="13">
        <v>44459.916666666664</v>
      </c>
      <c r="H32" s="77" t="s">
        <v>4940</v>
      </c>
      <c r="I32" s="16">
        <v>90</v>
      </c>
      <c r="J32" s="16">
        <v>55</v>
      </c>
      <c r="K32" s="16">
        <v>35</v>
      </c>
      <c r="L32" s="16">
        <v>11</v>
      </c>
      <c r="M32" s="81">
        <v>43.3125</v>
      </c>
      <c r="N32" s="72">
        <v>44</v>
      </c>
      <c r="O32" s="64">
        <v>2530</v>
      </c>
      <c r="P32" s="65">
        <f>Table224578910112345678910111213141516171819202122232425262728[[#This Row],[PEMBULATAN]]*O32</f>
        <v>111320</v>
      </c>
    </row>
    <row r="33" spans="1:16" ht="26.25" customHeight="1" x14ac:dyDescent="0.2">
      <c r="A33" s="14"/>
      <c r="B33" s="97"/>
      <c r="C33" s="73" t="s">
        <v>4786</v>
      </c>
      <c r="D33" s="78" t="s">
        <v>289</v>
      </c>
      <c r="E33" s="13">
        <v>44458</v>
      </c>
      <c r="F33" s="76" t="s">
        <v>4939</v>
      </c>
      <c r="G33" s="13">
        <v>44459.916666666664</v>
      </c>
      <c r="H33" s="77" t="s">
        <v>4940</v>
      </c>
      <c r="I33" s="16">
        <v>70</v>
      </c>
      <c r="J33" s="16">
        <v>60</v>
      </c>
      <c r="K33" s="16">
        <v>27</v>
      </c>
      <c r="L33" s="16">
        <v>10</v>
      </c>
      <c r="M33" s="81">
        <v>28.35</v>
      </c>
      <c r="N33" s="72">
        <v>29</v>
      </c>
      <c r="O33" s="64">
        <v>2530</v>
      </c>
      <c r="P33" s="65">
        <f>Table224578910112345678910111213141516171819202122232425262728[[#This Row],[PEMBULATAN]]*O33</f>
        <v>73370</v>
      </c>
    </row>
    <row r="34" spans="1:16" ht="26.25" customHeight="1" x14ac:dyDescent="0.2">
      <c r="A34" s="14"/>
      <c r="B34" s="75" t="s">
        <v>4787</v>
      </c>
      <c r="C34" s="73" t="s">
        <v>4788</v>
      </c>
      <c r="D34" s="78" t="s">
        <v>289</v>
      </c>
      <c r="E34" s="13">
        <v>44458</v>
      </c>
      <c r="F34" s="76" t="s">
        <v>4939</v>
      </c>
      <c r="G34" s="13">
        <v>44459.916666666664</v>
      </c>
      <c r="H34" s="77" t="s">
        <v>4940</v>
      </c>
      <c r="I34" s="16">
        <v>60</v>
      </c>
      <c r="J34" s="16">
        <v>57</v>
      </c>
      <c r="K34" s="16">
        <v>38</v>
      </c>
      <c r="L34" s="16">
        <v>12</v>
      </c>
      <c r="M34" s="81">
        <v>32.49</v>
      </c>
      <c r="N34" s="72">
        <v>33</v>
      </c>
      <c r="O34" s="64">
        <v>2530</v>
      </c>
      <c r="P34" s="65">
        <f>Table224578910112345678910111213141516171819202122232425262728[[#This Row],[PEMBULATAN]]*O34</f>
        <v>83490</v>
      </c>
    </row>
    <row r="35" spans="1:16" ht="26.25" customHeight="1" x14ac:dyDescent="0.2">
      <c r="A35" s="14"/>
      <c r="B35" s="75"/>
      <c r="C35" s="73" t="s">
        <v>4789</v>
      </c>
      <c r="D35" s="78" t="s">
        <v>289</v>
      </c>
      <c r="E35" s="13">
        <v>44458</v>
      </c>
      <c r="F35" s="76" t="s">
        <v>4939</v>
      </c>
      <c r="G35" s="13">
        <v>44459.916666666664</v>
      </c>
      <c r="H35" s="77" t="s">
        <v>4940</v>
      </c>
      <c r="I35" s="16">
        <v>80</v>
      </c>
      <c r="J35" s="16">
        <v>57</v>
      </c>
      <c r="K35" s="16">
        <v>29</v>
      </c>
      <c r="L35" s="16">
        <v>13</v>
      </c>
      <c r="M35" s="81">
        <v>33.06</v>
      </c>
      <c r="N35" s="72">
        <v>33</v>
      </c>
      <c r="O35" s="64">
        <v>2530</v>
      </c>
      <c r="P35" s="65">
        <f>Table224578910112345678910111213141516171819202122232425262728[[#This Row],[PEMBULATAN]]*O35</f>
        <v>83490</v>
      </c>
    </row>
    <row r="36" spans="1:16" ht="26.25" customHeight="1" x14ac:dyDescent="0.2">
      <c r="A36" s="14"/>
      <c r="B36" s="75"/>
      <c r="C36" s="73" t="s">
        <v>4790</v>
      </c>
      <c r="D36" s="78" t="s">
        <v>289</v>
      </c>
      <c r="E36" s="13">
        <v>44458</v>
      </c>
      <c r="F36" s="76" t="s">
        <v>4939</v>
      </c>
      <c r="G36" s="13">
        <v>44459.916666666664</v>
      </c>
      <c r="H36" s="77" t="s">
        <v>4940</v>
      </c>
      <c r="I36" s="16">
        <v>80</v>
      </c>
      <c r="J36" s="16">
        <v>60</v>
      </c>
      <c r="K36" s="16">
        <v>35</v>
      </c>
      <c r="L36" s="16">
        <v>19</v>
      </c>
      <c r="M36" s="81">
        <v>42</v>
      </c>
      <c r="N36" s="72">
        <v>42</v>
      </c>
      <c r="O36" s="64">
        <v>2530</v>
      </c>
      <c r="P36" s="65">
        <f>Table224578910112345678910111213141516171819202122232425262728[[#This Row],[PEMBULATAN]]*O36</f>
        <v>106260</v>
      </c>
    </row>
    <row r="37" spans="1:16" ht="26.25" customHeight="1" x14ac:dyDescent="0.2">
      <c r="A37" s="14"/>
      <c r="B37" s="75"/>
      <c r="C37" s="73" t="s">
        <v>4791</v>
      </c>
      <c r="D37" s="78" t="s">
        <v>289</v>
      </c>
      <c r="E37" s="13">
        <v>44458</v>
      </c>
      <c r="F37" s="76" t="s">
        <v>4939</v>
      </c>
      <c r="G37" s="13">
        <v>44459.916666666664</v>
      </c>
      <c r="H37" s="77" t="s">
        <v>4940</v>
      </c>
      <c r="I37" s="16">
        <v>90</v>
      </c>
      <c r="J37" s="16">
        <v>60</v>
      </c>
      <c r="K37" s="16">
        <v>20</v>
      </c>
      <c r="L37" s="16">
        <v>16</v>
      </c>
      <c r="M37" s="81">
        <v>27</v>
      </c>
      <c r="N37" s="72">
        <v>27</v>
      </c>
      <c r="O37" s="64">
        <v>2530</v>
      </c>
      <c r="P37" s="65">
        <f>Table224578910112345678910111213141516171819202122232425262728[[#This Row],[PEMBULATAN]]*O37</f>
        <v>68310</v>
      </c>
    </row>
    <row r="38" spans="1:16" ht="26.25" customHeight="1" x14ac:dyDescent="0.2">
      <c r="A38" s="14"/>
      <c r="B38" s="75"/>
      <c r="C38" s="73" t="s">
        <v>4792</v>
      </c>
      <c r="D38" s="78" t="s">
        <v>289</v>
      </c>
      <c r="E38" s="13">
        <v>44458</v>
      </c>
      <c r="F38" s="76" t="s">
        <v>4939</v>
      </c>
      <c r="G38" s="13">
        <v>44459.916666666664</v>
      </c>
      <c r="H38" s="77" t="s">
        <v>4940</v>
      </c>
      <c r="I38" s="16">
        <v>70</v>
      </c>
      <c r="J38" s="16">
        <v>40</v>
      </c>
      <c r="K38" s="16">
        <v>17</v>
      </c>
      <c r="L38" s="16">
        <v>5</v>
      </c>
      <c r="M38" s="81">
        <v>11.9</v>
      </c>
      <c r="N38" s="72">
        <v>12</v>
      </c>
      <c r="O38" s="64">
        <v>2530</v>
      </c>
      <c r="P38" s="65">
        <f>Table224578910112345678910111213141516171819202122232425262728[[#This Row],[PEMBULATAN]]*O38</f>
        <v>30360</v>
      </c>
    </row>
    <row r="39" spans="1:16" ht="26.25" customHeight="1" x14ac:dyDescent="0.2">
      <c r="A39" s="14"/>
      <c r="B39" s="75"/>
      <c r="C39" s="73" t="s">
        <v>4793</v>
      </c>
      <c r="D39" s="78" t="s">
        <v>289</v>
      </c>
      <c r="E39" s="13">
        <v>44458</v>
      </c>
      <c r="F39" s="76" t="s">
        <v>4939</v>
      </c>
      <c r="G39" s="13">
        <v>44459.916666666664</v>
      </c>
      <c r="H39" s="77" t="s">
        <v>4940</v>
      </c>
      <c r="I39" s="16">
        <v>80</v>
      </c>
      <c r="J39" s="16">
        <v>50</v>
      </c>
      <c r="K39" s="16">
        <v>19</v>
      </c>
      <c r="L39" s="16">
        <v>13</v>
      </c>
      <c r="M39" s="81">
        <v>19</v>
      </c>
      <c r="N39" s="72">
        <v>19</v>
      </c>
      <c r="O39" s="64">
        <v>2530</v>
      </c>
      <c r="P39" s="65">
        <f>Table224578910112345678910111213141516171819202122232425262728[[#This Row],[PEMBULATAN]]*O39</f>
        <v>48070</v>
      </c>
    </row>
    <row r="40" spans="1:16" ht="26.25" customHeight="1" x14ac:dyDescent="0.2">
      <c r="A40" s="14"/>
      <c r="B40" s="75"/>
      <c r="C40" s="73" t="s">
        <v>4794</v>
      </c>
      <c r="D40" s="78" t="s">
        <v>289</v>
      </c>
      <c r="E40" s="13">
        <v>44458</v>
      </c>
      <c r="F40" s="76" t="s">
        <v>4939</v>
      </c>
      <c r="G40" s="13">
        <v>44459.916666666664</v>
      </c>
      <c r="H40" s="77" t="s">
        <v>4940</v>
      </c>
      <c r="I40" s="16">
        <v>56</v>
      </c>
      <c r="J40" s="16">
        <v>51</v>
      </c>
      <c r="K40" s="16">
        <v>17</v>
      </c>
      <c r="L40" s="16">
        <v>4</v>
      </c>
      <c r="M40" s="81">
        <v>12.138</v>
      </c>
      <c r="N40" s="72">
        <v>12</v>
      </c>
      <c r="O40" s="64">
        <v>2530</v>
      </c>
      <c r="P40" s="65">
        <f>Table224578910112345678910111213141516171819202122232425262728[[#This Row],[PEMBULATAN]]*O40</f>
        <v>30360</v>
      </c>
    </row>
    <row r="41" spans="1:16" ht="26.25" customHeight="1" x14ac:dyDescent="0.2">
      <c r="A41" s="14"/>
      <c r="B41" s="75"/>
      <c r="C41" s="73" t="s">
        <v>4795</v>
      </c>
      <c r="D41" s="78" t="s">
        <v>289</v>
      </c>
      <c r="E41" s="13">
        <v>44458</v>
      </c>
      <c r="F41" s="76" t="s">
        <v>4939</v>
      </c>
      <c r="G41" s="13">
        <v>44459.916666666664</v>
      </c>
      <c r="H41" s="77" t="s">
        <v>4940</v>
      </c>
      <c r="I41" s="16">
        <v>87</v>
      </c>
      <c r="J41" s="16">
        <v>55</v>
      </c>
      <c r="K41" s="16">
        <v>30</v>
      </c>
      <c r="L41" s="16">
        <v>21</v>
      </c>
      <c r="M41" s="81">
        <v>35.887500000000003</v>
      </c>
      <c r="N41" s="72">
        <v>36</v>
      </c>
      <c r="O41" s="64">
        <v>2530</v>
      </c>
      <c r="P41" s="65">
        <f>Table224578910112345678910111213141516171819202122232425262728[[#This Row],[PEMBULATAN]]*O41</f>
        <v>91080</v>
      </c>
    </row>
    <row r="42" spans="1:16" ht="26.25" customHeight="1" x14ac:dyDescent="0.2">
      <c r="A42" s="14"/>
      <c r="B42" s="75"/>
      <c r="C42" s="73" t="s">
        <v>4796</v>
      </c>
      <c r="D42" s="78" t="s">
        <v>289</v>
      </c>
      <c r="E42" s="13">
        <v>44458</v>
      </c>
      <c r="F42" s="76" t="s">
        <v>4939</v>
      </c>
      <c r="G42" s="13">
        <v>44459.916666666664</v>
      </c>
      <c r="H42" s="77" t="s">
        <v>4940</v>
      </c>
      <c r="I42" s="16">
        <v>80</v>
      </c>
      <c r="J42" s="16">
        <v>97</v>
      </c>
      <c r="K42" s="16">
        <v>10</v>
      </c>
      <c r="L42" s="16">
        <v>11</v>
      </c>
      <c r="M42" s="81">
        <v>19.399999999999999</v>
      </c>
      <c r="N42" s="72">
        <v>20</v>
      </c>
      <c r="O42" s="64">
        <v>2530</v>
      </c>
      <c r="P42" s="65">
        <f>Table224578910112345678910111213141516171819202122232425262728[[#This Row],[PEMBULATAN]]*O42</f>
        <v>50600</v>
      </c>
    </row>
    <row r="43" spans="1:16" ht="26.25" customHeight="1" x14ac:dyDescent="0.2">
      <c r="A43" s="14"/>
      <c r="B43" s="75"/>
      <c r="C43" s="73" t="s">
        <v>4797</v>
      </c>
      <c r="D43" s="78" t="s">
        <v>289</v>
      </c>
      <c r="E43" s="13">
        <v>44458</v>
      </c>
      <c r="F43" s="76" t="s">
        <v>4939</v>
      </c>
      <c r="G43" s="13">
        <v>44459.916666666664</v>
      </c>
      <c r="H43" s="77" t="s">
        <v>4940</v>
      </c>
      <c r="I43" s="16">
        <v>46</v>
      </c>
      <c r="J43" s="16">
        <v>50</v>
      </c>
      <c r="K43" s="16">
        <v>10</v>
      </c>
      <c r="L43" s="16">
        <v>4</v>
      </c>
      <c r="M43" s="81">
        <v>5.75</v>
      </c>
      <c r="N43" s="72">
        <v>6</v>
      </c>
      <c r="O43" s="64">
        <v>2530</v>
      </c>
      <c r="P43" s="65">
        <f>Table224578910112345678910111213141516171819202122232425262728[[#This Row],[PEMBULATAN]]*O43</f>
        <v>15180</v>
      </c>
    </row>
    <row r="44" spans="1:16" ht="26.25" customHeight="1" x14ac:dyDescent="0.2">
      <c r="A44" s="14"/>
      <c r="B44" s="75"/>
      <c r="C44" s="73" t="s">
        <v>4798</v>
      </c>
      <c r="D44" s="78" t="s">
        <v>289</v>
      </c>
      <c r="E44" s="13">
        <v>44458</v>
      </c>
      <c r="F44" s="76" t="s">
        <v>4939</v>
      </c>
      <c r="G44" s="13">
        <v>44459.916666666664</v>
      </c>
      <c r="H44" s="77" t="s">
        <v>4940</v>
      </c>
      <c r="I44" s="16">
        <v>86</v>
      </c>
      <c r="J44" s="16">
        <v>47</v>
      </c>
      <c r="K44" s="16">
        <v>35</v>
      </c>
      <c r="L44" s="16">
        <v>12</v>
      </c>
      <c r="M44" s="81">
        <v>35.3675</v>
      </c>
      <c r="N44" s="72">
        <v>36</v>
      </c>
      <c r="O44" s="64">
        <v>2530</v>
      </c>
      <c r="P44" s="65">
        <f>Table224578910112345678910111213141516171819202122232425262728[[#This Row],[PEMBULATAN]]*O44</f>
        <v>91080</v>
      </c>
    </row>
    <row r="45" spans="1:16" ht="26.25" customHeight="1" x14ac:dyDescent="0.2">
      <c r="A45" s="14"/>
      <c r="B45" s="75"/>
      <c r="C45" s="73" t="s">
        <v>4799</v>
      </c>
      <c r="D45" s="78" t="s">
        <v>289</v>
      </c>
      <c r="E45" s="13">
        <v>44458</v>
      </c>
      <c r="F45" s="76" t="s">
        <v>4939</v>
      </c>
      <c r="G45" s="13">
        <v>44459.916666666664</v>
      </c>
      <c r="H45" s="77" t="s">
        <v>4940</v>
      </c>
      <c r="I45" s="16">
        <v>90</v>
      </c>
      <c r="J45" s="16">
        <v>60</v>
      </c>
      <c r="K45" s="16">
        <v>20</v>
      </c>
      <c r="L45" s="16">
        <v>12</v>
      </c>
      <c r="M45" s="81">
        <v>27</v>
      </c>
      <c r="N45" s="72">
        <v>27</v>
      </c>
      <c r="O45" s="64">
        <v>2530</v>
      </c>
      <c r="P45" s="65">
        <f>Table224578910112345678910111213141516171819202122232425262728[[#This Row],[PEMBULATAN]]*O45</f>
        <v>68310</v>
      </c>
    </row>
    <row r="46" spans="1:16" ht="26.25" customHeight="1" x14ac:dyDescent="0.2">
      <c r="A46" s="14"/>
      <c r="B46" s="75"/>
      <c r="C46" s="73" t="s">
        <v>4800</v>
      </c>
      <c r="D46" s="78" t="s">
        <v>289</v>
      </c>
      <c r="E46" s="13">
        <v>44458</v>
      </c>
      <c r="F46" s="76" t="s">
        <v>4939</v>
      </c>
      <c r="G46" s="13">
        <v>44459.916666666664</v>
      </c>
      <c r="H46" s="77" t="s">
        <v>4940</v>
      </c>
      <c r="I46" s="16">
        <v>77</v>
      </c>
      <c r="J46" s="16">
        <v>50</v>
      </c>
      <c r="K46" s="16">
        <v>24</v>
      </c>
      <c r="L46" s="16">
        <v>12</v>
      </c>
      <c r="M46" s="81">
        <v>23.1</v>
      </c>
      <c r="N46" s="72">
        <v>23</v>
      </c>
      <c r="O46" s="64">
        <v>2530</v>
      </c>
      <c r="P46" s="65">
        <f>Table224578910112345678910111213141516171819202122232425262728[[#This Row],[PEMBULATAN]]*O46</f>
        <v>58190</v>
      </c>
    </row>
    <row r="47" spans="1:16" ht="26.25" customHeight="1" x14ac:dyDescent="0.2">
      <c r="A47" s="14"/>
      <c r="B47" s="75"/>
      <c r="C47" s="73" t="s">
        <v>4801</v>
      </c>
      <c r="D47" s="78" t="s">
        <v>289</v>
      </c>
      <c r="E47" s="13">
        <v>44458</v>
      </c>
      <c r="F47" s="76" t="s">
        <v>4939</v>
      </c>
      <c r="G47" s="13">
        <v>44459.916666666664</v>
      </c>
      <c r="H47" s="77" t="s">
        <v>4940</v>
      </c>
      <c r="I47" s="16">
        <v>110</v>
      </c>
      <c r="J47" s="16">
        <v>60</v>
      </c>
      <c r="K47" s="16">
        <v>35</v>
      </c>
      <c r="L47" s="16">
        <v>12</v>
      </c>
      <c r="M47" s="81">
        <v>57.75</v>
      </c>
      <c r="N47" s="72">
        <v>58</v>
      </c>
      <c r="O47" s="64">
        <v>2530</v>
      </c>
      <c r="P47" s="65">
        <f>Table224578910112345678910111213141516171819202122232425262728[[#This Row],[PEMBULATAN]]*O47</f>
        <v>146740</v>
      </c>
    </row>
    <row r="48" spans="1:16" ht="26.25" customHeight="1" x14ac:dyDescent="0.2">
      <c r="A48" s="14"/>
      <c r="B48" s="75"/>
      <c r="C48" s="73" t="s">
        <v>4802</v>
      </c>
      <c r="D48" s="78" t="s">
        <v>289</v>
      </c>
      <c r="E48" s="13">
        <v>44458</v>
      </c>
      <c r="F48" s="76" t="s">
        <v>4939</v>
      </c>
      <c r="G48" s="13">
        <v>44459.916666666664</v>
      </c>
      <c r="H48" s="77" t="s">
        <v>4940</v>
      </c>
      <c r="I48" s="16">
        <v>90</v>
      </c>
      <c r="J48" s="16">
        <v>60</v>
      </c>
      <c r="K48" s="16">
        <v>27</v>
      </c>
      <c r="L48" s="16">
        <v>16</v>
      </c>
      <c r="M48" s="81">
        <v>36.450000000000003</v>
      </c>
      <c r="N48" s="72">
        <v>37</v>
      </c>
      <c r="O48" s="64">
        <v>2530</v>
      </c>
      <c r="P48" s="65">
        <f>Table224578910112345678910111213141516171819202122232425262728[[#This Row],[PEMBULATAN]]*O48</f>
        <v>93610</v>
      </c>
    </row>
    <row r="49" spans="1:16" ht="26.25" customHeight="1" x14ac:dyDescent="0.2">
      <c r="A49" s="14"/>
      <c r="B49" s="75"/>
      <c r="C49" s="73" t="s">
        <v>4803</v>
      </c>
      <c r="D49" s="78" t="s">
        <v>289</v>
      </c>
      <c r="E49" s="13">
        <v>44458</v>
      </c>
      <c r="F49" s="76" t="s">
        <v>4939</v>
      </c>
      <c r="G49" s="13">
        <v>44459.916666666664</v>
      </c>
      <c r="H49" s="77" t="s">
        <v>4940</v>
      </c>
      <c r="I49" s="16">
        <v>75</v>
      </c>
      <c r="J49" s="16">
        <v>60</v>
      </c>
      <c r="K49" s="16">
        <v>16</v>
      </c>
      <c r="L49" s="16">
        <v>10</v>
      </c>
      <c r="M49" s="81">
        <v>18</v>
      </c>
      <c r="N49" s="72">
        <v>18</v>
      </c>
      <c r="O49" s="64">
        <v>2530</v>
      </c>
      <c r="P49" s="65">
        <f>Table224578910112345678910111213141516171819202122232425262728[[#This Row],[PEMBULATAN]]*O49</f>
        <v>45540</v>
      </c>
    </row>
    <row r="50" spans="1:16" ht="26.25" customHeight="1" x14ac:dyDescent="0.2">
      <c r="A50" s="14"/>
      <c r="B50" s="75"/>
      <c r="C50" s="73" t="s">
        <v>4804</v>
      </c>
      <c r="D50" s="78" t="s">
        <v>289</v>
      </c>
      <c r="E50" s="13">
        <v>44458</v>
      </c>
      <c r="F50" s="76" t="s">
        <v>4939</v>
      </c>
      <c r="G50" s="13">
        <v>44459.916666666664</v>
      </c>
      <c r="H50" s="77" t="s">
        <v>4940</v>
      </c>
      <c r="I50" s="16">
        <v>88</v>
      </c>
      <c r="J50" s="16">
        <v>66</v>
      </c>
      <c r="K50" s="16">
        <v>24</v>
      </c>
      <c r="L50" s="16">
        <v>25</v>
      </c>
      <c r="M50" s="81">
        <v>34.847999999999999</v>
      </c>
      <c r="N50" s="72">
        <v>35</v>
      </c>
      <c r="O50" s="64">
        <v>2530</v>
      </c>
      <c r="P50" s="65">
        <f>Table224578910112345678910111213141516171819202122232425262728[[#This Row],[PEMBULATAN]]*O50</f>
        <v>88550</v>
      </c>
    </row>
    <row r="51" spans="1:16" ht="26.25" customHeight="1" x14ac:dyDescent="0.2">
      <c r="A51" s="14"/>
      <c r="B51" s="75"/>
      <c r="C51" s="73" t="s">
        <v>4805</v>
      </c>
      <c r="D51" s="78" t="s">
        <v>289</v>
      </c>
      <c r="E51" s="13">
        <v>44458</v>
      </c>
      <c r="F51" s="76" t="s">
        <v>4939</v>
      </c>
      <c r="G51" s="13">
        <v>44459.916666666664</v>
      </c>
      <c r="H51" s="77" t="s">
        <v>4940</v>
      </c>
      <c r="I51" s="16">
        <v>70</v>
      </c>
      <c r="J51" s="16">
        <v>60</v>
      </c>
      <c r="K51" s="16">
        <v>24</v>
      </c>
      <c r="L51" s="16">
        <v>10</v>
      </c>
      <c r="M51" s="81">
        <v>25.2</v>
      </c>
      <c r="N51" s="72">
        <v>25</v>
      </c>
      <c r="O51" s="64">
        <v>2530</v>
      </c>
      <c r="P51" s="65">
        <f>Table224578910112345678910111213141516171819202122232425262728[[#This Row],[PEMBULATAN]]*O51</f>
        <v>63250</v>
      </c>
    </row>
    <row r="52" spans="1:16" ht="26.25" customHeight="1" x14ac:dyDescent="0.2">
      <c r="A52" s="14"/>
      <c r="B52" s="75"/>
      <c r="C52" s="73" t="s">
        <v>4806</v>
      </c>
      <c r="D52" s="78" t="s">
        <v>289</v>
      </c>
      <c r="E52" s="13">
        <v>44458</v>
      </c>
      <c r="F52" s="76" t="s">
        <v>4939</v>
      </c>
      <c r="G52" s="13">
        <v>44459.916666666664</v>
      </c>
      <c r="H52" s="77" t="s">
        <v>4940</v>
      </c>
      <c r="I52" s="16">
        <v>97</v>
      </c>
      <c r="J52" s="16">
        <v>50</v>
      </c>
      <c r="K52" s="16">
        <v>25</v>
      </c>
      <c r="L52" s="16">
        <v>5</v>
      </c>
      <c r="M52" s="81">
        <v>30.3125</v>
      </c>
      <c r="N52" s="72">
        <v>31</v>
      </c>
      <c r="O52" s="64">
        <v>2530</v>
      </c>
      <c r="P52" s="65">
        <f>Table224578910112345678910111213141516171819202122232425262728[[#This Row],[PEMBULATAN]]*O52</f>
        <v>78430</v>
      </c>
    </row>
    <row r="53" spans="1:16" ht="26.25" customHeight="1" x14ac:dyDescent="0.2">
      <c r="A53" s="14"/>
      <c r="B53" s="75"/>
      <c r="C53" s="73" t="s">
        <v>4807</v>
      </c>
      <c r="D53" s="78" t="s">
        <v>289</v>
      </c>
      <c r="E53" s="13">
        <v>44458</v>
      </c>
      <c r="F53" s="76" t="s">
        <v>4939</v>
      </c>
      <c r="G53" s="13">
        <v>44459.916666666664</v>
      </c>
      <c r="H53" s="77" t="s">
        <v>4940</v>
      </c>
      <c r="I53" s="16">
        <v>67</v>
      </c>
      <c r="J53" s="16">
        <v>60</v>
      </c>
      <c r="K53" s="16">
        <v>20</v>
      </c>
      <c r="L53" s="16">
        <v>6</v>
      </c>
      <c r="M53" s="81">
        <v>20.100000000000001</v>
      </c>
      <c r="N53" s="72">
        <v>20</v>
      </c>
      <c r="O53" s="64">
        <v>2530</v>
      </c>
      <c r="P53" s="65">
        <f>Table224578910112345678910111213141516171819202122232425262728[[#This Row],[PEMBULATAN]]*O53</f>
        <v>50600</v>
      </c>
    </row>
    <row r="54" spans="1:16" ht="26.25" customHeight="1" x14ac:dyDescent="0.2">
      <c r="A54" s="14"/>
      <c r="B54" s="75"/>
      <c r="C54" s="73" t="s">
        <v>4808</v>
      </c>
      <c r="D54" s="78" t="s">
        <v>289</v>
      </c>
      <c r="E54" s="13">
        <v>44458</v>
      </c>
      <c r="F54" s="76" t="s">
        <v>4939</v>
      </c>
      <c r="G54" s="13">
        <v>44459.916666666664</v>
      </c>
      <c r="H54" s="77" t="s">
        <v>4940</v>
      </c>
      <c r="I54" s="16">
        <v>77</v>
      </c>
      <c r="J54" s="16">
        <v>60</v>
      </c>
      <c r="K54" s="16">
        <v>20</v>
      </c>
      <c r="L54" s="16">
        <v>7</v>
      </c>
      <c r="M54" s="81">
        <v>23.1</v>
      </c>
      <c r="N54" s="72">
        <v>23</v>
      </c>
      <c r="O54" s="64">
        <v>2530</v>
      </c>
      <c r="P54" s="65">
        <f>Table224578910112345678910111213141516171819202122232425262728[[#This Row],[PEMBULATAN]]*O54</f>
        <v>58190</v>
      </c>
    </row>
    <row r="55" spans="1:16" ht="26.25" customHeight="1" x14ac:dyDescent="0.2">
      <c r="A55" s="14"/>
      <c r="B55" s="75"/>
      <c r="C55" s="73" t="s">
        <v>4809</v>
      </c>
      <c r="D55" s="78" t="s">
        <v>289</v>
      </c>
      <c r="E55" s="13">
        <v>44458</v>
      </c>
      <c r="F55" s="76" t="s">
        <v>4939</v>
      </c>
      <c r="G55" s="13">
        <v>44459.916666666664</v>
      </c>
      <c r="H55" s="77" t="s">
        <v>4940</v>
      </c>
      <c r="I55" s="16">
        <v>98</v>
      </c>
      <c r="J55" s="16">
        <v>55</v>
      </c>
      <c r="K55" s="16">
        <v>20</v>
      </c>
      <c r="L55" s="16">
        <v>7</v>
      </c>
      <c r="M55" s="81">
        <v>26.95</v>
      </c>
      <c r="N55" s="72">
        <v>27</v>
      </c>
      <c r="O55" s="64">
        <v>2530</v>
      </c>
      <c r="P55" s="65">
        <f>Table224578910112345678910111213141516171819202122232425262728[[#This Row],[PEMBULATAN]]*O55</f>
        <v>68310</v>
      </c>
    </row>
    <row r="56" spans="1:16" ht="26.25" customHeight="1" x14ac:dyDescent="0.2">
      <c r="A56" s="14"/>
      <c r="B56" s="75"/>
      <c r="C56" s="73" t="s">
        <v>4810</v>
      </c>
      <c r="D56" s="78" t="s">
        <v>289</v>
      </c>
      <c r="E56" s="13">
        <v>44458</v>
      </c>
      <c r="F56" s="76" t="s">
        <v>4939</v>
      </c>
      <c r="G56" s="13">
        <v>44459.916666666664</v>
      </c>
      <c r="H56" s="77" t="s">
        <v>4940</v>
      </c>
      <c r="I56" s="16">
        <v>57</v>
      </c>
      <c r="J56" s="16">
        <v>56</v>
      </c>
      <c r="K56" s="16">
        <v>10</v>
      </c>
      <c r="L56" s="16">
        <v>5</v>
      </c>
      <c r="M56" s="81">
        <v>7.98</v>
      </c>
      <c r="N56" s="72">
        <v>8</v>
      </c>
      <c r="O56" s="64">
        <v>2530</v>
      </c>
      <c r="P56" s="65">
        <f>Table224578910112345678910111213141516171819202122232425262728[[#This Row],[PEMBULATAN]]*O56</f>
        <v>20240</v>
      </c>
    </row>
    <row r="57" spans="1:16" ht="26.25" customHeight="1" x14ac:dyDescent="0.2">
      <c r="A57" s="14"/>
      <c r="B57" s="75"/>
      <c r="C57" s="73" t="s">
        <v>4811</v>
      </c>
      <c r="D57" s="78" t="s">
        <v>289</v>
      </c>
      <c r="E57" s="13">
        <v>44458</v>
      </c>
      <c r="F57" s="76" t="s">
        <v>4939</v>
      </c>
      <c r="G57" s="13">
        <v>44459.916666666664</v>
      </c>
      <c r="H57" s="77" t="s">
        <v>4940</v>
      </c>
      <c r="I57" s="16">
        <v>87</v>
      </c>
      <c r="J57" s="16">
        <v>47</v>
      </c>
      <c r="K57" s="16">
        <v>20</v>
      </c>
      <c r="L57" s="16">
        <v>15</v>
      </c>
      <c r="M57" s="81">
        <v>20.445</v>
      </c>
      <c r="N57" s="72">
        <v>21</v>
      </c>
      <c r="O57" s="64">
        <v>2530</v>
      </c>
      <c r="P57" s="65">
        <f>Table224578910112345678910111213141516171819202122232425262728[[#This Row],[PEMBULATAN]]*O57</f>
        <v>53130</v>
      </c>
    </row>
    <row r="58" spans="1:16" ht="26.25" customHeight="1" x14ac:dyDescent="0.2">
      <c r="A58" s="14"/>
      <c r="B58" s="75"/>
      <c r="C58" s="73" t="s">
        <v>4812</v>
      </c>
      <c r="D58" s="78" t="s">
        <v>289</v>
      </c>
      <c r="E58" s="13">
        <v>44458</v>
      </c>
      <c r="F58" s="76" t="s">
        <v>4939</v>
      </c>
      <c r="G58" s="13">
        <v>44459.916666666664</v>
      </c>
      <c r="H58" s="77" t="s">
        <v>4940</v>
      </c>
      <c r="I58" s="16">
        <v>170</v>
      </c>
      <c r="J58" s="16">
        <v>56</v>
      </c>
      <c r="K58" s="16">
        <v>30</v>
      </c>
      <c r="L58" s="16">
        <v>26</v>
      </c>
      <c r="M58" s="81">
        <v>71.400000000000006</v>
      </c>
      <c r="N58" s="72">
        <v>72</v>
      </c>
      <c r="O58" s="64">
        <v>2530</v>
      </c>
      <c r="P58" s="65">
        <f>Table224578910112345678910111213141516171819202122232425262728[[#This Row],[PEMBULATAN]]*O58</f>
        <v>182160</v>
      </c>
    </row>
    <row r="59" spans="1:16" ht="26.25" customHeight="1" x14ac:dyDescent="0.2">
      <c r="A59" s="14"/>
      <c r="B59" s="75"/>
      <c r="C59" s="73" t="s">
        <v>4813</v>
      </c>
      <c r="D59" s="78" t="s">
        <v>289</v>
      </c>
      <c r="E59" s="13">
        <v>44458</v>
      </c>
      <c r="F59" s="76" t="s">
        <v>4939</v>
      </c>
      <c r="G59" s="13">
        <v>44459.916666666664</v>
      </c>
      <c r="H59" s="77" t="s">
        <v>4940</v>
      </c>
      <c r="I59" s="16">
        <v>30</v>
      </c>
      <c r="J59" s="16">
        <v>23</v>
      </c>
      <c r="K59" s="16">
        <v>33</v>
      </c>
      <c r="L59" s="16">
        <v>5</v>
      </c>
      <c r="M59" s="81">
        <v>5.6924999999999999</v>
      </c>
      <c r="N59" s="72">
        <v>6</v>
      </c>
      <c r="O59" s="64">
        <v>2530</v>
      </c>
      <c r="P59" s="65">
        <f>Table224578910112345678910111213141516171819202122232425262728[[#This Row],[PEMBULATAN]]*O59</f>
        <v>15180</v>
      </c>
    </row>
    <row r="60" spans="1:16" ht="26.25" customHeight="1" x14ac:dyDescent="0.2">
      <c r="A60" s="14"/>
      <c r="B60" s="75"/>
      <c r="C60" s="73" t="s">
        <v>4814</v>
      </c>
      <c r="D60" s="78" t="s">
        <v>289</v>
      </c>
      <c r="E60" s="13">
        <v>44458</v>
      </c>
      <c r="F60" s="76" t="s">
        <v>4939</v>
      </c>
      <c r="G60" s="13">
        <v>44459.916666666664</v>
      </c>
      <c r="H60" s="77" t="s">
        <v>4940</v>
      </c>
      <c r="I60" s="16">
        <v>88</v>
      </c>
      <c r="J60" s="16">
        <v>60</v>
      </c>
      <c r="K60" s="16">
        <v>30</v>
      </c>
      <c r="L60" s="16">
        <v>11</v>
      </c>
      <c r="M60" s="81">
        <v>39.6</v>
      </c>
      <c r="N60" s="72">
        <v>40</v>
      </c>
      <c r="O60" s="64">
        <v>2530</v>
      </c>
      <c r="P60" s="65">
        <f>Table224578910112345678910111213141516171819202122232425262728[[#This Row],[PEMBULATAN]]*O60</f>
        <v>101200</v>
      </c>
    </row>
    <row r="61" spans="1:16" ht="26.25" customHeight="1" x14ac:dyDescent="0.2">
      <c r="A61" s="14"/>
      <c r="B61" s="75"/>
      <c r="C61" s="73" t="s">
        <v>4815</v>
      </c>
      <c r="D61" s="78" t="s">
        <v>289</v>
      </c>
      <c r="E61" s="13">
        <v>44458</v>
      </c>
      <c r="F61" s="76" t="s">
        <v>4939</v>
      </c>
      <c r="G61" s="13">
        <v>44459.916666666664</v>
      </c>
      <c r="H61" s="77" t="s">
        <v>4940</v>
      </c>
      <c r="I61" s="16">
        <v>68</v>
      </c>
      <c r="J61" s="16">
        <v>40</v>
      </c>
      <c r="K61" s="16">
        <v>24</v>
      </c>
      <c r="L61" s="16">
        <v>3</v>
      </c>
      <c r="M61" s="81">
        <v>16.32</v>
      </c>
      <c r="N61" s="72">
        <v>17</v>
      </c>
      <c r="O61" s="64">
        <v>2530</v>
      </c>
      <c r="P61" s="65">
        <f>Table224578910112345678910111213141516171819202122232425262728[[#This Row],[PEMBULATAN]]*O61</f>
        <v>43010</v>
      </c>
    </row>
    <row r="62" spans="1:16" ht="26.25" customHeight="1" x14ac:dyDescent="0.2">
      <c r="A62" s="14"/>
      <c r="B62" s="75"/>
      <c r="C62" s="73" t="s">
        <v>4816</v>
      </c>
      <c r="D62" s="78" t="s">
        <v>289</v>
      </c>
      <c r="E62" s="13">
        <v>44458</v>
      </c>
      <c r="F62" s="76" t="s">
        <v>4939</v>
      </c>
      <c r="G62" s="13">
        <v>44459.916666666664</v>
      </c>
      <c r="H62" s="77" t="s">
        <v>4940</v>
      </c>
      <c r="I62" s="16">
        <v>45</v>
      </c>
      <c r="J62" s="16">
        <v>55</v>
      </c>
      <c r="K62" s="16">
        <v>20</v>
      </c>
      <c r="L62" s="16">
        <v>2</v>
      </c>
      <c r="M62" s="81">
        <v>12.375</v>
      </c>
      <c r="N62" s="72">
        <v>13</v>
      </c>
      <c r="O62" s="64">
        <v>2530</v>
      </c>
      <c r="P62" s="65">
        <f>Table224578910112345678910111213141516171819202122232425262728[[#This Row],[PEMBULATAN]]*O62</f>
        <v>32890</v>
      </c>
    </row>
    <row r="63" spans="1:16" ht="26.25" customHeight="1" x14ac:dyDescent="0.2">
      <c r="A63" s="14"/>
      <c r="B63" s="75"/>
      <c r="C63" s="73" t="s">
        <v>4817</v>
      </c>
      <c r="D63" s="78" t="s">
        <v>289</v>
      </c>
      <c r="E63" s="13">
        <v>44458</v>
      </c>
      <c r="F63" s="76" t="s">
        <v>4939</v>
      </c>
      <c r="G63" s="13">
        <v>44459.916666666664</v>
      </c>
      <c r="H63" s="77" t="s">
        <v>4940</v>
      </c>
      <c r="I63" s="16">
        <v>77</v>
      </c>
      <c r="J63" s="16">
        <v>50</v>
      </c>
      <c r="K63" s="16">
        <v>33</v>
      </c>
      <c r="L63" s="16">
        <v>4</v>
      </c>
      <c r="M63" s="81">
        <v>31.762499999999999</v>
      </c>
      <c r="N63" s="72">
        <v>32</v>
      </c>
      <c r="O63" s="64">
        <v>2530</v>
      </c>
      <c r="P63" s="65">
        <f>Table224578910112345678910111213141516171819202122232425262728[[#This Row],[PEMBULATAN]]*O63</f>
        <v>80960</v>
      </c>
    </row>
    <row r="64" spans="1:16" ht="26.25" customHeight="1" x14ac:dyDescent="0.2">
      <c r="A64" s="14"/>
      <c r="B64" s="75"/>
      <c r="C64" s="73" t="s">
        <v>4818</v>
      </c>
      <c r="D64" s="78" t="s">
        <v>289</v>
      </c>
      <c r="E64" s="13">
        <v>44458</v>
      </c>
      <c r="F64" s="76" t="s">
        <v>4939</v>
      </c>
      <c r="G64" s="13">
        <v>44459.916666666664</v>
      </c>
      <c r="H64" s="77" t="s">
        <v>4940</v>
      </c>
      <c r="I64" s="16">
        <v>64</v>
      </c>
      <c r="J64" s="16">
        <v>64</v>
      </c>
      <c r="K64" s="16">
        <v>20</v>
      </c>
      <c r="L64" s="16">
        <v>7</v>
      </c>
      <c r="M64" s="81">
        <v>20.48</v>
      </c>
      <c r="N64" s="72">
        <v>21</v>
      </c>
      <c r="O64" s="64">
        <v>2530</v>
      </c>
      <c r="P64" s="65">
        <f>Table224578910112345678910111213141516171819202122232425262728[[#This Row],[PEMBULATAN]]*O64</f>
        <v>53130</v>
      </c>
    </row>
    <row r="65" spans="1:16" ht="26.25" customHeight="1" x14ac:dyDescent="0.2">
      <c r="A65" s="14"/>
      <c r="B65" s="75"/>
      <c r="C65" s="73" t="s">
        <v>4819</v>
      </c>
      <c r="D65" s="78" t="s">
        <v>289</v>
      </c>
      <c r="E65" s="13">
        <v>44458</v>
      </c>
      <c r="F65" s="76" t="s">
        <v>4939</v>
      </c>
      <c r="G65" s="13">
        <v>44459.916666666664</v>
      </c>
      <c r="H65" s="77" t="s">
        <v>4940</v>
      </c>
      <c r="I65" s="16">
        <v>77</v>
      </c>
      <c r="J65" s="16">
        <v>56</v>
      </c>
      <c r="K65" s="16">
        <v>27</v>
      </c>
      <c r="L65" s="16">
        <v>7</v>
      </c>
      <c r="M65" s="81">
        <v>29.106000000000002</v>
      </c>
      <c r="N65" s="72">
        <v>29</v>
      </c>
      <c r="O65" s="64">
        <v>2530</v>
      </c>
      <c r="P65" s="65">
        <f>Table224578910112345678910111213141516171819202122232425262728[[#This Row],[PEMBULATAN]]*O65</f>
        <v>73370</v>
      </c>
    </row>
    <row r="66" spans="1:16" ht="26.25" customHeight="1" x14ac:dyDescent="0.2">
      <c r="A66" s="14"/>
      <c r="B66" s="75"/>
      <c r="C66" s="73" t="s">
        <v>4820</v>
      </c>
      <c r="D66" s="78" t="s">
        <v>289</v>
      </c>
      <c r="E66" s="13">
        <v>44458</v>
      </c>
      <c r="F66" s="76" t="s">
        <v>4939</v>
      </c>
      <c r="G66" s="13">
        <v>44459.916666666664</v>
      </c>
      <c r="H66" s="77" t="s">
        <v>4940</v>
      </c>
      <c r="I66" s="16">
        <v>100</v>
      </c>
      <c r="J66" s="16">
        <v>60</v>
      </c>
      <c r="K66" s="16">
        <v>35</v>
      </c>
      <c r="L66" s="16">
        <v>24</v>
      </c>
      <c r="M66" s="81">
        <v>52.5</v>
      </c>
      <c r="N66" s="72">
        <v>53</v>
      </c>
      <c r="O66" s="64">
        <v>2530</v>
      </c>
      <c r="P66" s="65">
        <f>Table224578910112345678910111213141516171819202122232425262728[[#This Row],[PEMBULATAN]]*O66</f>
        <v>134090</v>
      </c>
    </row>
    <row r="67" spans="1:16" ht="26.25" customHeight="1" x14ac:dyDescent="0.2">
      <c r="A67" s="14"/>
      <c r="B67" s="75"/>
      <c r="C67" s="73" t="s">
        <v>4821</v>
      </c>
      <c r="D67" s="78" t="s">
        <v>289</v>
      </c>
      <c r="E67" s="13">
        <v>44458</v>
      </c>
      <c r="F67" s="76" t="s">
        <v>4939</v>
      </c>
      <c r="G67" s="13">
        <v>44459.916666666664</v>
      </c>
      <c r="H67" s="77" t="s">
        <v>4940</v>
      </c>
      <c r="I67" s="16">
        <v>50</v>
      </c>
      <c r="J67" s="16">
        <v>30</v>
      </c>
      <c r="K67" s="16">
        <v>16</v>
      </c>
      <c r="L67" s="16">
        <v>6</v>
      </c>
      <c r="M67" s="81">
        <v>6</v>
      </c>
      <c r="N67" s="72">
        <v>6</v>
      </c>
      <c r="O67" s="64">
        <v>2530</v>
      </c>
      <c r="P67" s="65">
        <f>Table224578910112345678910111213141516171819202122232425262728[[#This Row],[PEMBULATAN]]*O67</f>
        <v>15180</v>
      </c>
    </row>
    <row r="68" spans="1:16" ht="26.25" customHeight="1" x14ac:dyDescent="0.2">
      <c r="A68" s="14"/>
      <c r="B68" s="75"/>
      <c r="C68" s="73" t="s">
        <v>4822</v>
      </c>
      <c r="D68" s="78" t="s">
        <v>289</v>
      </c>
      <c r="E68" s="13">
        <v>44458</v>
      </c>
      <c r="F68" s="76" t="s">
        <v>4939</v>
      </c>
      <c r="G68" s="13">
        <v>44459.916666666664</v>
      </c>
      <c r="H68" s="77" t="s">
        <v>4940</v>
      </c>
      <c r="I68" s="16">
        <v>60</v>
      </c>
      <c r="J68" s="16">
        <v>35</v>
      </c>
      <c r="K68" s="16">
        <v>61</v>
      </c>
      <c r="L68" s="16">
        <v>33</v>
      </c>
      <c r="M68" s="81">
        <v>32.024999999999999</v>
      </c>
      <c r="N68" s="72">
        <v>33</v>
      </c>
      <c r="O68" s="64">
        <v>2530</v>
      </c>
      <c r="P68" s="65">
        <f>Table224578910112345678910111213141516171819202122232425262728[[#This Row],[PEMBULATAN]]*O68</f>
        <v>83490</v>
      </c>
    </row>
    <row r="69" spans="1:16" ht="26.25" customHeight="1" x14ac:dyDescent="0.2">
      <c r="A69" s="14"/>
      <c r="B69" s="75"/>
      <c r="C69" s="73" t="s">
        <v>4823</v>
      </c>
      <c r="D69" s="78" t="s">
        <v>289</v>
      </c>
      <c r="E69" s="13">
        <v>44458</v>
      </c>
      <c r="F69" s="76" t="s">
        <v>4939</v>
      </c>
      <c r="G69" s="13">
        <v>44459.916666666664</v>
      </c>
      <c r="H69" s="77" t="s">
        <v>4940</v>
      </c>
      <c r="I69" s="16">
        <v>38</v>
      </c>
      <c r="J69" s="16">
        <v>26</v>
      </c>
      <c r="K69" s="16">
        <v>20</v>
      </c>
      <c r="L69" s="16">
        <v>5</v>
      </c>
      <c r="M69" s="81">
        <v>4.9400000000000004</v>
      </c>
      <c r="N69" s="72">
        <v>5</v>
      </c>
      <c r="O69" s="64">
        <v>2530</v>
      </c>
      <c r="P69" s="65">
        <f>Table224578910112345678910111213141516171819202122232425262728[[#This Row],[PEMBULATAN]]*O69</f>
        <v>12650</v>
      </c>
    </row>
    <row r="70" spans="1:16" ht="26.25" customHeight="1" x14ac:dyDescent="0.2">
      <c r="A70" s="14"/>
      <c r="B70" s="75"/>
      <c r="C70" s="73" t="s">
        <v>4824</v>
      </c>
      <c r="D70" s="78" t="s">
        <v>289</v>
      </c>
      <c r="E70" s="13">
        <v>44458</v>
      </c>
      <c r="F70" s="76" t="s">
        <v>4939</v>
      </c>
      <c r="G70" s="13">
        <v>44459.916666666664</v>
      </c>
      <c r="H70" s="77" t="s">
        <v>4940</v>
      </c>
      <c r="I70" s="16">
        <v>56</v>
      </c>
      <c r="J70" s="16">
        <v>56</v>
      </c>
      <c r="K70" s="16">
        <v>15</v>
      </c>
      <c r="L70" s="16">
        <v>7</v>
      </c>
      <c r="M70" s="81">
        <v>11.76</v>
      </c>
      <c r="N70" s="72">
        <v>12</v>
      </c>
      <c r="O70" s="64">
        <v>2530</v>
      </c>
      <c r="P70" s="65">
        <f>Table224578910112345678910111213141516171819202122232425262728[[#This Row],[PEMBULATAN]]*O70</f>
        <v>30360</v>
      </c>
    </row>
    <row r="71" spans="1:16" ht="26.25" customHeight="1" x14ac:dyDescent="0.2">
      <c r="A71" s="14"/>
      <c r="B71" s="75"/>
      <c r="C71" s="73" t="s">
        <v>4825</v>
      </c>
      <c r="D71" s="78" t="s">
        <v>289</v>
      </c>
      <c r="E71" s="13">
        <v>44458</v>
      </c>
      <c r="F71" s="76" t="s">
        <v>4939</v>
      </c>
      <c r="G71" s="13">
        <v>44459.916666666664</v>
      </c>
      <c r="H71" s="77" t="s">
        <v>4940</v>
      </c>
      <c r="I71" s="16">
        <v>31</v>
      </c>
      <c r="J71" s="16">
        <v>31</v>
      </c>
      <c r="K71" s="16">
        <v>16</v>
      </c>
      <c r="L71" s="16">
        <v>1</v>
      </c>
      <c r="M71" s="81">
        <v>3.8439999999999999</v>
      </c>
      <c r="N71" s="72">
        <v>4</v>
      </c>
      <c r="O71" s="64">
        <v>2530</v>
      </c>
      <c r="P71" s="65">
        <f>Table224578910112345678910111213141516171819202122232425262728[[#This Row],[PEMBULATAN]]*O71</f>
        <v>10120</v>
      </c>
    </row>
    <row r="72" spans="1:16" ht="26.25" customHeight="1" x14ac:dyDescent="0.2">
      <c r="A72" s="14"/>
      <c r="B72" s="75"/>
      <c r="C72" s="73" t="s">
        <v>4826</v>
      </c>
      <c r="D72" s="78" t="s">
        <v>289</v>
      </c>
      <c r="E72" s="13">
        <v>44458</v>
      </c>
      <c r="F72" s="76" t="s">
        <v>4939</v>
      </c>
      <c r="G72" s="13">
        <v>44459.916666666664</v>
      </c>
      <c r="H72" s="77" t="s">
        <v>4940</v>
      </c>
      <c r="I72" s="16">
        <v>63</v>
      </c>
      <c r="J72" s="16">
        <v>33</v>
      </c>
      <c r="K72" s="16">
        <v>22</v>
      </c>
      <c r="L72" s="16">
        <v>4</v>
      </c>
      <c r="M72" s="81">
        <v>11.4345</v>
      </c>
      <c r="N72" s="72">
        <v>12</v>
      </c>
      <c r="O72" s="64">
        <v>2530</v>
      </c>
      <c r="P72" s="65">
        <f>Table224578910112345678910111213141516171819202122232425262728[[#This Row],[PEMBULATAN]]*O72</f>
        <v>30360</v>
      </c>
    </row>
    <row r="73" spans="1:16" ht="26.25" customHeight="1" x14ac:dyDescent="0.2">
      <c r="A73" s="14"/>
      <c r="B73" s="75"/>
      <c r="C73" s="73" t="s">
        <v>4827</v>
      </c>
      <c r="D73" s="78" t="s">
        <v>289</v>
      </c>
      <c r="E73" s="13">
        <v>44458</v>
      </c>
      <c r="F73" s="76" t="s">
        <v>4939</v>
      </c>
      <c r="G73" s="13">
        <v>44459.916666666664</v>
      </c>
      <c r="H73" s="77" t="s">
        <v>4940</v>
      </c>
      <c r="I73" s="16">
        <v>46</v>
      </c>
      <c r="J73" s="16">
        <v>46</v>
      </c>
      <c r="K73" s="16">
        <v>77</v>
      </c>
      <c r="L73" s="16">
        <v>6</v>
      </c>
      <c r="M73" s="81">
        <v>40.732999999999997</v>
      </c>
      <c r="N73" s="72">
        <v>41</v>
      </c>
      <c r="O73" s="64">
        <v>2530</v>
      </c>
      <c r="P73" s="65">
        <f>Table224578910112345678910111213141516171819202122232425262728[[#This Row],[PEMBULATAN]]*O73</f>
        <v>103730</v>
      </c>
    </row>
    <row r="74" spans="1:16" ht="26.25" customHeight="1" x14ac:dyDescent="0.2">
      <c r="A74" s="14"/>
      <c r="B74" s="75"/>
      <c r="C74" s="73" t="s">
        <v>4828</v>
      </c>
      <c r="D74" s="78" t="s">
        <v>289</v>
      </c>
      <c r="E74" s="13">
        <v>44458</v>
      </c>
      <c r="F74" s="76" t="s">
        <v>4939</v>
      </c>
      <c r="G74" s="13">
        <v>44459.916666666664</v>
      </c>
      <c r="H74" s="77" t="s">
        <v>4940</v>
      </c>
      <c r="I74" s="16">
        <v>77</v>
      </c>
      <c r="J74" s="16">
        <v>27</v>
      </c>
      <c r="K74" s="16">
        <v>8</v>
      </c>
      <c r="L74" s="16">
        <v>3</v>
      </c>
      <c r="M74" s="81">
        <v>4.1580000000000004</v>
      </c>
      <c r="N74" s="72">
        <v>4</v>
      </c>
      <c r="O74" s="64">
        <v>2530</v>
      </c>
      <c r="P74" s="65">
        <f>Table224578910112345678910111213141516171819202122232425262728[[#This Row],[PEMBULATAN]]*O74</f>
        <v>10120</v>
      </c>
    </row>
    <row r="75" spans="1:16" ht="26.25" customHeight="1" x14ac:dyDescent="0.2">
      <c r="A75" s="14"/>
      <c r="B75" s="75"/>
      <c r="C75" s="73" t="s">
        <v>4829</v>
      </c>
      <c r="D75" s="78" t="s">
        <v>289</v>
      </c>
      <c r="E75" s="13">
        <v>44458</v>
      </c>
      <c r="F75" s="76" t="s">
        <v>4939</v>
      </c>
      <c r="G75" s="13">
        <v>44459.916666666664</v>
      </c>
      <c r="H75" s="77" t="s">
        <v>4940</v>
      </c>
      <c r="I75" s="16">
        <v>101</v>
      </c>
      <c r="J75" s="16">
        <v>12</v>
      </c>
      <c r="K75" s="16">
        <v>12</v>
      </c>
      <c r="L75" s="16">
        <v>1</v>
      </c>
      <c r="M75" s="81">
        <v>3.6360000000000001</v>
      </c>
      <c r="N75" s="72">
        <v>4</v>
      </c>
      <c r="O75" s="64">
        <v>2530</v>
      </c>
      <c r="P75" s="65">
        <f>Table224578910112345678910111213141516171819202122232425262728[[#This Row],[PEMBULATAN]]*O75</f>
        <v>10120</v>
      </c>
    </row>
    <row r="76" spans="1:16" ht="26.25" customHeight="1" x14ac:dyDescent="0.2">
      <c r="A76" s="14"/>
      <c r="B76" s="75"/>
      <c r="C76" s="73" t="s">
        <v>4830</v>
      </c>
      <c r="D76" s="78" t="s">
        <v>289</v>
      </c>
      <c r="E76" s="13">
        <v>44458</v>
      </c>
      <c r="F76" s="76" t="s">
        <v>4939</v>
      </c>
      <c r="G76" s="13">
        <v>44459.916666666664</v>
      </c>
      <c r="H76" s="77" t="s">
        <v>4940</v>
      </c>
      <c r="I76" s="16">
        <v>50</v>
      </c>
      <c r="J76" s="16">
        <v>37</v>
      </c>
      <c r="K76" s="16">
        <v>25</v>
      </c>
      <c r="L76" s="16">
        <v>1</v>
      </c>
      <c r="M76" s="81">
        <v>11.5625</v>
      </c>
      <c r="N76" s="72">
        <v>12</v>
      </c>
      <c r="O76" s="64">
        <v>2530</v>
      </c>
      <c r="P76" s="65">
        <f>Table224578910112345678910111213141516171819202122232425262728[[#This Row],[PEMBULATAN]]*O76</f>
        <v>30360</v>
      </c>
    </row>
    <row r="77" spans="1:16" ht="26.25" customHeight="1" x14ac:dyDescent="0.2">
      <c r="A77" s="14"/>
      <c r="B77" s="75"/>
      <c r="C77" s="73" t="s">
        <v>4831</v>
      </c>
      <c r="D77" s="78" t="s">
        <v>289</v>
      </c>
      <c r="E77" s="13">
        <v>44458</v>
      </c>
      <c r="F77" s="76" t="s">
        <v>4939</v>
      </c>
      <c r="G77" s="13">
        <v>44459.916666666664</v>
      </c>
      <c r="H77" s="77" t="s">
        <v>4940</v>
      </c>
      <c r="I77" s="16">
        <v>40</v>
      </c>
      <c r="J77" s="16">
        <v>35</v>
      </c>
      <c r="K77" s="16">
        <v>13</v>
      </c>
      <c r="L77" s="16">
        <v>2</v>
      </c>
      <c r="M77" s="81">
        <v>4.55</v>
      </c>
      <c r="N77" s="72">
        <v>5</v>
      </c>
      <c r="O77" s="64">
        <v>2530</v>
      </c>
      <c r="P77" s="65">
        <f>Table224578910112345678910111213141516171819202122232425262728[[#This Row],[PEMBULATAN]]*O77</f>
        <v>12650</v>
      </c>
    </row>
    <row r="78" spans="1:16" ht="26.25" customHeight="1" x14ac:dyDescent="0.2">
      <c r="A78" s="14"/>
      <c r="B78" s="75"/>
      <c r="C78" s="73" t="s">
        <v>4832</v>
      </c>
      <c r="D78" s="78" t="s">
        <v>289</v>
      </c>
      <c r="E78" s="13">
        <v>44458</v>
      </c>
      <c r="F78" s="76" t="s">
        <v>4939</v>
      </c>
      <c r="G78" s="13">
        <v>44459.916666666664</v>
      </c>
      <c r="H78" s="77" t="s">
        <v>4940</v>
      </c>
      <c r="I78" s="16">
        <v>83</v>
      </c>
      <c r="J78" s="16">
        <v>13</v>
      </c>
      <c r="K78" s="16">
        <v>13</v>
      </c>
      <c r="L78" s="16">
        <v>2</v>
      </c>
      <c r="M78" s="81">
        <v>3.5067499999999998</v>
      </c>
      <c r="N78" s="72">
        <v>4</v>
      </c>
      <c r="O78" s="64">
        <v>2530</v>
      </c>
      <c r="P78" s="65">
        <f>Table224578910112345678910111213141516171819202122232425262728[[#This Row],[PEMBULATAN]]*O78</f>
        <v>10120</v>
      </c>
    </row>
    <row r="79" spans="1:16" ht="26.25" customHeight="1" x14ac:dyDescent="0.2">
      <c r="A79" s="14"/>
      <c r="B79" s="75"/>
      <c r="C79" s="73" t="s">
        <v>4833</v>
      </c>
      <c r="D79" s="78" t="s">
        <v>289</v>
      </c>
      <c r="E79" s="13">
        <v>44458</v>
      </c>
      <c r="F79" s="76" t="s">
        <v>4939</v>
      </c>
      <c r="G79" s="13">
        <v>44459.916666666664</v>
      </c>
      <c r="H79" s="77" t="s">
        <v>4940</v>
      </c>
      <c r="I79" s="16">
        <v>105</v>
      </c>
      <c r="J79" s="16">
        <v>26</v>
      </c>
      <c r="K79" s="16">
        <v>6</v>
      </c>
      <c r="L79" s="16">
        <v>2</v>
      </c>
      <c r="M79" s="81">
        <v>4.0949999999999998</v>
      </c>
      <c r="N79" s="72">
        <v>4</v>
      </c>
      <c r="O79" s="64">
        <v>2530</v>
      </c>
      <c r="P79" s="65">
        <f>Table224578910112345678910111213141516171819202122232425262728[[#This Row],[PEMBULATAN]]*O79</f>
        <v>10120</v>
      </c>
    </row>
    <row r="80" spans="1:16" ht="26.25" customHeight="1" x14ac:dyDescent="0.2">
      <c r="A80" s="14"/>
      <c r="B80" s="75"/>
      <c r="C80" s="73" t="s">
        <v>4834</v>
      </c>
      <c r="D80" s="78" t="s">
        <v>289</v>
      </c>
      <c r="E80" s="13">
        <v>44458</v>
      </c>
      <c r="F80" s="76" t="s">
        <v>4939</v>
      </c>
      <c r="G80" s="13">
        <v>44459.916666666664</v>
      </c>
      <c r="H80" s="77" t="s">
        <v>4940</v>
      </c>
      <c r="I80" s="16">
        <v>123</v>
      </c>
      <c r="J80" s="16">
        <v>10</v>
      </c>
      <c r="K80" s="16">
        <v>10</v>
      </c>
      <c r="L80" s="16">
        <v>1</v>
      </c>
      <c r="M80" s="81">
        <v>3.0750000000000002</v>
      </c>
      <c r="N80" s="72">
        <v>3</v>
      </c>
      <c r="O80" s="64">
        <v>2530</v>
      </c>
      <c r="P80" s="65">
        <f>Table224578910112345678910111213141516171819202122232425262728[[#This Row],[PEMBULATAN]]*O80</f>
        <v>7590</v>
      </c>
    </row>
    <row r="81" spans="1:16" ht="26.25" customHeight="1" x14ac:dyDescent="0.2">
      <c r="A81" s="14"/>
      <c r="B81" s="75"/>
      <c r="C81" s="73" t="s">
        <v>4835</v>
      </c>
      <c r="D81" s="78" t="s">
        <v>289</v>
      </c>
      <c r="E81" s="13">
        <v>44458</v>
      </c>
      <c r="F81" s="76" t="s">
        <v>4939</v>
      </c>
      <c r="G81" s="13">
        <v>44459.916666666664</v>
      </c>
      <c r="H81" s="77" t="s">
        <v>4940</v>
      </c>
      <c r="I81" s="16">
        <v>97</v>
      </c>
      <c r="J81" s="16">
        <v>30</v>
      </c>
      <c r="K81" s="16">
        <v>30</v>
      </c>
      <c r="L81" s="16">
        <v>4</v>
      </c>
      <c r="M81" s="81">
        <v>21.824999999999999</v>
      </c>
      <c r="N81" s="72">
        <v>22</v>
      </c>
      <c r="O81" s="64">
        <v>2530</v>
      </c>
      <c r="P81" s="65">
        <f>Table224578910112345678910111213141516171819202122232425262728[[#This Row],[PEMBULATAN]]*O81</f>
        <v>55660</v>
      </c>
    </row>
    <row r="82" spans="1:16" ht="26.25" customHeight="1" x14ac:dyDescent="0.2">
      <c r="A82" s="14"/>
      <c r="B82" s="75"/>
      <c r="C82" s="73" t="s">
        <v>4836</v>
      </c>
      <c r="D82" s="78" t="s">
        <v>289</v>
      </c>
      <c r="E82" s="13">
        <v>44458</v>
      </c>
      <c r="F82" s="76" t="s">
        <v>4939</v>
      </c>
      <c r="G82" s="13">
        <v>44459.916666666664</v>
      </c>
      <c r="H82" s="77" t="s">
        <v>4940</v>
      </c>
      <c r="I82" s="16">
        <v>47</v>
      </c>
      <c r="J82" s="16">
        <v>18</v>
      </c>
      <c r="K82" s="16">
        <v>65</v>
      </c>
      <c r="L82" s="16">
        <v>2</v>
      </c>
      <c r="M82" s="81">
        <v>13.7475</v>
      </c>
      <c r="N82" s="72">
        <v>14</v>
      </c>
      <c r="O82" s="64">
        <v>2530</v>
      </c>
      <c r="P82" s="65">
        <f>Table224578910112345678910111213141516171819202122232425262728[[#This Row],[PEMBULATAN]]*O82</f>
        <v>35420</v>
      </c>
    </row>
    <row r="83" spans="1:16" ht="26.25" customHeight="1" x14ac:dyDescent="0.2">
      <c r="A83" s="14"/>
      <c r="B83" s="75"/>
      <c r="C83" s="73" t="s">
        <v>4837</v>
      </c>
      <c r="D83" s="78" t="s">
        <v>289</v>
      </c>
      <c r="E83" s="13">
        <v>44458</v>
      </c>
      <c r="F83" s="76" t="s">
        <v>4939</v>
      </c>
      <c r="G83" s="13">
        <v>44459.916666666664</v>
      </c>
      <c r="H83" s="77" t="s">
        <v>4940</v>
      </c>
      <c r="I83" s="16">
        <v>96</v>
      </c>
      <c r="J83" s="16">
        <v>46</v>
      </c>
      <c r="K83" s="16">
        <v>3</v>
      </c>
      <c r="L83" s="16">
        <v>1</v>
      </c>
      <c r="M83" s="81">
        <v>3.3119999999999998</v>
      </c>
      <c r="N83" s="72">
        <v>4</v>
      </c>
      <c r="O83" s="64">
        <v>2530</v>
      </c>
      <c r="P83" s="65">
        <f>Table224578910112345678910111213141516171819202122232425262728[[#This Row],[PEMBULATAN]]*O83</f>
        <v>10120</v>
      </c>
    </row>
    <row r="84" spans="1:16" ht="26.25" customHeight="1" x14ac:dyDescent="0.2">
      <c r="A84" s="14"/>
      <c r="B84" s="75"/>
      <c r="C84" s="73" t="s">
        <v>4838</v>
      </c>
      <c r="D84" s="78" t="s">
        <v>289</v>
      </c>
      <c r="E84" s="13">
        <v>44458</v>
      </c>
      <c r="F84" s="76" t="s">
        <v>4939</v>
      </c>
      <c r="G84" s="13">
        <v>44459.916666666664</v>
      </c>
      <c r="H84" s="77" t="s">
        <v>4940</v>
      </c>
      <c r="I84" s="16">
        <v>100</v>
      </c>
      <c r="J84" s="16">
        <v>17</v>
      </c>
      <c r="K84" s="16">
        <v>17</v>
      </c>
      <c r="L84" s="16">
        <v>2</v>
      </c>
      <c r="M84" s="81">
        <v>7.2249999999999996</v>
      </c>
      <c r="N84" s="72">
        <v>7</v>
      </c>
      <c r="O84" s="64">
        <v>2530</v>
      </c>
      <c r="P84" s="65">
        <f>Table224578910112345678910111213141516171819202122232425262728[[#This Row],[PEMBULATAN]]*O84</f>
        <v>17710</v>
      </c>
    </row>
    <row r="85" spans="1:16" ht="26.25" customHeight="1" x14ac:dyDescent="0.2">
      <c r="A85" s="14"/>
      <c r="B85" s="75"/>
      <c r="C85" s="73" t="s">
        <v>4839</v>
      </c>
      <c r="D85" s="78" t="s">
        <v>289</v>
      </c>
      <c r="E85" s="13">
        <v>44458</v>
      </c>
      <c r="F85" s="76" t="s">
        <v>4939</v>
      </c>
      <c r="G85" s="13">
        <v>44459.916666666664</v>
      </c>
      <c r="H85" s="77" t="s">
        <v>4940</v>
      </c>
      <c r="I85" s="16">
        <v>65</v>
      </c>
      <c r="J85" s="16">
        <v>45</v>
      </c>
      <c r="K85" s="16">
        <v>14</v>
      </c>
      <c r="L85" s="16">
        <v>6</v>
      </c>
      <c r="M85" s="81">
        <v>10.237500000000001</v>
      </c>
      <c r="N85" s="72">
        <v>10</v>
      </c>
      <c r="O85" s="64">
        <v>2530</v>
      </c>
      <c r="P85" s="65">
        <f>Table224578910112345678910111213141516171819202122232425262728[[#This Row],[PEMBULATAN]]*O85</f>
        <v>25300</v>
      </c>
    </row>
    <row r="86" spans="1:16" ht="26.25" customHeight="1" x14ac:dyDescent="0.2">
      <c r="A86" s="14"/>
      <c r="B86" s="75"/>
      <c r="C86" s="73" t="s">
        <v>4840</v>
      </c>
      <c r="D86" s="78" t="s">
        <v>289</v>
      </c>
      <c r="E86" s="13">
        <v>44458</v>
      </c>
      <c r="F86" s="76" t="s">
        <v>4939</v>
      </c>
      <c r="G86" s="13">
        <v>44459.916666666664</v>
      </c>
      <c r="H86" s="77" t="s">
        <v>4940</v>
      </c>
      <c r="I86" s="16">
        <v>50</v>
      </c>
      <c r="J86" s="16">
        <v>27</v>
      </c>
      <c r="K86" s="16">
        <v>32</v>
      </c>
      <c r="L86" s="16">
        <v>3</v>
      </c>
      <c r="M86" s="81">
        <v>10.8</v>
      </c>
      <c r="N86" s="72">
        <v>11</v>
      </c>
      <c r="O86" s="64">
        <v>2530</v>
      </c>
      <c r="P86" s="65">
        <f>Table224578910112345678910111213141516171819202122232425262728[[#This Row],[PEMBULATAN]]*O86</f>
        <v>27830</v>
      </c>
    </row>
    <row r="87" spans="1:16" ht="26.25" customHeight="1" x14ac:dyDescent="0.2">
      <c r="A87" s="14"/>
      <c r="B87" s="75"/>
      <c r="C87" s="73" t="s">
        <v>4841</v>
      </c>
      <c r="D87" s="78" t="s">
        <v>289</v>
      </c>
      <c r="E87" s="13">
        <v>44458</v>
      </c>
      <c r="F87" s="76" t="s">
        <v>4939</v>
      </c>
      <c r="G87" s="13">
        <v>44459.916666666664</v>
      </c>
      <c r="H87" s="77" t="s">
        <v>4940</v>
      </c>
      <c r="I87" s="16">
        <v>102</v>
      </c>
      <c r="J87" s="16">
        <v>30</v>
      </c>
      <c r="K87" s="16">
        <v>15</v>
      </c>
      <c r="L87" s="16">
        <v>2</v>
      </c>
      <c r="M87" s="81">
        <v>11.475</v>
      </c>
      <c r="N87" s="72">
        <v>12</v>
      </c>
      <c r="O87" s="64">
        <v>2530</v>
      </c>
      <c r="P87" s="65">
        <f>Table224578910112345678910111213141516171819202122232425262728[[#This Row],[PEMBULATAN]]*O87</f>
        <v>30360</v>
      </c>
    </row>
    <row r="88" spans="1:16" ht="26.25" customHeight="1" x14ac:dyDescent="0.2">
      <c r="A88" s="14"/>
      <c r="B88" s="75"/>
      <c r="C88" s="73" t="s">
        <v>4842</v>
      </c>
      <c r="D88" s="78" t="s">
        <v>289</v>
      </c>
      <c r="E88" s="13">
        <v>44458</v>
      </c>
      <c r="F88" s="76" t="s">
        <v>4939</v>
      </c>
      <c r="G88" s="13">
        <v>44459.916666666664</v>
      </c>
      <c r="H88" s="77" t="s">
        <v>4940</v>
      </c>
      <c r="I88" s="16">
        <v>50</v>
      </c>
      <c r="J88" s="16">
        <v>36</v>
      </c>
      <c r="K88" s="16">
        <v>25</v>
      </c>
      <c r="L88" s="16">
        <v>12</v>
      </c>
      <c r="M88" s="81">
        <v>11.25</v>
      </c>
      <c r="N88" s="72">
        <v>12</v>
      </c>
      <c r="O88" s="64">
        <v>2530</v>
      </c>
      <c r="P88" s="65">
        <f>Table224578910112345678910111213141516171819202122232425262728[[#This Row],[PEMBULATAN]]*O88</f>
        <v>30360</v>
      </c>
    </row>
    <row r="89" spans="1:16" ht="26.25" customHeight="1" x14ac:dyDescent="0.2">
      <c r="A89" s="14"/>
      <c r="B89" s="75"/>
      <c r="C89" s="73" t="s">
        <v>4843</v>
      </c>
      <c r="D89" s="78" t="s">
        <v>289</v>
      </c>
      <c r="E89" s="13">
        <v>44458</v>
      </c>
      <c r="F89" s="76" t="s">
        <v>4939</v>
      </c>
      <c r="G89" s="13">
        <v>44459.916666666664</v>
      </c>
      <c r="H89" s="77" t="s">
        <v>4940</v>
      </c>
      <c r="I89" s="16">
        <v>66</v>
      </c>
      <c r="J89" s="16">
        <v>46</v>
      </c>
      <c r="K89" s="16">
        <v>19</v>
      </c>
      <c r="L89" s="16">
        <v>4</v>
      </c>
      <c r="M89" s="81">
        <v>14.420999999999999</v>
      </c>
      <c r="N89" s="72">
        <v>15</v>
      </c>
      <c r="O89" s="64">
        <v>2530</v>
      </c>
      <c r="P89" s="65">
        <f>Table224578910112345678910111213141516171819202122232425262728[[#This Row],[PEMBULATAN]]*O89</f>
        <v>37950</v>
      </c>
    </row>
    <row r="90" spans="1:16" ht="26.25" customHeight="1" x14ac:dyDescent="0.2">
      <c r="A90" s="14"/>
      <c r="B90" s="75"/>
      <c r="C90" s="73" t="s">
        <v>4844</v>
      </c>
      <c r="D90" s="78" t="s">
        <v>289</v>
      </c>
      <c r="E90" s="13">
        <v>44458</v>
      </c>
      <c r="F90" s="76" t="s">
        <v>4939</v>
      </c>
      <c r="G90" s="13">
        <v>44459.916666666664</v>
      </c>
      <c r="H90" s="77" t="s">
        <v>4940</v>
      </c>
      <c r="I90" s="16">
        <v>47</v>
      </c>
      <c r="J90" s="16">
        <v>27</v>
      </c>
      <c r="K90" s="16">
        <v>17</v>
      </c>
      <c r="L90" s="16">
        <v>6</v>
      </c>
      <c r="M90" s="81">
        <v>5.3932500000000001</v>
      </c>
      <c r="N90" s="72">
        <v>6</v>
      </c>
      <c r="O90" s="64">
        <v>2530</v>
      </c>
      <c r="P90" s="65">
        <f>Table224578910112345678910111213141516171819202122232425262728[[#This Row],[PEMBULATAN]]*O90</f>
        <v>15180</v>
      </c>
    </row>
    <row r="91" spans="1:16" ht="26.25" customHeight="1" x14ac:dyDescent="0.2">
      <c r="A91" s="14"/>
      <c r="B91" s="75"/>
      <c r="C91" s="73" t="s">
        <v>4845</v>
      </c>
      <c r="D91" s="78" t="s">
        <v>289</v>
      </c>
      <c r="E91" s="13">
        <v>44458</v>
      </c>
      <c r="F91" s="76" t="s">
        <v>4939</v>
      </c>
      <c r="G91" s="13">
        <v>44459.916666666664</v>
      </c>
      <c r="H91" s="77" t="s">
        <v>4940</v>
      </c>
      <c r="I91" s="16">
        <v>35</v>
      </c>
      <c r="J91" s="16">
        <v>30</v>
      </c>
      <c r="K91" s="16">
        <v>35</v>
      </c>
      <c r="L91" s="16">
        <v>5</v>
      </c>
      <c r="M91" s="81">
        <v>9.1875</v>
      </c>
      <c r="N91" s="72">
        <v>9</v>
      </c>
      <c r="O91" s="64">
        <v>2530</v>
      </c>
      <c r="P91" s="65">
        <f>Table224578910112345678910111213141516171819202122232425262728[[#This Row],[PEMBULATAN]]*O91</f>
        <v>22770</v>
      </c>
    </row>
    <row r="92" spans="1:16" ht="26.25" customHeight="1" x14ac:dyDescent="0.2">
      <c r="A92" s="14"/>
      <c r="B92" s="75"/>
      <c r="C92" s="73" t="s">
        <v>4846</v>
      </c>
      <c r="D92" s="78" t="s">
        <v>289</v>
      </c>
      <c r="E92" s="13">
        <v>44458</v>
      </c>
      <c r="F92" s="76" t="s">
        <v>4939</v>
      </c>
      <c r="G92" s="13">
        <v>44459.916666666664</v>
      </c>
      <c r="H92" s="77" t="s">
        <v>4940</v>
      </c>
      <c r="I92" s="16">
        <v>98</v>
      </c>
      <c r="J92" s="16">
        <v>98</v>
      </c>
      <c r="K92" s="16">
        <v>8</v>
      </c>
      <c r="L92" s="16">
        <v>10</v>
      </c>
      <c r="M92" s="81">
        <v>19.207999999999998</v>
      </c>
      <c r="N92" s="72">
        <v>19</v>
      </c>
      <c r="O92" s="64">
        <v>2530</v>
      </c>
      <c r="P92" s="65">
        <f>Table224578910112345678910111213141516171819202122232425262728[[#This Row],[PEMBULATAN]]*O92</f>
        <v>48070</v>
      </c>
    </row>
    <row r="93" spans="1:16" ht="26.25" customHeight="1" x14ac:dyDescent="0.2">
      <c r="A93" s="14"/>
      <c r="B93" s="75"/>
      <c r="C93" s="73" t="s">
        <v>4847</v>
      </c>
      <c r="D93" s="78" t="s">
        <v>289</v>
      </c>
      <c r="E93" s="13">
        <v>44458</v>
      </c>
      <c r="F93" s="76" t="s">
        <v>4939</v>
      </c>
      <c r="G93" s="13">
        <v>44459.916666666664</v>
      </c>
      <c r="H93" s="77" t="s">
        <v>4940</v>
      </c>
      <c r="I93" s="16">
        <v>63</v>
      </c>
      <c r="J93" s="16">
        <v>42</v>
      </c>
      <c r="K93" s="16">
        <v>4</v>
      </c>
      <c r="L93" s="16">
        <v>2</v>
      </c>
      <c r="M93" s="81">
        <v>2.6459999999999999</v>
      </c>
      <c r="N93" s="72">
        <v>3</v>
      </c>
      <c r="O93" s="64">
        <v>2530</v>
      </c>
      <c r="P93" s="65">
        <f>Table224578910112345678910111213141516171819202122232425262728[[#This Row],[PEMBULATAN]]*O93</f>
        <v>7590</v>
      </c>
    </row>
    <row r="94" spans="1:16" ht="26.25" customHeight="1" x14ac:dyDescent="0.2">
      <c r="A94" s="14"/>
      <c r="B94" s="75"/>
      <c r="C94" s="73" t="s">
        <v>4848</v>
      </c>
      <c r="D94" s="78" t="s">
        <v>289</v>
      </c>
      <c r="E94" s="13">
        <v>44458</v>
      </c>
      <c r="F94" s="76" t="s">
        <v>4939</v>
      </c>
      <c r="G94" s="13">
        <v>44459.916666666664</v>
      </c>
      <c r="H94" s="77" t="s">
        <v>4940</v>
      </c>
      <c r="I94" s="16">
        <v>110</v>
      </c>
      <c r="J94" s="16">
        <v>56</v>
      </c>
      <c r="K94" s="16">
        <v>15</v>
      </c>
      <c r="L94" s="16">
        <v>5</v>
      </c>
      <c r="M94" s="81">
        <v>23.1</v>
      </c>
      <c r="N94" s="72">
        <v>23</v>
      </c>
      <c r="O94" s="64">
        <v>2530</v>
      </c>
      <c r="P94" s="65">
        <f>Table224578910112345678910111213141516171819202122232425262728[[#This Row],[PEMBULATAN]]*O94</f>
        <v>58190</v>
      </c>
    </row>
    <row r="95" spans="1:16" ht="26.25" customHeight="1" x14ac:dyDescent="0.2">
      <c r="A95" s="14"/>
      <c r="B95" s="75"/>
      <c r="C95" s="73" t="s">
        <v>4849</v>
      </c>
      <c r="D95" s="78" t="s">
        <v>289</v>
      </c>
      <c r="E95" s="13">
        <v>44458</v>
      </c>
      <c r="F95" s="76" t="s">
        <v>4939</v>
      </c>
      <c r="G95" s="13">
        <v>44459.916666666664</v>
      </c>
      <c r="H95" s="77" t="s">
        <v>4940</v>
      </c>
      <c r="I95" s="16">
        <v>60</v>
      </c>
      <c r="J95" s="16">
        <v>55</v>
      </c>
      <c r="K95" s="16">
        <v>20</v>
      </c>
      <c r="L95" s="16">
        <v>5</v>
      </c>
      <c r="M95" s="81">
        <v>16.5</v>
      </c>
      <c r="N95" s="72">
        <v>17</v>
      </c>
      <c r="O95" s="64">
        <v>2530</v>
      </c>
      <c r="P95" s="65">
        <f>Table224578910112345678910111213141516171819202122232425262728[[#This Row],[PEMBULATAN]]*O95</f>
        <v>43010</v>
      </c>
    </row>
    <row r="96" spans="1:16" ht="26.25" customHeight="1" x14ac:dyDescent="0.2">
      <c r="A96" s="14"/>
      <c r="B96" s="75"/>
      <c r="C96" s="73" t="s">
        <v>4850</v>
      </c>
      <c r="D96" s="78" t="s">
        <v>289</v>
      </c>
      <c r="E96" s="13">
        <v>44458</v>
      </c>
      <c r="F96" s="76" t="s">
        <v>4939</v>
      </c>
      <c r="G96" s="13">
        <v>44459.916666666664</v>
      </c>
      <c r="H96" s="77" t="s">
        <v>4940</v>
      </c>
      <c r="I96" s="16">
        <v>80</v>
      </c>
      <c r="J96" s="16">
        <v>65</v>
      </c>
      <c r="K96" s="16">
        <v>23</v>
      </c>
      <c r="L96" s="16">
        <v>10</v>
      </c>
      <c r="M96" s="81">
        <v>29.9</v>
      </c>
      <c r="N96" s="72">
        <v>30</v>
      </c>
      <c r="O96" s="64">
        <v>2530</v>
      </c>
      <c r="P96" s="65">
        <f>Table224578910112345678910111213141516171819202122232425262728[[#This Row],[PEMBULATAN]]*O96</f>
        <v>75900</v>
      </c>
    </row>
    <row r="97" spans="1:16" ht="26.25" customHeight="1" x14ac:dyDescent="0.2">
      <c r="A97" s="14"/>
      <c r="B97" s="75"/>
      <c r="C97" s="73" t="s">
        <v>4851</v>
      </c>
      <c r="D97" s="78" t="s">
        <v>289</v>
      </c>
      <c r="E97" s="13">
        <v>44458</v>
      </c>
      <c r="F97" s="76" t="s">
        <v>4939</v>
      </c>
      <c r="G97" s="13">
        <v>44459.916666666664</v>
      </c>
      <c r="H97" s="77" t="s">
        <v>4940</v>
      </c>
      <c r="I97" s="16">
        <v>60</v>
      </c>
      <c r="J97" s="16">
        <v>50</v>
      </c>
      <c r="K97" s="16">
        <v>16</v>
      </c>
      <c r="L97" s="16">
        <v>7</v>
      </c>
      <c r="M97" s="81">
        <v>12</v>
      </c>
      <c r="N97" s="72">
        <v>12</v>
      </c>
      <c r="O97" s="64">
        <v>2530</v>
      </c>
      <c r="P97" s="65">
        <f>Table224578910112345678910111213141516171819202122232425262728[[#This Row],[PEMBULATAN]]*O97</f>
        <v>30360</v>
      </c>
    </row>
    <row r="98" spans="1:16" ht="26.25" customHeight="1" x14ac:dyDescent="0.2">
      <c r="A98" s="14"/>
      <c r="B98" s="75"/>
      <c r="C98" s="73" t="s">
        <v>4852</v>
      </c>
      <c r="D98" s="78" t="s">
        <v>289</v>
      </c>
      <c r="E98" s="13">
        <v>44458</v>
      </c>
      <c r="F98" s="76" t="s">
        <v>4939</v>
      </c>
      <c r="G98" s="13">
        <v>44459.916666666664</v>
      </c>
      <c r="H98" s="77" t="s">
        <v>4940</v>
      </c>
      <c r="I98" s="16">
        <v>37</v>
      </c>
      <c r="J98" s="16">
        <v>34</v>
      </c>
      <c r="K98" s="16">
        <v>30</v>
      </c>
      <c r="L98" s="16">
        <v>5</v>
      </c>
      <c r="M98" s="81">
        <v>9.4350000000000005</v>
      </c>
      <c r="N98" s="72">
        <v>10</v>
      </c>
      <c r="O98" s="64">
        <v>2530</v>
      </c>
      <c r="P98" s="65">
        <f>Table224578910112345678910111213141516171819202122232425262728[[#This Row],[PEMBULATAN]]*O98</f>
        <v>25300</v>
      </c>
    </row>
    <row r="99" spans="1:16" ht="26.25" customHeight="1" x14ac:dyDescent="0.2">
      <c r="A99" s="14"/>
      <c r="B99" s="75"/>
      <c r="C99" s="73" t="s">
        <v>4853</v>
      </c>
      <c r="D99" s="78" t="s">
        <v>289</v>
      </c>
      <c r="E99" s="13">
        <v>44458</v>
      </c>
      <c r="F99" s="76" t="s">
        <v>4939</v>
      </c>
      <c r="G99" s="13">
        <v>44459.916666666664</v>
      </c>
      <c r="H99" s="77" t="s">
        <v>4940</v>
      </c>
      <c r="I99" s="16">
        <v>44</v>
      </c>
      <c r="J99" s="16">
        <v>24</v>
      </c>
      <c r="K99" s="16">
        <v>33</v>
      </c>
      <c r="L99" s="16">
        <v>7</v>
      </c>
      <c r="M99" s="81">
        <v>8.7119999999999997</v>
      </c>
      <c r="N99" s="72">
        <v>9</v>
      </c>
      <c r="O99" s="64">
        <v>2530</v>
      </c>
      <c r="P99" s="65">
        <f>Table224578910112345678910111213141516171819202122232425262728[[#This Row],[PEMBULATAN]]*O99</f>
        <v>22770</v>
      </c>
    </row>
    <row r="100" spans="1:16" ht="26.25" customHeight="1" x14ac:dyDescent="0.2">
      <c r="A100" s="14"/>
      <c r="B100" s="75"/>
      <c r="C100" s="73" t="s">
        <v>4854</v>
      </c>
      <c r="D100" s="78" t="s">
        <v>289</v>
      </c>
      <c r="E100" s="13">
        <v>44458</v>
      </c>
      <c r="F100" s="76" t="s">
        <v>4939</v>
      </c>
      <c r="G100" s="13">
        <v>44459.916666666664</v>
      </c>
      <c r="H100" s="77" t="s">
        <v>4940</v>
      </c>
      <c r="I100" s="16">
        <v>40</v>
      </c>
      <c r="J100" s="16">
        <v>25</v>
      </c>
      <c r="K100" s="16">
        <v>19</v>
      </c>
      <c r="L100" s="16">
        <v>3</v>
      </c>
      <c r="M100" s="81">
        <v>4.75</v>
      </c>
      <c r="N100" s="72">
        <v>5</v>
      </c>
      <c r="O100" s="64">
        <v>2530</v>
      </c>
      <c r="P100" s="65">
        <f>Table224578910112345678910111213141516171819202122232425262728[[#This Row],[PEMBULATAN]]*O100</f>
        <v>12650</v>
      </c>
    </row>
    <row r="101" spans="1:16" ht="26.25" customHeight="1" x14ac:dyDescent="0.2">
      <c r="A101" s="14"/>
      <c r="B101" s="75"/>
      <c r="C101" s="73" t="s">
        <v>4855</v>
      </c>
      <c r="D101" s="78" t="s">
        <v>289</v>
      </c>
      <c r="E101" s="13">
        <v>44458</v>
      </c>
      <c r="F101" s="76" t="s">
        <v>4939</v>
      </c>
      <c r="G101" s="13">
        <v>44459.916666666664</v>
      </c>
      <c r="H101" s="77" t="s">
        <v>4940</v>
      </c>
      <c r="I101" s="16">
        <v>55</v>
      </c>
      <c r="J101" s="16">
        <v>33</v>
      </c>
      <c r="K101" s="16">
        <v>33</v>
      </c>
      <c r="L101" s="16">
        <v>5</v>
      </c>
      <c r="M101" s="81">
        <v>14.973750000000001</v>
      </c>
      <c r="N101" s="72">
        <v>15</v>
      </c>
      <c r="O101" s="64">
        <v>2530</v>
      </c>
      <c r="P101" s="65">
        <f>Table224578910112345678910111213141516171819202122232425262728[[#This Row],[PEMBULATAN]]*O101</f>
        <v>37950</v>
      </c>
    </row>
    <row r="102" spans="1:16" ht="26.25" customHeight="1" x14ac:dyDescent="0.2">
      <c r="A102" s="14"/>
      <c r="B102" s="75"/>
      <c r="C102" s="73" t="s">
        <v>4856</v>
      </c>
      <c r="D102" s="78" t="s">
        <v>289</v>
      </c>
      <c r="E102" s="13">
        <v>44458</v>
      </c>
      <c r="F102" s="76" t="s">
        <v>4939</v>
      </c>
      <c r="G102" s="13">
        <v>44459.916666666664</v>
      </c>
      <c r="H102" s="77" t="s">
        <v>4940</v>
      </c>
      <c r="I102" s="16">
        <v>65</v>
      </c>
      <c r="J102" s="16">
        <v>25</v>
      </c>
      <c r="K102" s="16">
        <v>30</v>
      </c>
      <c r="L102" s="16">
        <v>4</v>
      </c>
      <c r="M102" s="81">
        <v>12.1875</v>
      </c>
      <c r="N102" s="72">
        <v>12</v>
      </c>
      <c r="O102" s="64">
        <v>2530</v>
      </c>
      <c r="P102" s="65">
        <f>Table224578910112345678910111213141516171819202122232425262728[[#This Row],[PEMBULATAN]]*O102</f>
        <v>30360</v>
      </c>
    </row>
    <row r="103" spans="1:16" ht="26.25" customHeight="1" x14ac:dyDescent="0.2">
      <c r="A103" s="14"/>
      <c r="B103" s="75"/>
      <c r="C103" s="73" t="s">
        <v>4857</v>
      </c>
      <c r="D103" s="78" t="s">
        <v>289</v>
      </c>
      <c r="E103" s="13">
        <v>44458</v>
      </c>
      <c r="F103" s="76" t="s">
        <v>4939</v>
      </c>
      <c r="G103" s="13">
        <v>44459.916666666664</v>
      </c>
      <c r="H103" s="77" t="s">
        <v>4940</v>
      </c>
      <c r="I103" s="16">
        <v>77</v>
      </c>
      <c r="J103" s="16">
        <v>43</v>
      </c>
      <c r="K103" s="16">
        <v>43</v>
      </c>
      <c r="L103" s="16">
        <v>27</v>
      </c>
      <c r="M103" s="81">
        <v>35.593249999999998</v>
      </c>
      <c r="N103" s="72">
        <v>36</v>
      </c>
      <c r="O103" s="64">
        <v>2530</v>
      </c>
      <c r="P103" s="65">
        <f>Table224578910112345678910111213141516171819202122232425262728[[#This Row],[PEMBULATAN]]*O103</f>
        <v>91080</v>
      </c>
    </row>
    <row r="104" spans="1:16" ht="26.25" customHeight="1" x14ac:dyDescent="0.2">
      <c r="A104" s="14"/>
      <c r="B104" s="75"/>
      <c r="C104" s="73" t="s">
        <v>4858</v>
      </c>
      <c r="D104" s="78" t="s">
        <v>289</v>
      </c>
      <c r="E104" s="13">
        <v>44458</v>
      </c>
      <c r="F104" s="76" t="s">
        <v>4939</v>
      </c>
      <c r="G104" s="13">
        <v>44459.916666666664</v>
      </c>
      <c r="H104" s="77" t="s">
        <v>4940</v>
      </c>
      <c r="I104" s="16">
        <v>96</v>
      </c>
      <c r="J104" s="16">
        <v>27</v>
      </c>
      <c r="K104" s="16">
        <v>60</v>
      </c>
      <c r="L104" s="16">
        <v>20</v>
      </c>
      <c r="M104" s="81">
        <v>38.880000000000003</v>
      </c>
      <c r="N104" s="72">
        <v>39</v>
      </c>
      <c r="O104" s="64">
        <v>2530</v>
      </c>
      <c r="P104" s="65">
        <f>Table224578910112345678910111213141516171819202122232425262728[[#This Row],[PEMBULATAN]]*O104</f>
        <v>98670</v>
      </c>
    </row>
    <row r="105" spans="1:16" ht="26.25" customHeight="1" x14ac:dyDescent="0.2">
      <c r="A105" s="14"/>
      <c r="B105" s="75"/>
      <c r="C105" s="73" t="s">
        <v>4859</v>
      </c>
      <c r="D105" s="78" t="s">
        <v>289</v>
      </c>
      <c r="E105" s="13">
        <v>44458</v>
      </c>
      <c r="F105" s="76" t="s">
        <v>4939</v>
      </c>
      <c r="G105" s="13">
        <v>44459.916666666664</v>
      </c>
      <c r="H105" s="77" t="s">
        <v>4940</v>
      </c>
      <c r="I105" s="16">
        <v>52</v>
      </c>
      <c r="J105" s="16">
        <v>37</v>
      </c>
      <c r="K105" s="16">
        <v>29</v>
      </c>
      <c r="L105" s="16">
        <v>12</v>
      </c>
      <c r="M105" s="81">
        <v>13.949</v>
      </c>
      <c r="N105" s="72">
        <v>14</v>
      </c>
      <c r="O105" s="64">
        <v>2530</v>
      </c>
      <c r="P105" s="65">
        <f>Table224578910112345678910111213141516171819202122232425262728[[#This Row],[PEMBULATAN]]*O105</f>
        <v>35420</v>
      </c>
    </row>
    <row r="106" spans="1:16" ht="26.25" customHeight="1" x14ac:dyDescent="0.2">
      <c r="A106" s="14"/>
      <c r="B106" s="75"/>
      <c r="C106" s="73" t="s">
        <v>4860</v>
      </c>
      <c r="D106" s="78" t="s">
        <v>289</v>
      </c>
      <c r="E106" s="13">
        <v>44458</v>
      </c>
      <c r="F106" s="76" t="s">
        <v>4939</v>
      </c>
      <c r="G106" s="13">
        <v>44459.916666666664</v>
      </c>
      <c r="H106" s="77" t="s">
        <v>4940</v>
      </c>
      <c r="I106" s="16">
        <v>36</v>
      </c>
      <c r="J106" s="16">
        <v>36</v>
      </c>
      <c r="K106" s="16">
        <v>36</v>
      </c>
      <c r="L106" s="16">
        <v>9</v>
      </c>
      <c r="M106" s="81">
        <v>11.664</v>
      </c>
      <c r="N106" s="72">
        <v>12</v>
      </c>
      <c r="O106" s="64">
        <v>2530</v>
      </c>
      <c r="P106" s="65">
        <f>Table224578910112345678910111213141516171819202122232425262728[[#This Row],[PEMBULATAN]]*O106</f>
        <v>30360</v>
      </c>
    </row>
    <row r="107" spans="1:16" ht="26.25" customHeight="1" x14ac:dyDescent="0.2">
      <c r="A107" s="14"/>
      <c r="B107" s="75"/>
      <c r="C107" s="73" t="s">
        <v>4861</v>
      </c>
      <c r="D107" s="78" t="s">
        <v>289</v>
      </c>
      <c r="E107" s="13">
        <v>44458</v>
      </c>
      <c r="F107" s="76" t="s">
        <v>4939</v>
      </c>
      <c r="G107" s="13">
        <v>44459.916666666664</v>
      </c>
      <c r="H107" s="77" t="s">
        <v>4940</v>
      </c>
      <c r="I107" s="16">
        <v>60</v>
      </c>
      <c r="J107" s="16">
        <v>48</v>
      </c>
      <c r="K107" s="16">
        <v>16</v>
      </c>
      <c r="L107" s="16">
        <v>6</v>
      </c>
      <c r="M107" s="81">
        <v>11.52</v>
      </c>
      <c r="N107" s="72">
        <v>12</v>
      </c>
      <c r="O107" s="64">
        <v>2530</v>
      </c>
      <c r="P107" s="65">
        <f>Table224578910112345678910111213141516171819202122232425262728[[#This Row],[PEMBULATAN]]*O107</f>
        <v>30360</v>
      </c>
    </row>
    <row r="108" spans="1:16" ht="26.25" customHeight="1" x14ac:dyDescent="0.2">
      <c r="A108" s="14"/>
      <c r="B108" s="75"/>
      <c r="C108" s="73" t="s">
        <v>4862</v>
      </c>
      <c r="D108" s="78" t="s">
        <v>289</v>
      </c>
      <c r="E108" s="13">
        <v>44458</v>
      </c>
      <c r="F108" s="76" t="s">
        <v>4939</v>
      </c>
      <c r="G108" s="13">
        <v>44459.916666666664</v>
      </c>
      <c r="H108" s="77" t="s">
        <v>4940</v>
      </c>
      <c r="I108" s="16">
        <v>40</v>
      </c>
      <c r="J108" s="16">
        <v>38</v>
      </c>
      <c r="K108" s="16">
        <v>30</v>
      </c>
      <c r="L108" s="16">
        <v>9</v>
      </c>
      <c r="M108" s="81">
        <v>11.4</v>
      </c>
      <c r="N108" s="72">
        <v>12</v>
      </c>
      <c r="O108" s="64">
        <v>2530</v>
      </c>
      <c r="P108" s="65">
        <f>Table224578910112345678910111213141516171819202122232425262728[[#This Row],[PEMBULATAN]]*O108</f>
        <v>30360</v>
      </c>
    </row>
    <row r="109" spans="1:16" ht="26.25" customHeight="1" x14ac:dyDescent="0.2">
      <c r="A109" s="14"/>
      <c r="B109" s="75"/>
      <c r="C109" s="73" t="s">
        <v>4863</v>
      </c>
      <c r="D109" s="78" t="s">
        <v>289</v>
      </c>
      <c r="E109" s="13">
        <v>44458</v>
      </c>
      <c r="F109" s="76" t="s">
        <v>4939</v>
      </c>
      <c r="G109" s="13">
        <v>44459.916666666664</v>
      </c>
      <c r="H109" s="77" t="s">
        <v>4940</v>
      </c>
      <c r="I109" s="16">
        <v>56</v>
      </c>
      <c r="J109" s="16">
        <v>30</v>
      </c>
      <c r="K109" s="16">
        <v>27</v>
      </c>
      <c r="L109" s="16">
        <v>5</v>
      </c>
      <c r="M109" s="81">
        <v>11.34</v>
      </c>
      <c r="N109" s="72">
        <v>12</v>
      </c>
      <c r="O109" s="64">
        <v>2530</v>
      </c>
      <c r="P109" s="65">
        <f>Table224578910112345678910111213141516171819202122232425262728[[#This Row],[PEMBULATAN]]*O109</f>
        <v>30360</v>
      </c>
    </row>
    <row r="110" spans="1:16" ht="26.25" customHeight="1" x14ac:dyDescent="0.2">
      <c r="A110" s="14"/>
      <c r="B110" s="75"/>
      <c r="C110" s="73" t="s">
        <v>4864</v>
      </c>
      <c r="D110" s="78" t="s">
        <v>289</v>
      </c>
      <c r="E110" s="13">
        <v>44458</v>
      </c>
      <c r="F110" s="76" t="s">
        <v>4939</v>
      </c>
      <c r="G110" s="13">
        <v>44459.916666666664</v>
      </c>
      <c r="H110" s="77" t="s">
        <v>4940</v>
      </c>
      <c r="I110" s="16">
        <v>45</v>
      </c>
      <c r="J110" s="16">
        <v>35</v>
      </c>
      <c r="K110" s="16">
        <v>60</v>
      </c>
      <c r="L110" s="16">
        <v>14</v>
      </c>
      <c r="M110" s="81">
        <v>23.625</v>
      </c>
      <c r="N110" s="72">
        <v>24</v>
      </c>
      <c r="O110" s="64">
        <v>2530</v>
      </c>
      <c r="P110" s="65">
        <f>Table224578910112345678910111213141516171819202122232425262728[[#This Row],[PEMBULATAN]]*O110</f>
        <v>60720</v>
      </c>
    </row>
    <row r="111" spans="1:16" ht="26.25" customHeight="1" x14ac:dyDescent="0.2">
      <c r="A111" s="14"/>
      <c r="B111" s="75"/>
      <c r="C111" s="73" t="s">
        <v>4865</v>
      </c>
      <c r="D111" s="78" t="s">
        <v>289</v>
      </c>
      <c r="E111" s="13">
        <v>44458</v>
      </c>
      <c r="F111" s="76" t="s">
        <v>4939</v>
      </c>
      <c r="G111" s="13">
        <v>44459.916666666664</v>
      </c>
      <c r="H111" s="77" t="s">
        <v>4940</v>
      </c>
      <c r="I111" s="16">
        <v>70</v>
      </c>
      <c r="J111" s="16">
        <v>49</v>
      </c>
      <c r="K111" s="16">
        <v>28</v>
      </c>
      <c r="L111" s="16">
        <v>15</v>
      </c>
      <c r="M111" s="81">
        <v>24.01</v>
      </c>
      <c r="N111" s="72">
        <v>24</v>
      </c>
      <c r="O111" s="64">
        <v>2530</v>
      </c>
      <c r="P111" s="65">
        <f>Table224578910112345678910111213141516171819202122232425262728[[#This Row],[PEMBULATAN]]*O111</f>
        <v>60720</v>
      </c>
    </row>
    <row r="112" spans="1:16" ht="26.25" customHeight="1" x14ac:dyDescent="0.2">
      <c r="A112" s="14"/>
      <c r="B112" s="75"/>
      <c r="C112" s="73" t="s">
        <v>4866</v>
      </c>
      <c r="D112" s="78" t="s">
        <v>289</v>
      </c>
      <c r="E112" s="13">
        <v>44458</v>
      </c>
      <c r="F112" s="76" t="s">
        <v>4939</v>
      </c>
      <c r="G112" s="13">
        <v>44459.916666666664</v>
      </c>
      <c r="H112" s="77" t="s">
        <v>4940</v>
      </c>
      <c r="I112" s="16">
        <v>98</v>
      </c>
      <c r="J112" s="16">
        <v>55</v>
      </c>
      <c r="K112" s="16">
        <v>50</v>
      </c>
      <c r="L112" s="16">
        <v>20</v>
      </c>
      <c r="M112" s="81">
        <v>67.375</v>
      </c>
      <c r="N112" s="72">
        <v>68</v>
      </c>
      <c r="O112" s="64">
        <v>2530</v>
      </c>
      <c r="P112" s="65">
        <f>Table224578910112345678910111213141516171819202122232425262728[[#This Row],[PEMBULATAN]]*O112</f>
        <v>172040</v>
      </c>
    </row>
    <row r="113" spans="1:16" ht="26.25" customHeight="1" x14ac:dyDescent="0.2">
      <c r="A113" s="14"/>
      <c r="B113" s="75"/>
      <c r="C113" s="73" t="s">
        <v>4867</v>
      </c>
      <c r="D113" s="78" t="s">
        <v>289</v>
      </c>
      <c r="E113" s="13">
        <v>44458</v>
      </c>
      <c r="F113" s="76" t="s">
        <v>4939</v>
      </c>
      <c r="G113" s="13">
        <v>44459.916666666664</v>
      </c>
      <c r="H113" s="77" t="s">
        <v>4940</v>
      </c>
      <c r="I113" s="16">
        <v>153</v>
      </c>
      <c r="J113" s="16">
        <v>7</v>
      </c>
      <c r="K113" s="16">
        <v>7</v>
      </c>
      <c r="L113" s="16">
        <v>1</v>
      </c>
      <c r="M113" s="81">
        <v>1.87425</v>
      </c>
      <c r="N113" s="72">
        <v>2</v>
      </c>
      <c r="O113" s="64">
        <v>2530</v>
      </c>
      <c r="P113" s="65">
        <f>Table224578910112345678910111213141516171819202122232425262728[[#This Row],[PEMBULATAN]]*O113</f>
        <v>5060</v>
      </c>
    </row>
    <row r="114" spans="1:16" ht="26.25" customHeight="1" x14ac:dyDescent="0.2">
      <c r="A114" s="14"/>
      <c r="B114" s="75"/>
      <c r="C114" s="73" t="s">
        <v>4868</v>
      </c>
      <c r="D114" s="78" t="s">
        <v>289</v>
      </c>
      <c r="E114" s="13">
        <v>44458</v>
      </c>
      <c r="F114" s="76" t="s">
        <v>4939</v>
      </c>
      <c r="G114" s="13">
        <v>44459.916666666664</v>
      </c>
      <c r="H114" s="77" t="s">
        <v>4940</v>
      </c>
      <c r="I114" s="16">
        <v>90</v>
      </c>
      <c r="J114" s="16">
        <v>52</v>
      </c>
      <c r="K114" s="16">
        <v>30</v>
      </c>
      <c r="L114" s="16">
        <v>20</v>
      </c>
      <c r="M114" s="81">
        <v>35.1</v>
      </c>
      <c r="N114" s="72">
        <v>35</v>
      </c>
      <c r="O114" s="64">
        <v>2530</v>
      </c>
      <c r="P114" s="65">
        <f>Table224578910112345678910111213141516171819202122232425262728[[#This Row],[PEMBULATAN]]*O114</f>
        <v>88550</v>
      </c>
    </row>
    <row r="115" spans="1:16" ht="26.25" customHeight="1" x14ac:dyDescent="0.2">
      <c r="A115" s="14"/>
      <c r="B115" s="75"/>
      <c r="C115" s="73" t="s">
        <v>4869</v>
      </c>
      <c r="D115" s="78" t="s">
        <v>289</v>
      </c>
      <c r="E115" s="13">
        <v>44458</v>
      </c>
      <c r="F115" s="76" t="s">
        <v>4939</v>
      </c>
      <c r="G115" s="13">
        <v>44459.916666666664</v>
      </c>
      <c r="H115" s="77" t="s">
        <v>4940</v>
      </c>
      <c r="I115" s="16">
        <v>45</v>
      </c>
      <c r="J115" s="16">
        <v>48</v>
      </c>
      <c r="K115" s="16">
        <v>47</v>
      </c>
      <c r="L115" s="16">
        <v>24</v>
      </c>
      <c r="M115" s="81">
        <v>25.38</v>
      </c>
      <c r="N115" s="72">
        <v>26</v>
      </c>
      <c r="O115" s="64">
        <v>2530</v>
      </c>
      <c r="P115" s="65">
        <f>Table224578910112345678910111213141516171819202122232425262728[[#This Row],[PEMBULATAN]]*O115</f>
        <v>65780</v>
      </c>
    </row>
    <row r="116" spans="1:16" ht="26.25" customHeight="1" x14ac:dyDescent="0.2">
      <c r="A116" s="14"/>
      <c r="B116" s="75"/>
      <c r="C116" s="73" t="s">
        <v>4870</v>
      </c>
      <c r="D116" s="78" t="s">
        <v>289</v>
      </c>
      <c r="E116" s="13">
        <v>44458</v>
      </c>
      <c r="F116" s="76" t="s">
        <v>4939</v>
      </c>
      <c r="G116" s="13">
        <v>44459.916666666664</v>
      </c>
      <c r="H116" s="77" t="s">
        <v>4940</v>
      </c>
      <c r="I116" s="16">
        <v>48</v>
      </c>
      <c r="J116" s="16">
        <v>40</v>
      </c>
      <c r="K116" s="16">
        <v>45</v>
      </c>
      <c r="L116" s="16">
        <v>17</v>
      </c>
      <c r="M116" s="81">
        <v>21.6</v>
      </c>
      <c r="N116" s="72">
        <v>22</v>
      </c>
      <c r="O116" s="64">
        <v>2530</v>
      </c>
      <c r="P116" s="65">
        <f>Table224578910112345678910111213141516171819202122232425262728[[#This Row],[PEMBULATAN]]*O116</f>
        <v>55660</v>
      </c>
    </row>
    <row r="117" spans="1:16" ht="26.25" customHeight="1" x14ac:dyDescent="0.2">
      <c r="A117" s="14"/>
      <c r="B117" s="75"/>
      <c r="C117" s="73" t="s">
        <v>4871</v>
      </c>
      <c r="D117" s="78" t="s">
        <v>289</v>
      </c>
      <c r="E117" s="13">
        <v>44458</v>
      </c>
      <c r="F117" s="76" t="s">
        <v>4939</v>
      </c>
      <c r="G117" s="13">
        <v>44459.916666666664</v>
      </c>
      <c r="H117" s="77" t="s">
        <v>4940</v>
      </c>
      <c r="I117" s="16">
        <v>62</v>
      </c>
      <c r="J117" s="16">
        <v>40</v>
      </c>
      <c r="K117" s="16">
        <v>37</v>
      </c>
      <c r="L117" s="16">
        <v>20</v>
      </c>
      <c r="M117" s="81">
        <v>22.94</v>
      </c>
      <c r="N117" s="72">
        <v>23</v>
      </c>
      <c r="O117" s="64">
        <v>2530</v>
      </c>
      <c r="P117" s="65">
        <f>Table224578910112345678910111213141516171819202122232425262728[[#This Row],[PEMBULATAN]]*O117</f>
        <v>58190</v>
      </c>
    </row>
    <row r="118" spans="1:16" ht="26.25" customHeight="1" x14ac:dyDescent="0.2">
      <c r="A118" s="14"/>
      <c r="B118" s="75"/>
      <c r="C118" s="73" t="s">
        <v>4872</v>
      </c>
      <c r="D118" s="78" t="s">
        <v>289</v>
      </c>
      <c r="E118" s="13">
        <v>44458</v>
      </c>
      <c r="F118" s="76" t="s">
        <v>4939</v>
      </c>
      <c r="G118" s="13">
        <v>44459.916666666664</v>
      </c>
      <c r="H118" s="77" t="s">
        <v>4940</v>
      </c>
      <c r="I118" s="16">
        <v>85</v>
      </c>
      <c r="J118" s="16">
        <v>60</v>
      </c>
      <c r="K118" s="16">
        <v>33</v>
      </c>
      <c r="L118" s="16">
        <v>20</v>
      </c>
      <c r="M118" s="81">
        <v>42.075000000000003</v>
      </c>
      <c r="N118" s="72">
        <v>42</v>
      </c>
      <c r="O118" s="64">
        <v>2530</v>
      </c>
      <c r="P118" s="65">
        <f>Table224578910112345678910111213141516171819202122232425262728[[#This Row],[PEMBULATAN]]*O118</f>
        <v>106260</v>
      </c>
    </row>
    <row r="119" spans="1:16" ht="26.25" customHeight="1" x14ac:dyDescent="0.2">
      <c r="A119" s="14"/>
      <c r="B119" s="75"/>
      <c r="C119" s="73" t="s">
        <v>4873</v>
      </c>
      <c r="D119" s="78" t="s">
        <v>289</v>
      </c>
      <c r="E119" s="13">
        <v>44458</v>
      </c>
      <c r="F119" s="76" t="s">
        <v>4939</v>
      </c>
      <c r="G119" s="13">
        <v>44459.916666666664</v>
      </c>
      <c r="H119" s="77" t="s">
        <v>4940</v>
      </c>
      <c r="I119" s="16">
        <v>90</v>
      </c>
      <c r="J119" s="16">
        <v>60</v>
      </c>
      <c r="K119" s="16">
        <v>25</v>
      </c>
      <c r="L119" s="16">
        <v>11</v>
      </c>
      <c r="M119" s="81">
        <v>33.75</v>
      </c>
      <c r="N119" s="72">
        <v>34</v>
      </c>
      <c r="O119" s="64">
        <v>2530</v>
      </c>
      <c r="P119" s="65">
        <f>Table224578910112345678910111213141516171819202122232425262728[[#This Row],[PEMBULATAN]]*O119</f>
        <v>86020</v>
      </c>
    </row>
    <row r="120" spans="1:16" ht="26.25" customHeight="1" x14ac:dyDescent="0.2">
      <c r="A120" s="14"/>
      <c r="B120" s="75"/>
      <c r="C120" s="73" t="s">
        <v>4874</v>
      </c>
      <c r="D120" s="78" t="s">
        <v>289</v>
      </c>
      <c r="E120" s="13">
        <v>44458</v>
      </c>
      <c r="F120" s="76" t="s">
        <v>4939</v>
      </c>
      <c r="G120" s="13">
        <v>44459.916666666664</v>
      </c>
      <c r="H120" s="77" t="s">
        <v>4940</v>
      </c>
      <c r="I120" s="16">
        <v>95</v>
      </c>
      <c r="J120" s="16">
        <v>60</v>
      </c>
      <c r="K120" s="16">
        <v>33</v>
      </c>
      <c r="L120" s="16">
        <v>25</v>
      </c>
      <c r="M120" s="81">
        <v>47.024999999999999</v>
      </c>
      <c r="N120" s="72">
        <v>47</v>
      </c>
      <c r="O120" s="64">
        <v>2530</v>
      </c>
      <c r="P120" s="65">
        <f>Table224578910112345678910111213141516171819202122232425262728[[#This Row],[PEMBULATAN]]*O120</f>
        <v>118910</v>
      </c>
    </row>
    <row r="121" spans="1:16" ht="26.25" customHeight="1" x14ac:dyDescent="0.2">
      <c r="A121" s="14"/>
      <c r="B121" s="75"/>
      <c r="C121" s="73" t="s">
        <v>4875</v>
      </c>
      <c r="D121" s="78" t="s">
        <v>289</v>
      </c>
      <c r="E121" s="13">
        <v>44458</v>
      </c>
      <c r="F121" s="76" t="s">
        <v>4939</v>
      </c>
      <c r="G121" s="13">
        <v>44459.916666666664</v>
      </c>
      <c r="H121" s="77" t="s">
        <v>4940</v>
      </c>
      <c r="I121" s="16">
        <v>105</v>
      </c>
      <c r="J121" s="16">
        <v>60</v>
      </c>
      <c r="K121" s="16">
        <v>40</v>
      </c>
      <c r="L121" s="16">
        <v>17</v>
      </c>
      <c r="M121" s="81">
        <v>63</v>
      </c>
      <c r="N121" s="72">
        <v>63</v>
      </c>
      <c r="O121" s="64">
        <v>2530</v>
      </c>
      <c r="P121" s="65">
        <f>Table224578910112345678910111213141516171819202122232425262728[[#This Row],[PEMBULATAN]]*O121</f>
        <v>159390</v>
      </c>
    </row>
    <row r="122" spans="1:16" ht="26.25" customHeight="1" x14ac:dyDescent="0.2">
      <c r="A122" s="14"/>
      <c r="B122" s="75"/>
      <c r="C122" s="73" t="s">
        <v>4876</v>
      </c>
      <c r="D122" s="78" t="s">
        <v>289</v>
      </c>
      <c r="E122" s="13">
        <v>44458</v>
      </c>
      <c r="F122" s="76" t="s">
        <v>4939</v>
      </c>
      <c r="G122" s="13">
        <v>44459.916666666664</v>
      </c>
      <c r="H122" s="77" t="s">
        <v>4940</v>
      </c>
      <c r="I122" s="16">
        <v>90</v>
      </c>
      <c r="J122" s="16">
        <v>50</v>
      </c>
      <c r="K122" s="16">
        <v>35</v>
      </c>
      <c r="L122" s="16">
        <v>13</v>
      </c>
      <c r="M122" s="81">
        <v>39.375</v>
      </c>
      <c r="N122" s="72">
        <v>40</v>
      </c>
      <c r="O122" s="64">
        <v>2530</v>
      </c>
      <c r="P122" s="65">
        <f>Table224578910112345678910111213141516171819202122232425262728[[#This Row],[PEMBULATAN]]*O122</f>
        <v>101200</v>
      </c>
    </row>
    <row r="123" spans="1:16" ht="26.25" customHeight="1" x14ac:dyDescent="0.2">
      <c r="A123" s="14"/>
      <c r="B123" s="75"/>
      <c r="C123" s="73" t="s">
        <v>4877</v>
      </c>
      <c r="D123" s="78" t="s">
        <v>289</v>
      </c>
      <c r="E123" s="13">
        <v>44458</v>
      </c>
      <c r="F123" s="76" t="s">
        <v>4939</v>
      </c>
      <c r="G123" s="13">
        <v>44459.916666666664</v>
      </c>
      <c r="H123" s="77" t="s">
        <v>4940</v>
      </c>
      <c r="I123" s="16">
        <v>94</v>
      </c>
      <c r="J123" s="16">
        <v>50</v>
      </c>
      <c r="K123" s="16">
        <v>37</v>
      </c>
      <c r="L123" s="16">
        <v>13</v>
      </c>
      <c r="M123" s="81">
        <v>43.475000000000001</v>
      </c>
      <c r="N123" s="72">
        <v>44</v>
      </c>
      <c r="O123" s="64">
        <v>2530</v>
      </c>
      <c r="P123" s="65">
        <f>Table224578910112345678910111213141516171819202122232425262728[[#This Row],[PEMBULATAN]]*O123</f>
        <v>111320</v>
      </c>
    </row>
    <row r="124" spans="1:16" ht="26.25" customHeight="1" x14ac:dyDescent="0.2">
      <c r="A124" s="14"/>
      <c r="B124" s="75"/>
      <c r="C124" s="73" t="s">
        <v>4878</v>
      </c>
      <c r="D124" s="78" t="s">
        <v>289</v>
      </c>
      <c r="E124" s="13">
        <v>44458</v>
      </c>
      <c r="F124" s="76" t="s">
        <v>4939</v>
      </c>
      <c r="G124" s="13">
        <v>44459.916666666664</v>
      </c>
      <c r="H124" s="77" t="s">
        <v>4940</v>
      </c>
      <c r="I124" s="16">
        <v>90</v>
      </c>
      <c r="J124" s="16">
        <v>60</v>
      </c>
      <c r="K124" s="16">
        <v>33</v>
      </c>
      <c r="L124" s="16">
        <v>18</v>
      </c>
      <c r="M124" s="81">
        <v>44.55</v>
      </c>
      <c r="N124" s="72">
        <v>45</v>
      </c>
      <c r="O124" s="64">
        <v>2530</v>
      </c>
      <c r="P124" s="65">
        <f>Table224578910112345678910111213141516171819202122232425262728[[#This Row],[PEMBULATAN]]*O124</f>
        <v>113850</v>
      </c>
    </row>
    <row r="125" spans="1:16" ht="26.25" customHeight="1" x14ac:dyDescent="0.2">
      <c r="A125" s="14"/>
      <c r="B125" s="75"/>
      <c r="C125" s="73" t="s">
        <v>4879</v>
      </c>
      <c r="D125" s="78" t="s">
        <v>289</v>
      </c>
      <c r="E125" s="13">
        <v>44458</v>
      </c>
      <c r="F125" s="76" t="s">
        <v>4939</v>
      </c>
      <c r="G125" s="13">
        <v>44459.916666666664</v>
      </c>
      <c r="H125" s="77" t="s">
        <v>4940</v>
      </c>
      <c r="I125" s="16">
        <v>100</v>
      </c>
      <c r="J125" s="16">
        <v>70</v>
      </c>
      <c r="K125" s="16">
        <v>30</v>
      </c>
      <c r="L125" s="16">
        <v>19</v>
      </c>
      <c r="M125" s="81">
        <v>52.5</v>
      </c>
      <c r="N125" s="72">
        <v>53</v>
      </c>
      <c r="O125" s="64">
        <v>2530</v>
      </c>
      <c r="P125" s="65">
        <f>Table224578910112345678910111213141516171819202122232425262728[[#This Row],[PEMBULATAN]]*O125</f>
        <v>134090</v>
      </c>
    </row>
    <row r="126" spans="1:16" ht="26.25" customHeight="1" x14ac:dyDescent="0.2">
      <c r="A126" s="14"/>
      <c r="B126" s="75"/>
      <c r="C126" s="73" t="s">
        <v>4880</v>
      </c>
      <c r="D126" s="78" t="s">
        <v>289</v>
      </c>
      <c r="E126" s="13">
        <v>44458</v>
      </c>
      <c r="F126" s="76" t="s">
        <v>4939</v>
      </c>
      <c r="G126" s="13">
        <v>44459.916666666664</v>
      </c>
      <c r="H126" s="77" t="s">
        <v>4940</v>
      </c>
      <c r="I126" s="16">
        <v>95</v>
      </c>
      <c r="J126" s="16">
        <v>40</v>
      </c>
      <c r="K126" s="16">
        <v>47</v>
      </c>
      <c r="L126" s="16">
        <v>16</v>
      </c>
      <c r="M126" s="81">
        <v>44.65</v>
      </c>
      <c r="N126" s="72">
        <v>45</v>
      </c>
      <c r="O126" s="64">
        <v>2530</v>
      </c>
      <c r="P126" s="65">
        <f>Table224578910112345678910111213141516171819202122232425262728[[#This Row],[PEMBULATAN]]*O126</f>
        <v>113850</v>
      </c>
    </row>
    <row r="127" spans="1:16" ht="26.25" customHeight="1" x14ac:dyDescent="0.2">
      <c r="A127" s="14"/>
      <c r="B127" s="75"/>
      <c r="C127" s="73" t="s">
        <v>4881</v>
      </c>
      <c r="D127" s="78" t="s">
        <v>289</v>
      </c>
      <c r="E127" s="13">
        <v>44458</v>
      </c>
      <c r="F127" s="76" t="s">
        <v>4939</v>
      </c>
      <c r="G127" s="13">
        <v>44459.916666666664</v>
      </c>
      <c r="H127" s="77" t="s">
        <v>4940</v>
      </c>
      <c r="I127" s="16">
        <v>30</v>
      </c>
      <c r="J127" s="16">
        <v>25</v>
      </c>
      <c r="K127" s="16">
        <v>20</v>
      </c>
      <c r="L127" s="16">
        <v>2</v>
      </c>
      <c r="M127" s="81">
        <v>3.75</v>
      </c>
      <c r="N127" s="72">
        <v>4</v>
      </c>
      <c r="O127" s="64">
        <v>2530</v>
      </c>
      <c r="P127" s="65">
        <f>Table224578910112345678910111213141516171819202122232425262728[[#This Row],[PEMBULATAN]]*O127</f>
        <v>10120</v>
      </c>
    </row>
    <row r="128" spans="1:16" ht="26.25" customHeight="1" x14ac:dyDescent="0.2">
      <c r="A128" s="14"/>
      <c r="B128" s="75"/>
      <c r="C128" s="73" t="s">
        <v>4882</v>
      </c>
      <c r="D128" s="78" t="s">
        <v>289</v>
      </c>
      <c r="E128" s="13">
        <v>44458</v>
      </c>
      <c r="F128" s="76" t="s">
        <v>4939</v>
      </c>
      <c r="G128" s="13">
        <v>44459.916666666664</v>
      </c>
      <c r="H128" s="77" t="s">
        <v>4940</v>
      </c>
      <c r="I128" s="16">
        <v>50</v>
      </c>
      <c r="J128" s="16">
        <v>44</v>
      </c>
      <c r="K128" s="16">
        <v>17</v>
      </c>
      <c r="L128" s="16">
        <v>5</v>
      </c>
      <c r="M128" s="81">
        <v>9.35</v>
      </c>
      <c r="N128" s="72">
        <v>10</v>
      </c>
      <c r="O128" s="64">
        <v>2530</v>
      </c>
      <c r="P128" s="65">
        <f>Table224578910112345678910111213141516171819202122232425262728[[#This Row],[PEMBULATAN]]*O128</f>
        <v>25300</v>
      </c>
    </row>
    <row r="129" spans="1:16" ht="26.25" customHeight="1" x14ac:dyDescent="0.2">
      <c r="A129" s="14"/>
      <c r="B129" s="75"/>
      <c r="C129" s="73" t="s">
        <v>4883</v>
      </c>
      <c r="D129" s="78" t="s">
        <v>289</v>
      </c>
      <c r="E129" s="13">
        <v>44458</v>
      </c>
      <c r="F129" s="76" t="s">
        <v>4939</v>
      </c>
      <c r="G129" s="13">
        <v>44459.916666666664</v>
      </c>
      <c r="H129" s="77" t="s">
        <v>4940</v>
      </c>
      <c r="I129" s="16">
        <v>87</v>
      </c>
      <c r="J129" s="16">
        <v>50</v>
      </c>
      <c r="K129" s="16">
        <v>45</v>
      </c>
      <c r="L129" s="16">
        <v>15</v>
      </c>
      <c r="M129" s="81">
        <v>48.9375</v>
      </c>
      <c r="N129" s="72">
        <v>49</v>
      </c>
      <c r="O129" s="64">
        <v>2530</v>
      </c>
      <c r="P129" s="65">
        <f>Table224578910112345678910111213141516171819202122232425262728[[#This Row],[PEMBULATAN]]*O129</f>
        <v>123970</v>
      </c>
    </row>
    <row r="130" spans="1:16" ht="26.25" customHeight="1" x14ac:dyDescent="0.2">
      <c r="A130" s="14"/>
      <c r="B130" s="75"/>
      <c r="C130" s="73" t="s">
        <v>4884</v>
      </c>
      <c r="D130" s="78" t="s">
        <v>289</v>
      </c>
      <c r="E130" s="13">
        <v>44458</v>
      </c>
      <c r="F130" s="76" t="s">
        <v>4939</v>
      </c>
      <c r="G130" s="13">
        <v>44459.916666666664</v>
      </c>
      <c r="H130" s="77" t="s">
        <v>4940</v>
      </c>
      <c r="I130" s="16">
        <v>77</v>
      </c>
      <c r="J130" s="16">
        <v>60</v>
      </c>
      <c r="K130" s="16">
        <v>26</v>
      </c>
      <c r="L130" s="16">
        <v>10</v>
      </c>
      <c r="M130" s="81">
        <v>30.03</v>
      </c>
      <c r="N130" s="72">
        <v>30</v>
      </c>
      <c r="O130" s="64">
        <v>2530</v>
      </c>
      <c r="P130" s="65">
        <f>Table224578910112345678910111213141516171819202122232425262728[[#This Row],[PEMBULATAN]]*O130</f>
        <v>75900</v>
      </c>
    </row>
    <row r="131" spans="1:16" ht="26.25" customHeight="1" x14ac:dyDescent="0.2">
      <c r="A131" s="14"/>
      <c r="B131" s="75"/>
      <c r="C131" s="73" t="s">
        <v>4885</v>
      </c>
      <c r="D131" s="78" t="s">
        <v>289</v>
      </c>
      <c r="E131" s="13">
        <v>44458</v>
      </c>
      <c r="F131" s="76" t="s">
        <v>4939</v>
      </c>
      <c r="G131" s="13">
        <v>44459.916666666664</v>
      </c>
      <c r="H131" s="77" t="s">
        <v>4940</v>
      </c>
      <c r="I131" s="16">
        <v>60</v>
      </c>
      <c r="J131" s="16">
        <v>45</v>
      </c>
      <c r="K131" s="16">
        <v>20</v>
      </c>
      <c r="L131" s="16">
        <v>6</v>
      </c>
      <c r="M131" s="81">
        <v>13.5</v>
      </c>
      <c r="N131" s="72">
        <v>14</v>
      </c>
      <c r="O131" s="64">
        <v>2530</v>
      </c>
      <c r="P131" s="65">
        <f>Table224578910112345678910111213141516171819202122232425262728[[#This Row],[PEMBULATAN]]*O131</f>
        <v>35420</v>
      </c>
    </row>
    <row r="132" spans="1:16" ht="26.25" customHeight="1" x14ac:dyDescent="0.2">
      <c r="A132" s="14"/>
      <c r="B132" s="75"/>
      <c r="C132" s="73" t="s">
        <v>4886</v>
      </c>
      <c r="D132" s="78" t="s">
        <v>289</v>
      </c>
      <c r="E132" s="13">
        <v>44458</v>
      </c>
      <c r="F132" s="76" t="s">
        <v>4939</v>
      </c>
      <c r="G132" s="13">
        <v>44459.916666666664</v>
      </c>
      <c r="H132" s="77" t="s">
        <v>4940</v>
      </c>
      <c r="I132" s="16">
        <v>95</v>
      </c>
      <c r="J132" s="16">
        <v>30</v>
      </c>
      <c r="K132" s="16">
        <v>55</v>
      </c>
      <c r="L132" s="16">
        <v>23</v>
      </c>
      <c r="M132" s="81">
        <v>39.1875</v>
      </c>
      <c r="N132" s="72">
        <v>39</v>
      </c>
      <c r="O132" s="64">
        <v>2530</v>
      </c>
      <c r="P132" s="65">
        <f>Table224578910112345678910111213141516171819202122232425262728[[#This Row],[PEMBULATAN]]*O132</f>
        <v>98670</v>
      </c>
    </row>
    <row r="133" spans="1:16" ht="26.25" customHeight="1" x14ac:dyDescent="0.2">
      <c r="A133" s="14"/>
      <c r="B133" s="75"/>
      <c r="C133" s="73" t="s">
        <v>4887</v>
      </c>
      <c r="D133" s="78" t="s">
        <v>289</v>
      </c>
      <c r="E133" s="13">
        <v>44458</v>
      </c>
      <c r="F133" s="76" t="s">
        <v>4939</v>
      </c>
      <c r="G133" s="13">
        <v>44459.916666666664</v>
      </c>
      <c r="H133" s="77" t="s">
        <v>4940</v>
      </c>
      <c r="I133" s="16">
        <v>50</v>
      </c>
      <c r="J133" s="16">
        <v>55</v>
      </c>
      <c r="K133" s="16">
        <v>20</v>
      </c>
      <c r="L133" s="16">
        <v>3</v>
      </c>
      <c r="M133" s="81">
        <v>13.75</v>
      </c>
      <c r="N133" s="72">
        <v>14</v>
      </c>
      <c r="O133" s="64">
        <v>2530</v>
      </c>
      <c r="P133" s="65">
        <f>Table224578910112345678910111213141516171819202122232425262728[[#This Row],[PEMBULATAN]]*O133</f>
        <v>35420</v>
      </c>
    </row>
    <row r="134" spans="1:16" ht="26.25" customHeight="1" x14ac:dyDescent="0.2">
      <c r="A134" s="14"/>
      <c r="B134" s="75"/>
      <c r="C134" s="73" t="s">
        <v>4888</v>
      </c>
      <c r="D134" s="78" t="s">
        <v>289</v>
      </c>
      <c r="E134" s="13">
        <v>44458</v>
      </c>
      <c r="F134" s="76" t="s">
        <v>4939</v>
      </c>
      <c r="G134" s="13">
        <v>44459.916666666664</v>
      </c>
      <c r="H134" s="77" t="s">
        <v>4940</v>
      </c>
      <c r="I134" s="16">
        <v>100</v>
      </c>
      <c r="J134" s="16">
        <v>70</v>
      </c>
      <c r="K134" s="16">
        <v>29</v>
      </c>
      <c r="L134" s="16">
        <v>18</v>
      </c>
      <c r="M134" s="81">
        <v>50.75</v>
      </c>
      <c r="N134" s="72">
        <v>51</v>
      </c>
      <c r="O134" s="64">
        <v>2530</v>
      </c>
      <c r="P134" s="65">
        <f>Table224578910112345678910111213141516171819202122232425262728[[#This Row],[PEMBULATAN]]*O134</f>
        <v>129030</v>
      </c>
    </row>
    <row r="135" spans="1:16" ht="26.25" customHeight="1" x14ac:dyDescent="0.2">
      <c r="A135" s="14"/>
      <c r="B135" s="75"/>
      <c r="C135" s="73" t="s">
        <v>4889</v>
      </c>
      <c r="D135" s="78" t="s">
        <v>289</v>
      </c>
      <c r="E135" s="13">
        <v>44458</v>
      </c>
      <c r="F135" s="76" t="s">
        <v>4939</v>
      </c>
      <c r="G135" s="13">
        <v>44459.916666666664</v>
      </c>
      <c r="H135" s="77" t="s">
        <v>4940</v>
      </c>
      <c r="I135" s="16">
        <v>110</v>
      </c>
      <c r="J135" s="16">
        <v>70</v>
      </c>
      <c r="K135" s="16">
        <v>37</v>
      </c>
      <c r="L135" s="16">
        <v>21</v>
      </c>
      <c r="M135" s="81">
        <v>71.224999999999994</v>
      </c>
      <c r="N135" s="72">
        <v>71</v>
      </c>
      <c r="O135" s="64">
        <v>2530</v>
      </c>
      <c r="P135" s="65">
        <f>Table224578910112345678910111213141516171819202122232425262728[[#This Row],[PEMBULATAN]]*O135</f>
        <v>179630</v>
      </c>
    </row>
    <row r="136" spans="1:16" ht="26.25" customHeight="1" x14ac:dyDescent="0.2">
      <c r="A136" s="14"/>
      <c r="B136" s="75"/>
      <c r="C136" s="73" t="s">
        <v>4890</v>
      </c>
      <c r="D136" s="78" t="s">
        <v>289</v>
      </c>
      <c r="E136" s="13">
        <v>44458</v>
      </c>
      <c r="F136" s="76" t="s">
        <v>4939</v>
      </c>
      <c r="G136" s="13">
        <v>44459.916666666664</v>
      </c>
      <c r="H136" s="77" t="s">
        <v>4940</v>
      </c>
      <c r="I136" s="16">
        <v>60</v>
      </c>
      <c r="J136" s="16">
        <v>44</v>
      </c>
      <c r="K136" s="16">
        <v>27</v>
      </c>
      <c r="L136" s="16">
        <v>5</v>
      </c>
      <c r="M136" s="81">
        <v>17.82</v>
      </c>
      <c r="N136" s="72">
        <v>18</v>
      </c>
      <c r="O136" s="64">
        <v>2530</v>
      </c>
      <c r="P136" s="65">
        <f>Table224578910112345678910111213141516171819202122232425262728[[#This Row],[PEMBULATAN]]*O136</f>
        <v>45540</v>
      </c>
    </row>
    <row r="137" spans="1:16" ht="26.25" customHeight="1" x14ac:dyDescent="0.2">
      <c r="A137" s="14"/>
      <c r="B137" s="75"/>
      <c r="C137" s="73" t="s">
        <v>4891</v>
      </c>
      <c r="D137" s="78" t="s">
        <v>289</v>
      </c>
      <c r="E137" s="13">
        <v>44458</v>
      </c>
      <c r="F137" s="76" t="s">
        <v>4939</v>
      </c>
      <c r="G137" s="13">
        <v>44459.916666666664</v>
      </c>
      <c r="H137" s="77" t="s">
        <v>4940</v>
      </c>
      <c r="I137" s="16">
        <v>100</v>
      </c>
      <c r="J137" s="16">
        <v>70</v>
      </c>
      <c r="K137" s="16">
        <v>27</v>
      </c>
      <c r="L137" s="16">
        <v>16</v>
      </c>
      <c r="M137" s="81">
        <v>47.25</v>
      </c>
      <c r="N137" s="72">
        <v>47</v>
      </c>
      <c r="O137" s="64">
        <v>2530</v>
      </c>
      <c r="P137" s="65">
        <f>Table224578910112345678910111213141516171819202122232425262728[[#This Row],[PEMBULATAN]]*O137</f>
        <v>118910</v>
      </c>
    </row>
    <row r="138" spans="1:16" ht="26.25" customHeight="1" x14ac:dyDescent="0.2">
      <c r="A138" s="14"/>
      <c r="B138" s="75"/>
      <c r="C138" s="73" t="s">
        <v>4892</v>
      </c>
      <c r="D138" s="78" t="s">
        <v>289</v>
      </c>
      <c r="E138" s="13">
        <v>44458</v>
      </c>
      <c r="F138" s="76" t="s">
        <v>4939</v>
      </c>
      <c r="G138" s="13">
        <v>44459.916666666664</v>
      </c>
      <c r="H138" s="77" t="s">
        <v>4940</v>
      </c>
      <c r="I138" s="16">
        <v>100</v>
      </c>
      <c r="J138" s="16">
        <v>60</v>
      </c>
      <c r="K138" s="16">
        <v>37</v>
      </c>
      <c r="L138" s="16">
        <v>23</v>
      </c>
      <c r="M138" s="81">
        <v>55.5</v>
      </c>
      <c r="N138" s="72">
        <v>56</v>
      </c>
      <c r="O138" s="64">
        <v>2530</v>
      </c>
      <c r="P138" s="65">
        <f>Table224578910112345678910111213141516171819202122232425262728[[#This Row],[PEMBULATAN]]*O138</f>
        <v>141680</v>
      </c>
    </row>
    <row r="139" spans="1:16" ht="26.25" customHeight="1" x14ac:dyDescent="0.2">
      <c r="A139" s="14"/>
      <c r="B139" s="75"/>
      <c r="C139" s="73" t="s">
        <v>4893</v>
      </c>
      <c r="D139" s="78" t="s">
        <v>289</v>
      </c>
      <c r="E139" s="13">
        <v>44458</v>
      </c>
      <c r="F139" s="76" t="s">
        <v>4939</v>
      </c>
      <c r="G139" s="13">
        <v>44459.916666666664</v>
      </c>
      <c r="H139" s="77" t="s">
        <v>4940</v>
      </c>
      <c r="I139" s="16">
        <v>110</v>
      </c>
      <c r="J139" s="16">
        <v>70</v>
      </c>
      <c r="K139" s="16">
        <v>40</v>
      </c>
      <c r="L139" s="16">
        <v>20</v>
      </c>
      <c r="M139" s="81">
        <v>77</v>
      </c>
      <c r="N139" s="72">
        <v>77</v>
      </c>
      <c r="O139" s="64">
        <v>2530</v>
      </c>
      <c r="P139" s="65">
        <f>Table224578910112345678910111213141516171819202122232425262728[[#This Row],[PEMBULATAN]]*O139</f>
        <v>194810</v>
      </c>
    </row>
    <row r="140" spans="1:16" ht="26.25" customHeight="1" x14ac:dyDescent="0.2">
      <c r="A140" s="14"/>
      <c r="B140" s="75"/>
      <c r="C140" s="73" t="s">
        <v>4894</v>
      </c>
      <c r="D140" s="78" t="s">
        <v>289</v>
      </c>
      <c r="E140" s="13">
        <v>44458</v>
      </c>
      <c r="F140" s="76" t="s">
        <v>4939</v>
      </c>
      <c r="G140" s="13">
        <v>44459.916666666664</v>
      </c>
      <c r="H140" s="77" t="s">
        <v>4940</v>
      </c>
      <c r="I140" s="16">
        <v>95</v>
      </c>
      <c r="J140" s="16">
        <v>66</v>
      </c>
      <c r="K140" s="16">
        <v>44</v>
      </c>
      <c r="L140" s="16">
        <v>18</v>
      </c>
      <c r="M140" s="81">
        <v>68.97</v>
      </c>
      <c r="N140" s="72">
        <v>69</v>
      </c>
      <c r="O140" s="64">
        <v>2530</v>
      </c>
      <c r="P140" s="65">
        <f>Table224578910112345678910111213141516171819202122232425262728[[#This Row],[PEMBULATAN]]*O140</f>
        <v>174570</v>
      </c>
    </row>
    <row r="141" spans="1:16" ht="26.25" customHeight="1" x14ac:dyDescent="0.2">
      <c r="A141" s="14"/>
      <c r="B141" s="75"/>
      <c r="C141" s="73" t="s">
        <v>4895</v>
      </c>
      <c r="D141" s="78" t="s">
        <v>289</v>
      </c>
      <c r="E141" s="13">
        <v>44458</v>
      </c>
      <c r="F141" s="76" t="s">
        <v>4939</v>
      </c>
      <c r="G141" s="13">
        <v>44459.916666666664</v>
      </c>
      <c r="H141" s="77" t="s">
        <v>4940</v>
      </c>
      <c r="I141" s="16">
        <v>110</v>
      </c>
      <c r="J141" s="16">
        <v>55</v>
      </c>
      <c r="K141" s="16">
        <v>37</v>
      </c>
      <c r="L141" s="16">
        <v>14</v>
      </c>
      <c r="M141" s="81">
        <v>55.962499999999999</v>
      </c>
      <c r="N141" s="72">
        <v>56</v>
      </c>
      <c r="O141" s="64">
        <v>2530</v>
      </c>
      <c r="P141" s="65">
        <f>Table224578910112345678910111213141516171819202122232425262728[[#This Row],[PEMBULATAN]]*O141</f>
        <v>141680</v>
      </c>
    </row>
    <row r="142" spans="1:16" ht="26.25" customHeight="1" x14ac:dyDescent="0.2">
      <c r="A142" s="14"/>
      <c r="B142" s="75"/>
      <c r="C142" s="73" t="s">
        <v>4896</v>
      </c>
      <c r="D142" s="78" t="s">
        <v>289</v>
      </c>
      <c r="E142" s="13">
        <v>44458</v>
      </c>
      <c r="F142" s="76" t="s">
        <v>4939</v>
      </c>
      <c r="G142" s="13">
        <v>44459.916666666664</v>
      </c>
      <c r="H142" s="77" t="s">
        <v>4940</v>
      </c>
      <c r="I142" s="16">
        <v>90</v>
      </c>
      <c r="J142" s="16">
        <v>50</v>
      </c>
      <c r="K142" s="16">
        <v>20</v>
      </c>
      <c r="L142" s="16">
        <v>5</v>
      </c>
      <c r="M142" s="81">
        <v>22.5</v>
      </c>
      <c r="N142" s="72">
        <v>23</v>
      </c>
      <c r="O142" s="64">
        <v>2530</v>
      </c>
      <c r="P142" s="65">
        <f>Table224578910112345678910111213141516171819202122232425262728[[#This Row],[PEMBULATAN]]*O142</f>
        <v>58190</v>
      </c>
    </row>
    <row r="143" spans="1:16" ht="26.25" customHeight="1" x14ac:dyDescent="0.2">
      <c r="A143" s="14"/>
      <c r="B143" s="75"/>
      <c r="C143" s="73" t="s">
        <v>4897</v>
      </c>
      <c r="D143" s="78" t="s">
        <v>289</v>
      </c>
      <c r="E143" s="13">
        <v>44458</v>
      </c>
      <c r="F143" s="76" t="s">
        <v>4939</v>
      </c>
      <c r="G143" s="13">
        <v>44459.916666666664</v>
      </c>
      <c r="H143" s="77" t="s">
        <v>4940</v>
      </c>
      <c r="I143" s="16">
        <v>100</v>
      </c>
      <c r="J143" s="16">
        <v>70</v>
      </c>
      <c r="K143" s="16">
        <v>27</v>
      </c>
      <c r="L143" s="16">
        <v>14</v>
      </c>
      <c r="M143" s="81">
        <v>47.25</v>
      </c>
      <c r="N143" s="72">
        <v>47</v>
      </c>
      <c r="O143" s="64">
        <v>2530</v>
      </c>
      <c r="P143" s="65">
        <f>Table224578910112345678910111213141516171819202122232425262728[[#This Row],[PEMBULATAN]]*O143</f>
        <v>118910</v>
      </c>
    </row>
    <row r="144" spans="1:16" ht="26.25" customHeight="1" x14ac:dyDescent="0.2">
      <c r="A144" s="14"/>
      <c r="B144" s="75"/>
      <c r="C144" s="73" t="s">
        <v>4898</v>
      </c>
      <c r="D144" s="78" t="s">
        <v>289</v>
      </c>
      <c r="E144" s="13">
        <v>44458</v>
      </c>
      <c r="F144" s="76" t="s">
        <v>4939</v>
      </c>
      <c r="G144" s="13">
        <v>44459.916666666664</v>
      </c>
      <c r="H144" s="77" t="s">
        <v>4940</v>
      </c>
      <c r="I144" s="16">
        <v>110</v>
      </c>
      <c r="J144" s="16">
        <v>80</v>
      </c>
      <c r="K144" s="16">
        <v>27</v>
      </c>
      <c r="L144" s="16">
        <v>26</v>
      </c>
      <c r="M144" s="81">
        <v>59.4</v>
      </c>
      <c r="N144" s="72">
        <v>60</v>
      </c>
      <c r="O144" s="64">
        <v>2530</v>
      </c>
      <c r="P144" s="65">
        <f>Table224578910112345678910111213141516171819202122232425262728[[#This Row],[PEMBULATAN]]*O144</f>
        <v>151800</v>
      </c>
    </row>
    <row r="145" spans="1:16" ht="26.25" customHeight="1" x14ac:dyDescent="0.2">
      <c r="A145" s="14"/>
      <c r="B145" s="75"/>
      <c r="C145" s="73" t="s">
        <v>4899</v>
      </c>
      <c r="D145" s="78" t="s">
        <v>289</v>
      </c>
      <c r="E145" s="13">
        <v>44458</v>
      </c>
      <c r="F145" s="76" t="s">
        <v>4939</v>
      </c>
      <c r="G145" s="13">
        <v>44459.916666666664</v>
      </c>
      <c r="H145" s="77" t="s">
        <v>4940</v>
      </c>
      <c r="I145" s="16">
        <v>100</v>
      </c>
      <c r="J145" s="16">
        <v>70</v>
      </c>
      <c r="K145" s="16">
        <v>25</v>
      </c>
      <c r="L145" s="16">
        <v>11</v>
      </c>
      <c r="M145" s="81">
        <v>43.75</v>
      </c>
      <c r="N145" s="72">
        <v>44</v>
      </c>
      <c r="O145" s="64">
        <v>2530</v>
      </c>
      <c r="P145" s="65">
        <f>Table224578910112345678910111213141516171819202122232425262728[[#This Row],[PEMBULATAN]]*O145</f>
        <v>111320</v>
      </c>
    </row>
    <row r="146" spans="1:16" ht="26.25" customHeight="1" x14ac:dyDescent="0.2">
      <c r="A146" s="14"/>
      <c r="B146" s="75"/>
      <c r="C146" s="73" t="s">
        <v>4900</v>
      </c>
      <c r="D146" s="78" t="s">
        <v>289</v>
      </c>
      <c r="E146" s="13">
        <v>44458</v>
      </c>
      <c r="F146" s="76" t="s">
        <v>4939</v>
      </c>
      <c r="G146" s="13">
        <v>44459.916666666664</v>
      </c>
      <c r="H146" s="77" t="s">
        <v>4940</v>
      </c>
      <c r="I146" s="16">
        <v>110</v>
      </c>
      <c r="J146" s="16">
        <v>47</v>
      </c>
      <c r="K146" s="16">
        <v>40</v>
      </c>
      <c r="L146" s="16">
        <v>6</v>
      </c>
      <c r="M146" s="81">
        <v>51.7</v>
      </c>
      <c r="N146" s="72">
        <v>52</v>
      </c>
      <c r="O146" s="64">
        <v>2530</v>
      </c>
      <c r="P146" s="65">
        <f>Table224578910112345678910111213141516171819202122232425262728[[#This Row],[PEMBULATAN]]*O146</f>
        <v>131560</v>
      </c>
    </row>
    <row r="147" spans="1:16" ht="26.25" customHeight="1" x14ac:dyDescent="0.2">
      <c r="A147" s="14"/>
      <c r="B147" s="75"/>
      <c r="C147" s="73" t="s">
        <v>4901</v>
      </c>
      <c r="D147" s="78" t="s">
        <v>289</v>
      </c>
      <c r="E147" s="13">
        <v>44458</v>
      </c>
      <c r="F147" s="76" t="s">
        <v>4939</v>
      </c>
      <c r="G147" s="13">
        <v>44459.916666666664</v>
      </c>
      <c r="H147" s="77" t="s">
        <v>4940</v>
      </c>
      <c r="I147" s="16">
        <v>100</v>
      </c>
      <c r="J147" s="16">
        <v>60</v>
      </c>
      <c r="K147" s="16">
        <v>30</v>
      </c>
      <c r="L147" s="16">
        <v>21</v>
      </c>
      <c r="M147" s="81">
        <v>45</v>
      </c>
      <c r="N147" s="72">
        <v>45</v>
      </c>
      <c r="O147" s="64">
        <v>2530</v>
      </c>
      <c r="P147" s="65">
        <f>Table224578910112345678910111213141516171819202122232425262728[[#This Row],[PEMBULATAN]]*O147</f>
        <v>113850</v>
      </c>
    </row>
    <row r="148" spans="1:16" ht="26.25" customHeight="1" x14ac:dyDescent="0.2">
      <c r="A148" s="14"/>
      <c r="B148" s="75"/>
      <c r="C148" s="73" t="s">
        <v>4902</v>
      </c>
      <c r="D148" s="78" t="s">
        <v>289</v>
      </c>
      <c r="E148" s="13">
        <v>44458</v>
      </c>
      <c r="F148" s="76" t="s">
        <v>4939</v>
      </c>
      <c r="G148" s="13">
        <v>44459.916666666664</v>
      </c>
      <c r="H148" s="77" t="s">
        <v>4940</v>
      </c>
      <c r="I148" s="16">
        <v>90</v>
      </c>
      <c r="J148" s="16">
        <v>60</v>
      </c>
      <c r="K148" s="16">
        <v>20</v>
      </c>
      <c r="L148" s="16">
        <v>11</v>
      </c>
      <c r="M148" s="81">
        <v>27</v>
      </c>
      <c r="N148" s="72">
        <v>27</v>
      </c>
      <c r="O148" s="64">
        <v>2530</v>
      </c>
      <c r="P148" s="65">
        <f>Table224578910112345678910111213141516171819202122232425262728[[#This Row],[PEMBULATAN]]*O148</f>
        <v>68310</v>
      </c>
    </row>
    <row r="149" spans="1:16" ht="26.25" customHeight="1" x14ac:dyDescent="0.2">
      <c r="A149" s="14"/>
      <c r="B149" s="75"/>
      <c r="C149" s="73" t="s">
        <v>4903</v>
      </c>
      <c r="D149" s="78" t="s">
        <v>289</v>
      </c>
      <c r="E149" s="13">
        <v>44458</v>
      </c>
      <c r="F149" s="76" t="s">
        <v>4939</v>
      </c>
      <c r="G149" s="13">
        <v>44459.916666666664</v>
      </c>
      <c r="H149" s="77" t="s">
        <v>4940</v>
      </c>
      <c r="I149" s="16">
        <v>80</v>
      </c>
      <c r="J149" s="16">
        <v>60</v>
      </c>
      <c r="K149" s="16">
        <v>15</v>
      </c>
      <c r="L149" s="16">
        <v>10</v>
      </c>
      <c r="M149" s="81">
        <v>18</v>
      </c>
      <c r="N149" s="72">
        <v>18</v>
      </c>
      <c r="O149" s="64">
        <v>2530</v>
      </c>
      <c r="P149" s="65">
        <f>Table224578910112345678910111213141516171819202122232425262728[[#This Row],[PEMBULATAN]]*O149</f>
        <v>45540</v>
      </c>
    </row>
    <row r="150" spans="1:16" ht="26.25" customHeight="1" x14ac:dyDescent="0.2">
      <c r="A150" s="14"/>
      <c r="B150" s="75"/>
      <c r="C150" s="73" t="s">
        <v>4904</v>
      </c>
      <c r="D150" s="78" t="s">
        <v>289</v>
      </c>
      <c r="E150" s="13">
        <v>44458</v>
      </c>
      <c r="F150" s="76" t="s">
        <v>4939</v>
      </c>
      <c r="G150" s="13">
        <v>44459.916666666664</v>
      </c>
      <c r="H150" s="77" t="s">
        <v>4940</v>
      </c>
      <c r="I150" s="16">
        <v>80</v>
      </c>
      <c r="J150" s="16">
        <v>60</v>
      </c>
      <c r="K150" s="16">
        <v>20</v>
      </c>
      <c r="L150" s="16">
        <v>6</v>
      </c>
      <c r="M150" s="81">
        <v>24</v>
      </c>
      <c r="N150" s="72">
        <v>24</v>
      </c>
      <c r="O150" s="64">
        <v>2530</v>
      </c>
      <c r="P150" s="65">
        <f>Table224578910112345678910111213141516171819202122232425262728[[#This Row],[PEMBULATAN]]*O150</f>
        <v>60720</v>
      </c>
    </row>
    <row r="151" spans="1:16" ht="26.25" customHeight="1" x14ac:dyDescent="0.2">
      <c r="A151" s="14"/>
      <c r="B151" s="75"/>
      <c r="C151" s="73" t="s">
        <v>4905</v>
      </c>
      <c r="D151" s="78" t="s">
        <v>289</v>
      </c>
      <c r="E151" s="13">
        <v>44458</v>
      </c>
      <c r="F151" s="76" t="s">
        <v>4939</v>
      </c>
      <c r="G151" s="13">
        <v>44459.916666666664</v>
      </c>
      <c r="H151" s="77" t="s">
        <v>4940</v>
      </c>
      <c r="I151" s="16">
        <v>105</v>
      </c>
      <c r="J151" s="16">
        <v>70</v>
      </c>
      <c r="K151" s="16">
        <v>33</v>
      </c>
      <c r="L151" s="16">
        <v>16</v>
      </c>
      <c r="M151" s="81">
        <v>60.637500000000003</v>
      </c>
      <c r="N151" s="72">
        <v>61</v>
      </c>
      <c r="O151" s="64">
        <v>2530</v>
      </c>
      <c r="P151" s="65">
        <f>Table224578910112345678910111213141516171819202122232425262728[[#This Row],[PEMBULATAN]]*O151</f>
        <v>154330</v>
      </c>
    </row>
    <row r="152" spans="1:16" ht="26.25" customHeight="1" x14ac:dyDescent="0.2">
      <c r="A152" s="14"/>
      <c r="B152" s="75"/>
      <c r="C152" s="73" t="s">
        <v>4906</v>
      </c>
      <c r="D152" s="78" t="s">
        <v>289</v>
      </c>
      <c r="E152" s="13">
        <v>44458</v>
      </c>
      <c r="F152" s="76" t="s">
        <v>4939</v>
      </c>
      <c r="G152" s="13">
        <v>44459.916666666664</v>
      </c>
      <c r="H152" s="77" t="s">
        <v>4940</v>
      </c>
      <c r="I152" s="16">
        <v>44</v>
      </c>
      <c r="J152" s="16">
        <v>40</v>
      </c>
      <c r="K152" s="16">
        <v>20</v>
      </c>
      <c r="L152" s="16">
        <v>3</v>
      </c>
      <c r="M152" s="81">
        <v>8.8000000000000007</v>
      </c>
      <c r="N152" s="72">
        <v>9</v>
      </c>
      <c r="O152" s="64">
        <v>2530</v>
      </c>
      <c r="P152" s="65">
        <f>Table224578910112345678910111213141516171819202122232425262728[[#This Row],[PEMBULATAN]]*O152</f>
        <v>22770</v>
      </c>
    </row>
    <row r="153" spans="1:16" ht="26.25" customHeight="1" x14ac:dyDescent="0.2">
      <c r="A153" s="14"/>
      <c r="B153" s="75"/>
      <c r="C153" s="73" t="s">
        <v>4907</v>
      </c>
      <c r="D153" s="78" t="s">
        <v>289</v>
      </c>
      <c r="E153" s="13">
        <v>44458</v>
      </c>
      <c r="F153" s="76" t="s">
        <v>4939</v>
      </c>
      <c r="G153" s="13">
        <v>44459.916666666664</v>
      </c>
      <c r="H153" s="77" t="s">
        <v>4940</v>
      </c>
      <c r="I153" s="16">
        <v>90</v>
      </c>
      <c r="J153" s="16">
        <v>50</v>
      </c>
      <c r="K153" s="16">
        <v>37</v>
      </c>
      <c r="L153" s="16">
        <v>18</v>
      </c>
      <c r="M153" s="81">
        <v>41.625</v>
      </c>
      <c r="N153" s="72">
        <v>42</v>
      </c>
      <c r="O153" s="64">
        <v>2530</v>
      </c>
      <c r="P153" s="65">
        <f>Table224578910112345678910111213141516171819202122232425262728[[#This Row],[PEMBULATAN]]*O153</f>
        <v>106260</v>
      </c>
    </row>
    <row r="154" spans="1:16" ht="26.25" customHeight="1" x14ac:dyDescent="0.2">
      <c r="A154" s="14"/>
      <c r="B154" s="75"/>
      <c r="C154" s="73" t="s">
        <v>4908</v>
      </c>
      <c r="D154" s="78" t="s">
        <v>289</v>
      </c>
      <c r="E154" s="13">
        <v>44458</v>
      </c>
      <c r="F154" s="76" t="s">
        <v>4939</v>
      </c>
      <c r="G154" s="13">
        <v>44459.916666666664</v>
      </c>
      <c r="H154" s="77" t="s">
        <v>4940</v>
      </c>
      <c r="I154" s="16">
        <v>90</v>
      </c>
      <c r="J154" s="16">
        <v>57</v>
      </c>
      <c r="K154" s="16">
        <v>46</v>
      </c>
      <c r="L154" s="16">
        <v>21</v>
      </c>
      <c r="M154" s="81">
        <v>58.994999999999997</v>
      </c>
      <c r="N154" s="72">
        <v>59</v>
      </c>
      <c r="O154" s="64">
        <v>2530</v>
      </c>
      <c r="P154" s="65">
        <f>Table224578910112345678910111213141516171819202122232425262728[[#This Row],[PEMBULATAN]]*O154</f>
        <v>149270</v>
      </c>
    </row>
    <row r="155" spans="1:16" ht="26.25" customHeight="1" x14ac:dyDescent="0.2">
      <c r="A155" s="14"/>
      <c r="B155" s="75"/>
      <c r="C155" s="73" t="s">
        <v>4909</v>
      </c>
      <c r="D155" s="78" t="s">
        <v>289</v>
      </c>
      <c r="E155" s="13">
        <v>44458</v>
      </c>
      <c r="F155" s="76" t="s">
        <v>4939</v>
      </c>
      <c r="G155" s="13">
        <v>44459.916666666664</v>
      </c>
      <c r="H155" s="77" t="s">
        <v>4940</v>
      </c>
      <c r="I155" s="16">
        <v>60</v>
      </c>
      <c r="J155" s="16">
        <v>40</v>
      </c>
      <c r="K155" s="16">
        <v>17</v>
      </c>
      <c r="L155" s="16">
        <v>2</v>
      </c>
      <c r="M155" s="81">
        <v>10.199999999999999</v>
      </c>
      <c r="N155" s="72">
        <v>10</v>
      </c>
      <c r="O155" s="64">
        <v>2530</v>
      </c>
      <c r="P155" s="65">
        <f>Table224578910112345678910111213141516171819202122232425262728[[#This Row],[PEMBULATAN]]*O155</f>
        <v>25300</v>
      </c>
    </row>
    <row r="156" spans="1:16" ht="26.25" customHeight="1" x14ac:dyDescent="0.2">
      <c r="A156" s="14"/>
      <c r="B156" s="75"/>
      <c r="C156" s="73" t="s">
        <v>4910</v>
      </c>
      <c r="D156" s="78" t="s">
        <v>289</v>
      </c>
      <c r="E156" s="13">
        <v>44458</v>
      </c>
      <c r="F156" s="76" t="s">
        <v>4939</v>
      </c>
      <c r="G156" s="13">
        <v>44459.916666666664</v>
      </c>
      <c r="H156" s="77" t="s">
        <v>4940</v>
      </c>
      <c r="I156" s="16">
        <v>96</v>
      </c>
      <c r="J156" s="16">
        <v>50</v>
      </c>
      <c r="K156" s="16">
        <v>35</v>
      </c>
      <c r="L156" s="16">
        <v>22</v>
      </c>
      <c r="M156" s="81">
        <v>42</v>
      </c>
      <c r="N156" s="72">
        <v>42</v>
      </c>
      <c r="O156" s="64">
        <v>2530</v>
      </c>
      <c r="P156" s="65">
        <f>Table224578910112345678910111213141516171819202122232425262728[[#This Row],[PEMBULATAN]]*O156</f>
        <v>106260</v>
      </c>
    </row>
    <row r="157" spans="1:16" ht="26.25" customHeight="1" x14ac:dyDescent="0.2">
      <c r="A157" s="14"/>
      <c r="B157" s="75"/>
      <c r="C157" s="73" t="s">
        <v>4911</v>
      </c>
      <c r="D157" s="78" t="s">
        <v>289</v>
      </c>
      <c r="E157" s="13">
        <v>44458</v>
      </c>
      <c r="F157" s="76" t="s">
        <v>4939</v>
      </c>
      <c r="G157" s="13">
        <v>44459.916666666664</v>
      </c>
      <c r="H157" s="77" t="s">
        <v>4940</v>
      </c>
      <c r="I157" s="16">
        <v>90</v>
      </c>
      <c r="J157" s="16">
        <v>60</v>
      </c>
      <c r="K157" s="16">
        <v>40</v>
      </c>
      <c r="L157" s="16">
        <v>6</v>
      </c>
      <c r="M157" s="81">
        <v>54</v>
      </c>
      <c r="N157" s="72">
        <v>54</v>
      </c>
      <c r="O157" s="64">
        <v>2530</v>
      </c>
      <c r="P157" s="65">
        <f>Table224578910112345678910111213141516171819202122232425262728[[#This Row],[PEMBULATAN]]*O157</f>
        <v>136620</v>
      </c>
    </row>
    <row r="158" spans="1:16" ht="26.25" customHeight="1" x14ac:dyDescent="0.2">
      <c r="A158" s="14"/>
      <c r="B158" s="75"/>
      <c r="C158" s="73" t="s">
        <v>4912</v>
      </c>
      <c r="D158" s="78" t="s">
        <v>289</v>
      </c>
      <c r="E158" s="13">
        <v>44458</v>
      </c>
      <c r="F158" s="76" t="s">
        <v>4939</v>
      </c>
      <c r="G158" s="13">
        <v>44459.916666666664</v>
      </c>
      <c r="H158" s="77" t="s">
        <v>4940</v>
      </c>
      <c r="I158" s="16">
        <v>100</v>
      </c>
      <c r="J158" s="16">
        <v>70</v>
      </c>
      <c r="K158" s="16">
        <v>30</v>
      </c>
      <c r="L158" s="16">
        <v>8</v>
      </c>
      <c r="M158" s="81">
        <v>52.5</v>
      </c>
      <c r="N158" s="72">
        <v>53</v>
      </c>
      <c r="O158" s="64">
        <v>2530</v>
      </c>
      <c r="P158" s="65">
        <f>Table224578910112345678910111213141516171819202122232425262728[[#This Row],[PEMBULATAN]]*O158</f>
        <v>134090</v>
      </c>
    </row>
    <row r="159" spans="1:16" ht="26.25" customHeight="1" x14ac:dyDescent="0.2">
      <c r="A159" s="14"/>
      <c r="B159" s="75"/>
      <c r="C159" s="73" t="s">
        <v>4913</v>
      </c>
      <c r="D159" s="78" t="s">
        <v>289</v>
      </c>
      <c r="E159" s="13">
        <v>44458</v>
      </c>
      <c r="F159" s="76" t="s">
        <v>4939</v>
      </c>
      <c r="G159" s="13">
        <v>44459.916666666664</v>
      </c>
      <c r="H159" s="77" t="s">
        <v>4940</v>
      </c>
      <c r="I159" s="16">
        <v>70</v>
      </c>
      <c r="J159" s="16">
        <v>65</v>
      </c>
      <c r="K159" s="16">
        <v>30</v>
      </c>
      <c r="L159" s="16">
        <v>16</v>
      </c>
      <c r="M159" s="81">
        <v>34.125</v>
      </c>
      <c r="N159" s="72">
        <v>34</v>
      </c>
      <c r="O159" s="64">
        <v>2530</v>
      </c>
      <c r="P159" s="65">
        <f>Table224578910112345678910111213141516171819202122232425262728[[#This Row],[PEMBULATAN]]*O159</f>
        <v>86020</v>
      </c>
    </row>
    <row r="160" spans="1:16" ht="26.25" customHeight="1" x14ac:dyDescent="0.2">
      <c r="A160" s="14"/>
      <c r="B160" s="75"/>
      <c r="C160" s="73" t="s">
        <v>4914</v>
      </c>
      <c r="D160" s="78" t="s">
        <v>289</v>
      </c>
      <c r="E160" s="13">
        <v>44458</v>
      </c>
      <c r="F160" s="76" t="s">
        <v>4939</v>
      </c>
      <c r="G160" s="13">
        <v>44459.916666666664</v>
      </c>
      <c r="H160" s="77" t="s">
        <v>4940</v>
      </c>
      <c r="I160" s="16">
        <v>100</v>
      </c>
      <c r="J160" s="16">
        <v>65</v>
      </c>
      <c r="K160" s="16">
        <v>20</v>
      </c>
      <c r="L160" s="16">
        <v>12</v>
      </c>
      <c r="M160" s="81">
        <v>32.5</v>
      </c>
      <c r="N160" s="72">
        <v>33</v>
      </c>
      <c r="O160" s="64">
        <v>2530</v>
      </c>
      <c r="P160" s="65">
        <f>Table224578910112345678910111213141516171819202122232425262728[[#This Row],[PEMBULATAN]]*O160</f>
        <v>83490</v>
      </c>
    </row>
    <row r="161" spans="1:16" ht="26.25" customHeight="1" x14ac:dyDescent="0.2">
      <c r="A161" s="14"/>
      <c r="B161" s="75"/>
      <c r="C161" s="73" t="s">
        <v>4915</v>
      </c>
      <c r="D161" s="78" t="s">
        <v>289</v>
      </c>
      <c r="E161" s="13">
        <v>44458</v>
      </c>
      <c r="F161" s="76" t="s">
        <v>4939</v>
      </c>
      <c r="G161" s="13">
        <v>44459.916666666664</v>
      </c>
      <c r="H161" s="77" t="s">
        <v>4940</v>
      </c>
      <c r="I161" s="16">
        <v>100</v>
      </c>
      <c r="J161" s="16">
        <v>60</v>
      </c>
      <c r="K161" s="16">
        <v>37</v>
      </c>
      <c r="L161" s="16">
        <v>20</v>
      </c>
      <c r="M161" s="81">
        <v>55.5</v>
      </c>
      <c r="N161" s="72">
        <v>56</v>
      </c>
      <c r="O161" s="64">
        <v>2530</v>
      </c>
      <c r="P161" s="65">
        <f>Table224578910112345678910111213141516171819202122232425262728[[#This Row],[PEMBULATAN]]*O161</f>
        <v>141680</v>
      </c>
    </row>
    <row r="162" spans="1:16" ht="26.25" customHeight="1" x14ac:dyDescent="0.2">
      <c r="A162" s="14"/>
      <c r="B162" s="75"/>
      <c r="C162" s="73" t="s">
        <v>4916</v>
      </c>
      <c r="D162" s="78" t="s">
        <v>289</v>
      </c>
      <c r="E162" s="13">
        <v>44458</v>
      </c>
      <c r="F162" s="76" t="s">
        <v>4939</v>
      </c>
      <c r="G162" s="13">
        <v>44459.916666666664</v>
      </c>
      <c r="H162" s="77" t="s">
        <v>4940</v>
      </c>
      <c r="I162" s="16">
        <v>100</v>
      </c>
      <c r="J162" s="16">
        <v>60</v>
      </c>
      <c r="K162" s="16">
        <v>40</v>
      </c>
      <c r="L162" s="16">
        <v>23</v>
      </c>
      <c r="M162" s="81">
        <v>60</v>
      </c>
      <c r="N162" s="72">
        <v>60</v>
      </c>
      <c r="O162" s="64">
        <v>2530</v>
      </c>
      <c r="P162" s="65">
        <f>Table224578910112345678910111213141516171819202122232425262728[[#This Row],[PEMBULATAN]]*O162</f>
        <v>151800</v>
      </c>
    </row>
    <row r="163" spans="1:16" ht="26.25" customHeight="1" x14ac:dyDescent="0.2">
      <c r="A163" s="14"/>
      <c r="B163" s="75"/>
      <c r="C163" s="73" t="s">
        <v>4917</v>
      </c>
      <c r="D163" s="78" t="s">
        <v>289</v>
      </c>
      <c r="E163" s="13">
        <v>44458</v>
      </c>
      <c r="F163" s="76" t="s">
        <v>4939</v>
      </c>
      <c r="G163" s="13">
        <v>44459.916666666664</v>
      </c>
      <c r="H163" s="77" t="s">
        <v>4940</v>
      </c>
      <c r="I163" s="16">
        <v>105</v>
      </c>
      <c r="J163" s="16">
        <v>60</v>
      </c>
      <c r="K163" s="16">
        <v>40</v>
      </c>
      <c r="L163" s="16">
        <v>20</v>
      </c>
      <c r="M163" s="81">
        <v>63</v>
      </c>
      <c r="N163" s="72">
        <v>63</v>
      </c>
      <c r="O163" s="64">
        <v>2530</v>
      </c>
      <c r="P163" s="65">
        <f>Table224578910112345678910111213141516171819202122232425262728[[#This Row],[PEMBULATAN]]*O163</f>
        <v>159390</v>
      </c>
    </row>
    <row r="164" spans="1:16" ht="26.25" customHeight="1" x14ac:dyDescent="0.2">
      <c r="A164" s="14"/>
      <c r="B164" s="75"/>
      <c r="C164" s="73" t="s">
        <v>4918</v>
      </c>
      <c r="D164" s="78" t="s">
        <v>289</v>
      </c>
      <c r="E164" s="13">
        <v>44458</v>
      </c>
      <c r="F164" s="76" t="s">
        <v>4939</v>
      </c>
      <c r="G164" s="13">
        <v>44459.916666666664</v>
      </c>
      <c r="H164" s="77" t="s">
        <v>4940</v>
      </c>
      <c r="I164" s="16">
        <v>100</v>
      </c>
      <c r="J164" s="16">
        <v>60</v>
      </c>
      <c r="K164" s="16">
        <v>28</v>
      </c>
      <c r="L164" s="16">
        <v>14</v>
      </c>
      <c r="M164" s="81">
        <v>42</v>
      </c>
      <c r="N164" s="72">
        <v>42</v>
      </c>
      <c r="O164" s="64">
        <v>2530</v>
      </c>
      <c r="P164" s="65">
        <f>Table224578910112345678910111213141516171819202122232425262728[[#This Row],[PEMBULATAN]]*O164</f>
        <v>106260</v>
      </c>
    </row>
    <row r="165" spans="1:16" ht="26.25" customHeight="1" x14ac:dyDescent="0.2">
      <c r="A165" s="14"/>
      <c r="B165" s="75"/>
      <c r="C165" s="73" t="s">
        <v>4919</v>
      </c>
      <c r="D165" s="78" t="s">
        <v>289</v>
      </c>
      <c r="E165" s="13">
        <v>44458</v>
      </c>
      <c r="F165" s="76" t="s">
        <v>4939</v>
      </c>
      <c r="G165" s="13">
        <v>44459.916666666664</v>
      </c>
      <c r="H165" s="77" t="s">
        <v>4940</v>
      </c>
      <c r="I165" s="16">
        <v>70</v>
      </c>
      <c r="J165" s="16">
        <v>60</v>
      </c>
      <c r="K165" s="16">
        <v>20</v>
      </c>
      <c r="L165" s="16">
        <v>7</v>
      </c>
      <c r="M165" s="81">
        <v>21</v>
      </c>
      <c r="N165" s="72">
        <v>21</v>
      </c>
      <c r="O165" s="64">
        <v>2530</v>
      </c>
      <c r="P165" s="65">
        <f>Table224578910112345678910111213141516171819202122232425262728[[#This Row],[PEMBULATAN]]*O165</f>
        <v>53130</v>
      </c>
    </row>
    <row r="166" spans="1:16" ht="26.25" customHeight="1" x14ac:dyDescent="0.2">
      <c r="A166" s="14"/>
      <c r="B166" s="75"/>
      <c r="C166" s="73" t="s">
        <v>4920</v>
      </c>
      <c r="D166" s="78" t="s">
        <v>289</v>
      </c>
      <c r="E166" s="13">
        <v>44458</v>
      </c>
      <c r="F166" s="76" t="s">
        <v>4939</v>
      </c>
      <c r="G166" s="13">
        <v>44459.916666666664</v>
      </c>
      <c r="H166" s="77" t="s">
        <v>4940</v>
      </c>
      <c r="I166" s="16">
        <v>30</v>
      </c>
      <c r="J166" s="16">
        <v>24</v>
      </c>
      <c r="K166" s="16">
        <v>10</v>
      </c>
      <c r="L166" s="16">
        <v>1</v>
      </c>
      <c r="M166" s="81">
        <v>1.8</v>
      </c>
      <c r="N166" s="72">
        <v>2</v>
      </c>
      <c r="O166" s="64">
        <v>2530</v>
      </c>
      <c r="P166" s="65">
        <f>Table224578910112345678910111213141516171819202122232425262728[[#This Row],[PEMBULATAN]]*O166</f>
        <v>5060</v>
      </c>
    </row>
    <row r="167" spans="1:16" ht="26.25" customHeight="1" x14ac:dyDescent="0.2">
      <c r="A167" s="14"/>
      <c r="B167" s="75"/>
      <c r="C167" s="73" t="s">
        <v>4921</v>
      </c>
      <c r="D167" s="78" t="s">
        <v>289</v>
      </c>
      <c r="E167" s="13">
        <v>44458</v>
      </c>
      <c r="F167" s="76" t="s">
        <v>4939</v>
      </c>
      <c r="G167" s="13">
        <v>44459.916666666664</v>
      </c>
      <c r="H167" s="77" t="s">
        <v>4940</v>
      </c>
      <c r="I167" s="16">
        <v>40</v>
      </c>
      <c r="J167" s="16">
        <v>45</v>
      </c>
      <c r="K167" s="16">
        <v>12</v>
      </c>
      <c r="L167" s="16">
        <v>2</v>
      </c>
      <c r="M167" s="81">
        <v>5.4</v>
      </c>
      <c r="N167" s="72">
        <v>6</v>
      </c>
      <c r="O167" s="64">
        <v>2530</v>
      </c>
      <c r="P167" s="65">
        <f>Table224578910112345678910111213141516171819202122232425262728[[#This Row],[PEMBULATAN]]*O167</f>
        <v>15180</v>
      </c>
    </row>
    <row r="168" spans="1:16" ht="26.25" customHeight="1" x14ac:dyDescent="0.2">
      <c r="A168" s="14"/>
      <c r="B168" s="75"/>
      <c r="C168" s="73" t="s">
        <v>4922</v>
      </c>
      <c r="D168" s="78" t="s">
        <v>289</v>
      </c>
      <c r="E168" s="13">
        <v>44458</v>
      </c>
      <c r="F168" s="76" t="s">
        <v>4939</v>
      </c>
      <c r="G168" s="13">
        <v>44459.916666666664</v>
      </c>
      <c r="H168" s="77" t="s">
        <v>4940</v>
      </c>
      <c r="I168" s="16">
        <v>60</v>
      </c>
      <c r="J168" s="16">
        <v>45</v>
      </c>
      <c r="K168" s="16">
        <v>20</v>
      </c>
      <c r="L168" s="16">
        <v>6</v>
      </c>
      <c r="M168" s="81">
        <v>13.5</v>
      </c>
      <c r="N168" s="72">
        <v>14</v>
      </c>
      <c r="O168" s="64">
        <v>2530</v>
      </c>
      <c r="P168" s="65">
        <f>Table224578910112345678910111213141516171819202122232425262728[[#This Row],[PEMBULATAN]]*O168</f>
        <v>35420</v>
      </c>
    </row>
    <row r="169" spans="1:16" ht="26.25" customHeight="1" x14ac:dyDescent="0.2">
      <c r="A169" s="14"/>
      <c r="B169" s="75"/>
      <c r="C169" s="73" t="s">
        <v>4923</v>
      </c>
      <c r="D169" s="78" t="s">
        <v>289</v>
      </c>
      <c r="E169" s="13">
        <v>44458</v>
      </c>
      <c r="F169" s="76" t="s">
        <v>4939</v>
      </c>
      <c r="G169" s="13">
        <v>44459.916666666664</v>
      </c>
      <c r="H169" s="77" t="s">
        <v>4940</v>
      </c>
      <c r="I169" s="16">
        <v>40</v>
      </c>
      <c r="J169" s="16">
        <v>40</v>
      </c>
      <c r="K169" s="16">
        <v>6</v>
      </c>
      <c r="L169" s="16">
        <v>2</v>
      </c>
      <c r="M169" s="81">
        <v>2.4</v>
      </c>
      <c r="N169" s="72">
        <v>3</v>
      </c>
      <c r="O169" s="64">
        <v>2530</v>
      </c>
      <c r="P169" s="65">
        <f>Table224578910112345678910111213141516171819202122232425262728[[#This Row],[PEMBULATAN]]*O169</f>
        <v>7590</v>
      </c>
    </row>
    <row r="170" spans="1:16" ht="26.25" customHeight="1" x14ac:dyDescent="0.2">
      <c r="A170" s="14"/>
      <c r="B170" s="75"/>
      <c r="C170" s="73" t="s">
        <v>4924</v>
      </c>
      <c r="D170" s="78" t="s">
        <v>289</v>
      </c>
      <c r="E170" s="13">
        <v>44458</v>
      </c>
      <c r="F170" s="76" t="s">
        <v>4939</v>
      </c>
      <c r="G170" s="13">
        <v>44459.916666666664</v>
      </c>
      <c r="H170" s="77" t="s">
        <v>4940</v>
      </c>
      <c r="I170" s="16">
        <v>55</v>
      </c>
      <c r="J170" s="16">
        <v>40</v>
      </c>
      <c r="K170" s="16">
        <v>25</v>
      </c>
      <c r="L170" s="16">
        <v>4</v>
      </c>
      <c r="M170" s="81">
        <v>13.75</v>
      </c>
      <c r="N170" s="72">
        <v>14</v>
      </c>
      <c r="O170" s="64">
        <v>2530</v>
      </c>
      <c r="P170" s="65">
        <f>Table224578910112345678910111213141516171819202122232425262728[[#This Row],[PEMBULATAN]]*O170</f>
        <v>35420</v>
      </c>
    </row>
    <row r="171" spans="1:16" ht="26.25" customHeight="1" x14ac:dyDescent="0.2">
      <c r="A171" s="14"/>
      <c r="B171" s="75"/>
      <c r="C171" s="73" t="s">
        <v>4925</v>
      </c>
      <c r="D171" s="78" t="s">
        <v>289</v>
      </c>
      <c r="E171" s="13">
        <v>44458</v>
      </c>
      <c r="F171" s="76" t="s">
        <v>4939</v>
      </c>
      <c r="G171" s="13">
        <v>44459.916666666664</v>
      </c>
      <c r="H171" s="77" t="s">
        <v>4940</v>
      </c>
      <c r="I171" s="16">
        <v>77</v>
      </c>
      <c r="J171" s="16">
        <v>70</v>
      </c>
      <c r="K171" s="16">
        <v>20</v>
      </c>
      <c r="L171" s="16">
        <v>7</v>
      </c>
      <c r="M171" s="81">
        <v>26.95</v>
      </c>
      <c r="N171" s="72">
        <v>27</v>
      </c>
      <c r="O171" s="64">
        <v>2530</v>
      </c>
      <c r="P171" s="65">
        <f>Table224578910112345678910111213141516171819202122232425262728[[#This Row],[PEMBULATAN]]*O171</f>
        <v>68310</v>
      </c>
    </row>
    <row r="172" spans="1:16" ht="26.25" customHeight="1" x14ac:dyDescent="0.2">
      <c r="A172" s="14"/>
      <c r="B172" s="75"/>
      <c r="C172" s="73" t="s">
        <v>4926</v>
      </c>
      <c r="D172" s="78" t="s">
        <v>289</v>
      </c>
      <c r="E172" s="13">
        <v>44458</v>
      </c>
      <c r="F172" s="76" t="s">
        <v>4939</v>
      </c>
      <c r="G172" s="13">
        <v>44459.916666666664</v>
      </c>
      <c r="H172" s="77" t="s">
        <v>4940</v>
      </c>
      <c r="I172" s="16">
        <v>44</v>
      </c>
      <c r="J172" s="16">
        <v>20</v>
      </c>
      <c r="K172" s="16">
        <v>8</v>
      </c>
      <c r="L172" s="16">
        <v>1</v>
      </c>
      <c r="M172" s="81">
        <v>1.76</v>
      </c>
      <c r="N172" s="72">
        <v>2</v>
      </c>
      <c r="O172" s="64">
        <v>2530</v>
      </c>
      <c r="P172" s="65">
        <f>Table224578910112345678910111213141516171819202122232425262728[[#This Row],[PEMBULATAN]]*O172</f>
        <v>5060</v>
      </c>
    </row>
    <row r="173" spans="1:16" ht="26.25" customHeight="1" x14ac:dyDescent="0.2">
      <c r="A173" s="14"/>
      <c r="B173" s="75"/>
      <c r="C173" s="73" t="s">
        <v>4927</v>
      </c>
      <c r="D173" s="78" t="s">
        <v>289</v>
      </c>
      <c r="E173" s="13">
        <v>44458</v>
      </c>
      <c r="F173" s="76" t="s">
        <v>4939</v>
      </c>
      <c r="G173" s="13">
        <v>44459.916666666664</v>
      </c>
      <c r="H173" s="77" t="s">
        <v>4940</v>
      </c>
      <c r="I173" s="16">
        <v>100</v>
      </c>
      <c r="J173" s="16">
        <v>56</v>
      </c>
      <c r="K173" s="16">
        <v>35</v>
      </c>
      <c r="L173" s="16">
        <v>23</v>
      </c>
      <c r="M173" s="81">
        <v>49</v>
      </c>
      <c r="N173" s="72">
        <v>49</v>
      </c>
      <c r="O173" s="64">
        <v>2530</v>
      </c>
      <c r="P173" s="65">
        <f>Table224578910112345678910111213141516171819202122232425262728[[#This Row],[PEMBULATAN]]*O173</f>
        <v>123970</v>
      </c>
    </row>
    <row r="174" spans="1:16" ht="26.25" customHeight="1" x14ac:dyDescent="0.2">
      <c r="A174" s="14"/>
      <c r="B174" s="75"/>
      <c r="C174" s="73" t="s">
        <v>4928</v>
      </c>
      <c r="D174" s="78" t="s">
        <v>289</v>
      </c>
      <c r="E174" s="13">
        <v>44458</v>
      </c>
      <c r="F174" s="76" t="s">
        <v>4939</v>
      </c>
      <c r="G174" s="13">
        <v>44459.916666666664</v>
      </c>
      <c r="H174" s="77" t="s">
        <v>4940</v>
      </c>
      <c r="I174" s="16">
        <v>60</v>
      </c>
      <c r="J174" s="16">
        <v>60</v>
      </c>
      <c r="K174" s="16">
        <v>20</v>
      </c>
      <c r="L174" s="16">
        <v>5</v>
      </c>
      <c r="M174" s="81">
        <v>18</v>
      </c>
      <c r="N174" s="72">
        <v>18</v>
      </c>
      <c r="O174" s="64">
        <v>2530</v>
      </c>
      <c r="P174" s="65">
        <f>Table224578910112345678910111213141516171819202122232425262728[[#This Row],[PEMBULATAN]]*O174</f>
        <v>45540</v>
      </c>
    </row>
    <row r="175" spans="1:16" ht="26.25" customHeight="1" x14ac:dyDescent="0.2">
      <c r="A175" s="14"/>
      <c r="B175" s="75"/>
      <c r="C175" s="73" t="s">
        <v>4929</v>
      </c>
      <c r="D175" s="78" t="s">
        <v>289</v>
      </c>
      <c r="E175" s="13">
        <v>44458</v>
      </c>
      <c r="F175" s="76" t="s">
        <v>4939</v>
      </c>
      <c r="G175" s="13">
        <v>44459.916666666664</v>
      </c>
      <c r="H175" s="77" t="s">
        <v>4940</v>
      </c>
      <c r="I175" s="16">
        <v>77</v>
      </c>
      <c r="J175" s="16">
        <v>60</v>
      </c>
      <c r="K175" s="16">
        <v>20</v>
      </c>
      <c r="L175" s="16">
        <v>10</v>
      </c>
      <c r="M175" s="81">
        <v>23.1</v>
      </c>
      <c r="N175" s="72">
        <v>23</v>
      </c>
      <c r="O175" s="64">
        <v>2530</v>
      </c>
      <c r="P175" s="65">
        <f>Table224578910112345678910111213141516171819202122232425262728[[#This Row],[PEMBULATAN]]*O175</f>
        <v>58190</v>
      </c>
    </row>
    <row r="176" spans="1:16" ht="26.25" customHeight="1" x14ac:dyDescent="0.2">
      <c r="A176" s="14"/>
      <c r="B176" s="97"/>
      <c r="C176" s="73" t="s">
        <v>4930</v>
      </c>
      <c r="D176" s="78" t="s">
        <v>289</v>
      </c>
      <c r="E176" s="13">
        <v>44458</v>
      </c>
      <c r="F176" s="76" t="s">
        <v>4939</v>
      </c>
      <c r="G176" s="13">
        <v>44459.916666666664</v>
      </c>
      <c r="H176" s="77" t="s">
        <v>4940</v>
      </c>
      <c r="I176" s="16">
        <v>65</v>
      </c>
      <c r="J176" s="16">
        <v>60</v>
      </c>
      <c r="K176" s="16">
        <v>27</v>
      </c>
      <c r="L176" s="16">
        <v>7</v>
      </c>
      <c r="M176" s="81">
        <v>26.324999999999999</v>
      </c>
      <c r="N176" s="72">
        <v>27</v>
      </c>
      <c r="O176" s="64">
        <v>2530</v>
      </c>
      <c r="P176" s="65">
        <f>Table224578910112345678910111213141516171819202122232425262728[[#This Row],[PEMBULATAN]]*O176</f>
        <v>68310</v>
      </c>
    </row>
    <row r="177" spans="1:16" ht="26.25" customHeight="1" x14ac:dyDescent="0.2">
      <c r="A177" s="14"/>
      <c r="B177" s="75" t="s">
        <v>4931</v>
      </c>
      <c r="C177" s="73" t="s">
        <v>4932</v>
      </c>
      <c r="D177" s="78" t="s">
        <v>289</v>
      </c>
      <c r="E177" s="13">
        <v>44458</v>
      </c>
      <c r="F177" s="76" t="s">
        <v>4939</v>
      </c>
      <c r="G177" s="13">
        <v>44459.916666666664</v>
      </c>
      <c r="H177" s="77" t="s">
        <v>4940</v>
      </c>
      <c r="I177" s="16">
        <v>61</v>
      </c>
      <c r="J177" s="16">
        <v>40</v>
      </c>
      <c r="K177" s="16">
        <v>74</v>
      </c>
      <c r="L177" s="16">
        <v>31</v>
      </c>
      <c r="M177" s="81">
        <v>45.14</v>
      </c>
      <c r="N177" s="72">
        <v>45</v>
      </c>
      <c r="O177" s="64">
        <v>2530</v>
      </c>
      <c r="P177" s="65">
        <f>Table224578910112345678910111213141516171819202122232425262728[[#This Row],[PEMBULATAN]]*O177</f>
        <v>113850</v>
      </c>
    </row>
    <row r="178" spans="1:16" ht="26.25" customHeight="1" x14ac:dyDescent="0.2">
      <c r="A178" s="14"/>
      <c r="B178" s="75"/>
      <c r="C178" s="73" t="s">
        <v>4933</v>
      </c>
      <c r="D178" s="78" t="s">
        <v>289</v>
      </c>
      <c r="E178" s="13">
        <v>44458</v>
      </c>
      <c r="F178" s="76" t="s">
        <v>4939</v>
      </c>
      <c r="G178" s="13">
        <v>44459.916666666664</v>
      </c>
      <c r="H178" s="77" t="s">
        <v>4940</v>
      </c>
      <c r="I178" s="16">
        <v>61</v>
      </c>
      <c r="J178" s="16">
        <v>40</v>
      </c>
      <c r="K178" s="16">
        <v>74</v>
      </c>
      <c r="L178" s="16">
        <v>31</v>
      </c>
      <c r="M178" s="81">
        <v>45.14</v>
      </c>
      <c r="N178" s="72">
        <v>45</v>
      </c>
      <c r="O178" s="64">
        <v>2530</v>
      </c>
      <c r="P178" s="65">
        <f>Table224578910112345678910111213141516171819202122232425262728[[#This Row],[PEMBULATAN]]*O178</f>
        <v>113850</v>
      </c>
    </row>
    <row r="179" spans="1:16" ht="26.25" customHeight="1" x14ac:dyDescent="0.2">
      <c r="A179" s="14"/>
      <c r="B179" s="75"/>
      <c r="C179" s="73" t="s">
        <v>4934</v>
      </c>
      <c r="D179" s="78" t="s">
        <v>289</v>
      </c>
      <c r="E179" s="13">
        <v>44458</v>
      </c>
      <c r="F179" s="76" t="s">
        <v>4939</v>
      </c>
      <c r="G179" s="13">
        <v>44459.916666666664</v>
      </c>
      <c r="H179" s="77" t="s">
        <v>4940</v>
      </c>
      <c r="I179" s="16">
        <v>61</v>
      </c>
      <c r="J179" s="16">
        <v>40</v>
      </c>
      <c r="K179" s="16">
        <v>74</v>
      </c>
      <c r="L179" s="16">
        <v>31</v>
      </c>
      <c r="M179" s="81">
        <v>45.14</v>
      </c>
      <c r="N179" s="72">
        <v>45</v>
      </c>
      <c r="O179" s="64">
        <v>2530</v>
      </c>
      <c r="P179" s="65">
        <f>Table224578910112345678910111213141516171819202122232425262728[[#This Row],[PEMBULATAN]]*O179</f>
        <v>113850</v>
      </c>
    </row>
    <row r="180" spans="1:16" ht="26.25" customHeight="1" x14ac:dyDescent="0.2">
      <c r="A180" s="14"/>
      <c r="B180" s="75"/>
      <c r="C180" s="73" t="s">
        <v>4935</v>
      </c>
      <c r="D180" s="78" t="s">
        <v>289</v>
      </c>
      <c r="E180" s="13">
        <v>44458</v>
      </c>
      <c r="F180" s="76" t="s">
        <v>4939</v>
      </c>
      <c r="G180" s="13">
        <v>44459.916666666664</v>
      </c>
      <c r="H180" s="77" t="s">
        <v>4940</v>
      </c>
      <c r="I180" s="16">
        <v>61</v>
      </c>
      <c r="J180" s="16">
        <v>40</v>
      </c>
      <c r="K180" s="16">
        <v>74</v>
      </c>
      <c r="L180" s="16">
        <v>31</v>
      </c>
      <c r="M180" s="81">
        <v>45.14</v>
      </c>
      <c r="N180" s="72">
        <v>45</v>
      </c>
      <c r="O180" s="64">
        <v>2530</v>
      </c>
      <c r="P180" s="65">
        <f>Table224578910112345678910111213141516171819202122232425262728[[#This Row],[PEMBULATAN]]*O180</f>
        <v>113850</v>
      </c>
    </row>
    <row r="181" spans="1:16" ht="26.25" customHeight="1" x14ac:dyDescent="0.2">
      <c r="A181" s="14"/>
      <c r="B181" s="75"/>
      <c r="C181" s="73" t="s">
        <v>4936</v>
      </c>
      <c r="D181" s="78" t="s">
        <v>289</v>
      </c>
      <c r="E181" s="13">
        <v>44458</v>
      </c>
      <c r="F181" s="76" t="s">
        <v>4939</v>
      </c>
      <c r="G181" s="13">
        <v>44459.916666666664</v>
      </c>
      <c r="H181" s="77" t="s">
        <v>4940</v>
      </c>
      <c r="I181" s="16">
        <v>56</v>
      </c>
      <c r="J181" s="16">
        <v>17</v>
      </c>
      <c r="K181" s="16">
        <v>17</v>
      </c>
      <c r="L181" s="16">
        <v>15</v>
      </c>
      <c r="M181" s="81">
        <v>4.0460000000000003</v>
      </c>
      <c r="N181" s="72">
        <v>15</v>
      </c>
      <c r="O181" s="64">
        <v>2530</v>
      </c>
      <c r="P181" s="65">
        <f>Table224578910112345678910111213141516171819202122232425262728[[#This Row],[PEMBULATAN]]*O181</f>
        <v>37950</v>
      </c>
    </row>
    <row r="182" spans="1:16" ht="26.25" customHeight="1" x14ac:dyDescent="0.2">
      <c r="A182" s="14"/>
      <c r="B182" s="75"/>
      <c r="C182" s="73" t="s">
        <v>4937</v>
      </c>
      <c r="D182" s="78" t="s">
        <v>289</v>
      </c>
      <c r="E182" s="13">
        <v>44458</v>
      </c>
      <c r="F182" s="76" t="s">
        <v>4939</v>
      </c>
      <c r="G182" s="13">
        <v>44459.916666666664</v>
      </c>
      <c r="H182" s="77" t="s">
        <v>4940</v>
      </c>
      <c r="I182" s="16">
        <v>77</v>
      </c>
      <c r="J182" s="16">
        <v>52</v>
      </c>
      <c r="K182" s="16">
        <v>6</v>
      </c>
      <c r="L182" s="16">
        <v>10</v>
      </c>
      <c r="M182" s="81">
        <v>6.0060000000000002</v>
      </c>
      <c r="N182" s="72">
        <v>10</v>
      </c>
      <c r="O182" s="64">
        <v>2530</v>
      </c>
      <c r="P182" s="65">
        <f>Table224578910112345678910111213141516171819202122232425262728[[#This Row],[PEMBULATAN]]*O182</f>
        <v>25300</v>
      </c>
    </row>
    <row r="183" spans="1:16" ht="26.25" customHeight="1" x14ac:dyDescent="0.2">
      <c r="A183" s="14"/>
      <c r="B183" s="75"/>
      <c r="C183" s="73" t="s">
        <v>4938</v>
      </c>
      <c r="D183" s="78" t="s">
        <v>289</v>
      </c>
      <c r="E183" s="13">
        <v>44458</v>
      </c>
      <c r="F183" s="76" t="s">
        <v>4939</v>
      </c>
      <c r="G183" s="13">
        <v>44459.916666666664</v>
      </c>
      <c r="H183" s="77" t="s">
        <v>4940</v>
      </c>
      <c r="I183" s="16">
        <v>77</v>
      </c>
      <c r="J183" s="16">
        <v>52</v>
      </c>
      <c r="K183" s="16">
        <v>6</v>
      </c>
      <c r="L183" s="16">
        <v>10</v>
      </c>
      <c r="M183" s="81">
        <v>6.0060000000000002</v>
      </c>
      <c r="N183" s="72">
        <v>10</v>
      </c>
      <c r="O183" s="64">
        <v>2530</v>
      </c>
      <c r="P183" s="65">
        <f>Table224578910112345678910111213141516171819202122232425262728[[#This Row],[PEMBULATAN]]*O183</f>
        <v>25300</v>
      </c>
    </row>
    <row r="184" spans="1:16" ht="22.5" customHeight="1" x14ac:dyDescent="0.2">
      <c r="A184" s="120" t="s">
        <v>30</v>
      </c>
      <c r="B184" s="121"/>
      <c r="C184" s="121"/>
      <c r="D184" s="121"/>
      <c r="E184" s="121"/>
      <c r="F184" s="121"/>
      <c r="G184" s="121"/>
      <c r="H184" s="121"/>
      <c r="I184" s="121"/>
      <c r="J184" s="121"/>
      <c r="K184" s="121"/>
      <c r="L184" s="122"/>
      <c r="M184" s="79">
        <f>SUBTOTAL(109,Table224578910112345678910111213141516171819202122232425262728[KG VOLUME])</f>
        <v>4678.6145000000024</v>
      </c>
      <c r="N184" s="68">
        <f>SUM(N3:N183)</f>
        <v>4737</v>
      </c>
      <c r="O184" s="123">
        <f>SUM(P3:P183)</f>
        <v>11984610</v>
      </c>
      <c r="P184" s="124"/>
    </row>
    <row r="185" spans="1:16" ht="18" customHeight="1" x14ac:dyDescent="0.2">
      <c r="A185" s="86"/>
      <c r="B185" s="56" t="s">
        <v>42</v>
      </c>
      <c r="C185" s="55"/>
      <c r="D185" s="57" t="s">
        <v>43</v>
      </c>
      <c r="E185" s="86"/>
      <c r="F185" s="86"/>
      <c r="G185" s="86"/>
      <c r="H185" s="86"/>
      <c r="I185" s="86"/>
      <c r="J185" s="86"/>
      <c r="K185" s="86"/>
      <c r="L185" s="86"/>
      <c r="M185" s="87"/>
      <c r="N185" s="88" t="s">
        <v>51</v>
      </c>
      <c r="O185" s="89"/>
      <c r="P185" s="89">
        <f>O184*10%</f>
        <v>1198461</v>
      </c>
    </row>
    <row r="186" spans="1:16" ht="18" customHeight="1" thickBot="1" x14ac:dyDescent="0.25">
      <c r="A186" s="86"/>
      <c r="B186" s="56"/>
      <c r="C186" s="55"/>
      <c r="D186" s="57"/>
      <c r="E186" s="86"/>
      <c r="F186" s="86"/>
      <c r="G186" s="86"/>
      <c r="H186" s="86"/>
      <c r="I186" s="86"/>
      <c r="J186" s="86"/>
      <c r="K186" s="86"/>
      <c r="L186" s="86"/>
      <c r="M186" s="87"/>
      <c r="N186" s="90" t="s">
        <v>52</v>
      </c>
      <c r="O186" s="91"/>
      <c r="P186" s="91">
        <f>O184-P185</f>
        <v>10786149</v>
      </c>
    </row>
    <row r="187" spans="1:16" ht="18" customHeight="1" x14ac:dyDescent="0.2">
      <c r="A187" s="11"/>
      <c r="H187" s="63"/>
      <c r="N187" s="62" t="s">
        <v>31</v>
      </c>
      <c r="P187" s="69">
        <f>P186*1%</f>
        <v>107861.49</v>
      </c>
    </row>
    <row r="188" spans="1:16" ht="18" customHeight="1" thickBot="1" x14ac:dyDescent="0.25">
      <c r="A188" s="11"/>
      <c r="H188" s="63"/>
      <c r="N188" s="62" t="s">
        <v>53</v>
      </c>
      <c r="P188" s="71">
        <f>P186*2%</f>
        <v>215722.98</v>
      </c>
    </row>
    <row r="189" spans="1:16" ht="18" customHeight="1" x14ac:dyDescent="0.2">
      <c r="A189" s="11"/>
      <c r="H189" s="63"/>
      <c r="N189" s="66" t="s">
        <v>32</v>
      </c>
      <c r="O189" s="67"/>
      <c r="P189" s="70">
        <f>P186+P187-P188</f>
        <v>10678287.51</v>
      </c>
    </row>
    <row r="191" spans="1:16" x14ac:dyDescent="0.2">
      <c r="A191" s="11"/>
      <c r="H191" s="63"/>
      <c r="P191" s="71"/>
    </row>
    <row r="192" spans="1:16" x14ac:dyDescent="0.2">
      <c r="A192" s="11"/>
      <c r="H192" s="63"/>
      <c r="O192" s="58"/>
      <c r="P192" s="71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  <row r="199" spans="1:16" s="3" customFormat="1" x14ac:dyDescent="0.25">
      <c r="A199" s="11"/>
      <c r="B199" s="2"/>
      <c r="C199" s="2"/>
      <c r="E199" s="12"/>
      <c r="H199" s="63"/>
      <c r="N199" s="15"/>
      <c r="O199" s="15"/>
      <c r="P199" s="15"/>
    </row>
    <row r="200" spans="1:16" s="3" customFormat="1" x14ac:dyDescent="0.25">
      <c r="A200" s="11"/>
      <c r="B200" s="2"/>
      <c r="C200" s="2"/>
      <c r="E200" s="12"/>
      <c r="H200" s="63"/>
      <c r="N200" s="15"/>
      <c r="O200" s="15"/>
      <c r="P200" s="15"/>
    </row>
    <row r="201" spans="1:16" s="3" customFormat="1" x14ac:dyDescent="0.25">
      <c r="A201" s="11"/>
      <c r="B201" s="2"/>
      <c r="C201" s="2"/>
      <c r="E201" s="12"/>
      <c r="H201" s="63"/>
      <c r="N201" s="15"/>
      <c r="O201" s="15"/>
      <c r="P201" s="15"/>
    </row>
    <row r="202" spans="1:16" s="3" customFormat="1" x14ac:dyDescent="0.25">
      <c r="A202" s="11"/>
      <c r="B202" s="2"/>
      <c r="C202" s="2"/>
      <c r="E202" s="12"/>
      <c r="H202" s="63"/>
      <c r="N202" s="15"/>
      <c r="O202" s="15"/>
      <c r="P202" s="15"/>
    </row>
    <row r="203" spans="1:16" s="3" customFormat="1" x14ac:dyDescent="0.25">
      <c r="A203" s="11"/>
      <c r="B203" s="2"/>
      <c r="C203" s="2"/>
      <c r="E203" s="12"/>
      <c r="H203" s="63"/>
      <c r="N203" s="15"/>
      <c r="O203" s="15"/>
      <c r="P203" s="15"/>
    </row>
    <row r="204" spans="1:16" s="3" customFormat="1" x14ac:dyDescent="0.25">
      <c r="A204" s="11"/>
      <c r="B204" s="2"/>
      <c r="C204" s="2"/>
      <c r="E204" s="12"/>
      <c r="H204" s="63"/>
      <c r="N204" s="15"/>
      <c r="O204" s="15"/>
      <c r="P204" s="15"/>
    </row>
  </sheetData>
  <mergeCells count="2">
    <mergeCell ref="A184:L184"/>
    <mergeCell ref="O184:P184"/>
  </mergeCells>
  <conditionalFormatting sqref="B3">
    <cfRule type="duplicateValues" dxfId="246" priority="2"/>
  </conditionalFormatting>
  <conditionalFormatting sqref="B4:B183">
    <cfRule type="duplicateValues" dxfId="245" priority="6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92"/>
  <sheetViews>
    <sheetView zoomScale="110" zoomScaleNormal="110" workbookViewId="0">
      <pane xSplit="3" ySplit="2" topLeftCell="D66" activePane="bottomRight" state="frozen"/>
      <selection pane="topRight" activeCell="B1" sqref="B1"/>
      <selection pane="bottomLeft" activeCell="A3" sqref="A3"/>
      <selection pane="bottomRight" activeCell="D70" sqref="D7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5.2851562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7146</v>
      </c>
      <c r="B3" s="74" t="s">
        <v>4941</v>
      </c>
      <c r="C3" s="9" t="s">
        <v>4942</v>
      </c>
      <c r="D3" s="76" t="s">
        <v>289</v>
      </c>
      <c r="E3" s="13">
        <v>44459</v>
      </c>
      <c r="F3" s="76" t="s">
        <v>4939</v>
      </c>
      <c r="G3" s="13">
        <v>44459.916666666664</v>
      </c>
      <c r="H3" s="10" t="s">
        <v>4940</v>
      </c>
      <c r="I3" s="1">
        <v>44</v>
      </c>
      <c r="J3" s="1">
        <v>32</v>
      </c>
      <c r="K3" s="1">
        <v>18</v>
      </c>
      <c r="L3" s="1">
        <v>5</v>
      </c>
      <c r="M3" s="80">
        <v>6.3360000000000003</v>
      </c>
      <c r="N3" s="8">
        <v>7</v>
      </c>
      <c r="O3" s="64">
        <v>2530</v>
      </c>
      <c r="P3" s="65">
        <f>Table22457891011234567891011121314151617181920212223242526272829[[#This Row],[PEMBULATAN]]*O3</f>
        <v>17710</v>
      </c>
    </row>
    <row r="4" spans="1:16" ht="26.25" customHeight="1" x14ac:dyDescent="0.2">
      <c r="A4" s="14"/>
      <c r="B4" s="75"/>
      <c r="C4" s="9" t="s">
        <v>4943</v>
      </c>
      <c r="D4" s="76" t="s">
        <v>289</v>
      </c>
      <c r="E4" s="13">
        <v>44459</v>
      </c>
      <c r="F4" s="76" t="s">
        <v>4939</v>
      </c>
      <c r="G4" s="13">
        <v>44459.916666666664</v>
      </c>
      <c r="H4" s="10" t="s">
        <v>4940</v>
      </c>
      <c r="I4" s="1">
        <v>64</v>
      </c>
      <c r="J4" s="1">
        <v>48</v>
      </c>
      <c r="K4" s="1">
        <v>32</v>
      </c>
      <c r="L4" s="1">
        <v>5</v>
      </c>
      <c r="M4" s="80">
        <v>24.576000000000001</v>
      </c>
      <c r="N4" s="8">
        <v>25</v>
      </c>
      <c r="O4" s="64">
        <v>2530</v>
      </c>
      <c r="P4" s="65">
        <f>Table22457891011234567891011121314151617181920212223242526272829[[#This Row],[PEMBULATAN]]*O4</f>
        <v>63250</v>
      </c>
    </row>
    <row r="5" spans="1:16" ht="26.25" customHeight="1" x14ac:dyDescent="0.2">
      <c r="A5" s="14"/>
      <c r="B5" s="14"/>
      <c r="C5" s="9" t="s">
        <v>4944</v>
      </c>
      <c r="D5" s="76" t="s">
        <v>289</v>
      </c>
      <c r="E5" s="13">
        <v>44459</v>
      </c>
      <c r="F5" s="76" t="s">
        <v>4939</v>
      </c>
      <c r="G5" s="13">
        <v>44459.916666666664</v>
      </c>
      <c r="H5" s="10" t="s">
        <v>4940</v>
      </c>
      <c r="I5" s="1">
        <v>42</v>
      </c>
      <c r="J5" s="1">
        <v>38</v>
      </c>
      <c r="K5" s="1">
        <v>26</v>
      </c>
      <c r="L5" s="1">
        <v>2</v>
      </c>
      <c r="M5" s="80">
        <v>10.374000000000001</v>
      </c>
      <c r="N5" s="8">
        <v>11</v>
      </c>
      <c r="O5" s="64">
        <v>2530</v>
      </c>
      <c r="P5" s="65">
        <f>Table22457891011234567891011121314151617181920212223242526272829[[#This Row],[PEMBULATAN]]*O5</f>
        <v>27830</v>
      </c>
    </row>
    <row r="6" spans="1:16" ht="26.25" customHeight="1" x14ac:dyDescent="0.2">
      <c r="A6" s="14"/>
      <c r="B6" s="14"/>
      <c r="C6" s="73" t="s">
        <v>4945</v>
      </c>
      <c r="D6" s="78" t="s">
        <v>289</v>
      </c>
      <c r="E6" s="13">
        <v>44459</v>
      </c>
      <c r="F6" s="76" t="s">
        <v>4939</v>
      </c>
      <c r="G6" s="13">
        <v>44459.916666666664</v>
      </c>
      <c r="H6" s="77" t="s">
        <v>4940</v>
      </c>
      <c r="I6" s="16">
        <v>62</v>
      </c>
      <c r="J6" s="16">
        <v>32</v>
      </c>
      <c r="K6" s="16">
        <v>38</v>
      </c>
      <c r="L6" s="16">
        <v>7</v>
      </c>
      <c r="M6" s="81">
        <v>18.847999999999999</v>
      </c>
      <c r="N6" s="72">
        <v>19</v>
      </c>
      <c r="O6" s="64">
        <v>2530</v>
      </c>
      <c r="P6" s="65">
        <f>Table22457891011234567891011121314151617181920212223242526272829[[#This Row],[PEMBULATAN]]*O6</f>
        <v>48070</v>
      </c>
    </row>
    <row r="7" spans="1:16" ht="26.25" customHeight="1" x14ac:dyDescent="0.2">
      <c r="A7" s="14"/>
      <c r="B7" s="14"/>
      <c r="C7" s="73" t="s">
        <v>4946</v>
      </c>
      <c r="D7" s="78" t="s">
        <v>289</v>
      </c>
      <c r="E7" s="13">
        <v>44459</v>
      </c>
      <c r="F7" s="76" t="s">
        <v>4939</v>
      </c>
      <c r="G7" s="13">
        <v>44459.916666666664</v>
      </c>
      <c r="H7" s="77" t="s">
        <v>4940</v>
      </c>
      <c r="I7" s="16">
        <v>70</v>
      </c>
      <c r="J7" s="16">
        <v>33</v>
      </c>
      <c r="K7" s="16">
        <v>58</v>
      </c>
      <c r="L7" s="16">
        <v>24</v>
      </c>
      <c r="M7" s="81">
        <v>33.494999999999997</v>
      </c>
      <c r="N7" s="72">
        <v>34</v>
      </c>
      <c r="O7" s="64">
        <v>2530</v>
      </c>
      <c r="P7" s="65">
        <f>Table22457891011234567891011121314151617181920212223242526272829[[#This Row],[PEMBULATAN]]*O7</f>
        <v>86020</v>
      </c>
    </row>
    <row r="8" spans="1:16" ht="26.25" customHeight="1" x14ac:dyDescent="0.2">
      <c r="A8" s="14"/>
      <c r="B8" s="14"/>
      <c r="C8" s="73" t="s">
        <v>4947</v>
      </c>
      <c r="D8" s="78" t="s">
        <v>289</v>
      </c>
      <c r="E8" s="13">
        <v>44459</v>
      </c>
      <c r="F8" s="76" t="s">
        <v>4939</v>
      </c>
      <c r="G8" s="13">
        <v>44459.916666666664</v>
      </c>
      <c r="H8" s="77" t="s">
        <v>4940</v>
      </c>
      <c r="I8" s="16">
        <v>96</v>
      </c>
      <c r="J8" s="16">
        <v>24</v>
      </c>
      <c r="K8" s="16">
        <v>15</v>
      </c>
      <c r="L8" s="16">
        <v>2</v>
      </c>
      <c r="M8" s="81">
        <v>8.64</v>
      </c>
      <c r="N8" s="72">
        <v>9</v>
      </c>
      <c r="O8" s="64">
        <v>2530</v>
      </c>
      <c r="P8" s="65">
        <f>Table22457891011234567891011121314151617181920212223242526272829[[#This Row],[PEMBULATAN]]*O8</f>
        <v>22770</v>
      </c>
    </row>
    <row r="9" spans="1:16" ht="26.25" customHeight="1" x14ac:dyDescent="0.2">
      <c r="A9" s="14"/>
      <c r="B9" s="14"/>
      <c r="C9" s="73" t="s">
        <v>4948</v>
      </c>
      <c r="D9" s="78" t="s">
        <v>289</v>
      </c>
      <c r="E9" s="13">
        <v>44459</v>
      </c>
      <c r="F9" s="76" t="s">
        <v>4939</v>
      </c>
      <c r="G9" s="13">
        <v>44459.916666666664</v>
      </c>
      <c r="H9" s="77" t="s">
        <v>4940</v>
      </c>
      <c r="I9" s="16">
        <v>36</v>
      </c>
      <c r="J9" s="16">
        <v>34</v>
      </c>
      <c r="K9" s="16">
        <v>28</v>
      </c>
      <c r="L9" s="16">
        <v>5</v>
      </c>
      <c r="M9" s="81">
        <v>8.5679999999999996</v>
      </c>
      <c r="N9" s="72">
        <v>9</v>
      </c>
      <c r="O9" s="64">
        <v>2530</v>
      </c>
      <c r="P9" s="65">
        <f>Table22457891011234567891011121314151617181920212223242526272829[[#This Row],[PEMBULATAN]]*O9</f>
        <v>22770</v>
      </c>
    </row>
    <row r="10" spans="1:16" ht="26.25" customHeight="1" x14ac:dyDescent="0.2">
      <c r="A10" s="14"/>
      <c r="B10" s="14"/>
      <c r="C10" s="73" t="s">
        <v>4949</v>
      </c>
      <c r="D10" s="78" t="s">
        <v>289</v>
      </c>
      <c r="E10" s="13">
        <v>44459</v>
      </c>
      <c r="F10" s="76" t="s">
        <v>4939</v>
      </c>
      <c r="G10" s="13">
        <v>44459.916666666664</v>
      </c>
      <c r="H10" s="77" t="s">
        <v>4940</v>
      </c>
      <c r="I10" s="16">
        <v>66</v>
      </c>
      <c r="J10" s="16">
        <v>38</v>
      </c>
      <c r="K10" s="16">
        <v>20</v>
      </c>
      <c r="L10" s="16">
        <v>10</v>
      </c>
      <c r="M10" s="81">
        <v>12.54</v>
      </c>
      <c r="N10" s="72">
        <v>13</v>
      </c>
      <c r="O10" s="64">
        <v>2530</v>
      </c>
      <c r="P10" s="65">
        <f>Table22457891011234567891011121314151617181920212223242526272829[[#This Row],[PEMBULATAN]]*O10</f>
        <v>32890</v>
      </c>
    </row>
    <row r="11" spans="1:16" ht="26.25" customHeight="1" x14ac:dyDescent="0.2">
      <c r="A11" s="14"/>
      <c r="B11" s="14"/>
      <c r="C11" s="73" t="s">
        <v>4950</v>
      </c>
      <c r="D11" s="78" t="s">
        <v>289</v>
      </c>
      <c r="E11" s="13">
        <v>44459</v>
      </c>
      <c r="F11" s="76" t="s">
        <v>4939</v>
      </c>
      <c r="G11" s="13">
        <v>44459.916666666664</v>
      </c>
      <c r="H11" s="77" t="s">
        <v>4940</v>
      </c>
      <c r="I11" s="16">
        <v>44</v>
      </c>
      <c r="J11" s="16">
        <v>24</v>
      </c>
      <c r="K11" s="16">
        <v>30</v>
      </c>
      <c r="L11" s="16">
        <v>3</v>
      </c>
      <c r="M11" s="81">
        <v>7.92</v>
      </c>
      <c r="N11" s="72">
        <v>8</v>
      </c>
      <c r="O11" s="64">
        <v>2530</v>
      </c>
      <c r="P11" s="65">
        <f>Table22457891011234567891011121314151617181920212223242526272829[[#This Row],[PEMBULATAN]]*O11</f>
        <v>20240</v>
      </c>
    </row>
    <row r="12" spans="1:16" ht="26.25" customHeight="1" x14ac:dyDescent="0.2">
      <c r="A12" s="14"/>
      <c r="B12" s="14"/>
      <c r="C12" s="73" t="s">
        <v>4951</v>
      </c>
      <c r="D12" s="78" t="s">
        <v>289</v>
      </c>
      <c r="E12" s="13">
        <v>44459</v>
      </c>
      <c r="F12" s="76" t="s">
        <v>4939</v>
      </c>
      <c r="G12" s="13">
        <v>44459.916666666664</v>
      </c>
      <c r="H12" s="77" t="s">
        <v>4940</v>
      </c>
      <c r="I12" s="16">
        <v>46</v>
      </c>
      <c r="J12" s="16">
        <v>32</v>
      </c>
      <c r="K12" s="16">
        <v>28</v>
      </c>
      <c r="L12" s="16">
        <v>8</v>
      </c>
      <c r="M12" s="81">
        <v>10.304</v>
      </c>
      <c r="N12" s="72">
        <v>11</v>
      </c>
      <c r="O12" s="64">
        <v>2530</v>
      </c>
      <c r="P12" s="65">
        <f>Table22457891011234567891011121314151617181920212223242526272829[[#This Row],[PEMBULATAN]]*O12</f>
        <v>27830</v>
      </c>
    </row>
    <row r="13" spans="1:16" ht="26.25" customHeight="1" x14ac:dyDescent="0.2">
      <c r="A13" s="14"/>
      <c r="B13" s="14"/>
      <c r="C13" s="73" t="s">
        <v>4952</v>
      </c>
      <c r="D13" s="78" t="s">
        <v>289</v>
      </c>
      <c r="E13" s="13">
        <v>44459</v>
      </c>
      <c r="F13" s="76" t="s">
        <v>4939</v>
      </c>
      <c r="G13" s="13">
        <v>44459.916666666664</v>
      </c>
      <c r="H13" s="77" t="s">
        <v>4940</v>
      </c>
      <c r="I13" s="16">
        <v>43</v>
      </c>
      <c r="J13" s="16">
        <v>33</v>
      </c>
      <c r="K13" s="16">
        <v>29</v>
      </c>
      <c r="L13" s="16">
        <v>7</v>
      </c>
      <c r="M13" s="81">
        <v>10.287750000000001</v>
      </c>
      <c r="N13" s="72">
        <v>10</v>
      </c>
      <c r="O13" s="64">
        <v>2530</v>
      </c>
      <c r="P13" s="65">
        <f>Table22457891011234567891011121314151617181920212223242526272829[[#This Row],[PEMBULATAN]]*O13</f>
        <v>25300</v>
      </c>
    </row>
    <row r="14" spans="1:16" ht="26.25" customHeight="1" x14ac:dyDescent="0.2">
      <c r="A14" s="14"/>
      <c r="B14" s="14"/>
      <c r="C14" s="73" t="s">
        <v>4953</v>
      </c>
      <c r="D14" s="78" t="s">
        <v>289</v>
      </c>
      <c r="E14" s="13">
        <v>44459</v>
      </c>
      <c r="F14" s="76" t="s">
        <v>4939</v>
      </c>
      <c r="G14" s="13">
        <v>44459.916666666664</v>
      </c>
      <c r="H14" s="77" t="s">
        <v>4940</v>
      </c>
      <c r="I14" s="16">
        <v>98</v>
      </c>
      <c r="J14" s="16">
        <v>32</v>
      </c>
      <c r="K14" s="16">
        <v>28</v>
      </c>
      <c r="L14" s="16">
        <v>2</v>
      </c>
      <c r="M14" s="81">
        <v>21.952000000000002</v>
      </c>
      <c r="N14" s="72">
        <v>22</v>
      </c>
      <c r="O14" s="64">
        <v>2530</v>
      </c>
      <c r="P14" s="65">
        <f>Table22457891011234567891011121314151617181920212223242526272829[[#This Row],[PEMBULATAN]]*O14</f>
        <v>55660</v>
      </c>
    </row>
    <row r="15" spans="1:16" ht="26.25" customHeight="1" x14ac:dyDescent="0.2">
      <c r="A15" s="14"/>
      <c r="B15" s="14"/>
      <c r="C15" s="73" t="s">
        <v>4954</v>
      </c>
      <c r="D15" s="78" t="s">
        <v>289</v>
      </c>
      <c r="E15" s="13">
        <v>44459</v>
      </c>
      <c r="F15" s="76" t="s">
        <v>4939</v>
      </c>
      <c r="G15" s="13">
        <v>44459.916666666664</v>
      </c>
      <c r="H15" s="77" t="s">
        <v>4940</v>
      </c>
      <c r="I15" s="16">
        <v>52</v>
      </c>
      <c r="J15" s="16">
        <v>35</v>
      </c>
      <c r="K15" s="16">
        <v>32</v>
      </c>
      <c r="L15" s="16">
        <v>6</v>
      </c>
      <c r="M15" s="81">
        <v>14.56</v>
      </c>
      <c r="N15" s="72">
        <v>15</v>
      </c>
      <c r="O15" s="64">
        <v>2530</v>
      </c>
      <c r="P15" s="65">
        <f>Table22457891011234567891011121314151617181920212223242526272829[[#This Row],[PEMBULATAN]]*O15</f>
        <v>37950</v>
      </c>
    </row>
    <row r="16" spans="1:16" ht="26.25" customHeight="1" x14ac:dyDescent="0.2">
      <c r="A16" s="14"/>
      <c r="B16" s="14"/>
      <c r="C16" s="73" t="s">
        <v>4955</v>
      </c>
      <c r="D16" s="78" t="s">
        <v>289</v>
      </c>
      <c r="E16" s="13">
        <v>44459</v>
      </c>
      <c r="F16" s="76" t="s">
        <v>4939</v>
      </c>
      <c r="G16" s="13">
        <v>44459.916666666664</v>
      </c>
      <c r="H16" s="77" t="s">
        <v>4940</v>
      </c>
      <c r="I16" s="16">
        <v>110</v>
      </c>
      <c r="J16" s="16">
        <v>10</v>
      </c>
      <c r="K16" s="16">
        <v>4</v>
      </c>
      <c r="L16" s="16">
        <v>1</v>
      </c>
      <c r="M16" s="81">
        <v>1.1000000000000001</v>
      </c>
      <c r="N16" s="72">
        <v>1</v>
      </c>
      <c r="O16" s="64">
        <v>2530</v>
      </c>
      <c r="P16" s="65">
        <f>Table22457891011234567891011121314151617181920212223242526272829[[#This Row],[PEMBULATAN]]*O16</f>
        <v>2530</v>
      </c>
    </row>
    <row r="17" spans="1:16" ht="26.25" customHeight="1" x14ac:dyDescent="0.2">
      <c r="A17" s="14"/>
      <c r="B17" s="14"/>
      <c r="C17" s="73" t="s">
        <v>4956</v>
      </c>
      <c r="D17" s="78" t="s">
        <v>289</v>
      </c>
      <c r="E17" s="13">
        <v>44459</v>
      </c>
      <c r="F17" s="76" t="s">
        <v>4939</v>
      </c>
      <c r="G17" s="13">
        <v>44459.916666666664</v>
      </c>
      <c r="H17" s="77" t="s">
        <v>4940</v>
      </c>
      <c r="I17" s="16">
        <v>63</v>
      </c>
      <c r="J17" s="16">
        <v>54</v>
      </c>
      <c r="K17" s="16">
        <v>42</v>
      </c>
      <c r="L17" s="16">
        <v>11</v>
      </c>
      <c r="M17" s="81">
        <v>35.720999999999997</v>
      </c>
      <c r="N17" s="72">
        <v>36</v>
      </c>
      <c r="O17" s="64">
        <v>2530</v>
      </c>
      <c r="P17" s="65">
        <f>Table22457891011234567891011121314151617181920212223242526272829[[#This Row],[PEMBULATAN]]*O17</f>
        <v>91080</v>
      </c>
    </row>
    <row r="18" spans="1:16" ht="26.25" customHeight="1" x14ac:dyDescent="0.2">
      <c r="A18" s="14"/>
      <c r="B18" s="14"/>
      <c r="C18" s="73" t="s">
        <v>4957</v>
      </c>
      <c r="D18" s="78" t="s">
        <v>289</v>
      </c>
      <c r="E18" s="13">
        <v>44459</v>
      </c>
      <c r="F18" s="76" t="s">
        <v>4939</v>
      </c>
      <c r="G18" s="13">
        <v>44459.916666666664</v>
      </c>
      <c r="H18" s="77" t="s">
        <v>4940</v>
      </c>
      <c r="I18" s="16">
        <v>78</v>
      </c>
      <c r="J18" s="16">
        <v>46</v>
      </c>
      <c r="K18" s="16">
        <v>18</v>
      </c>
      <c r="L18" s="16">
        <v>7</v>
      </c>
      <c r="M18" s="81">
        <v>16.146000000000001</v>
      </c>
      <c r="N18" s="72">
        <v>16</v>
      </c>
      <c r="O18" s="64">
        <v>2530</v>
      </c>
      <c r="P18" s="65">
        <f>Table22457891011234567891011121314151617181920212223242526272829[[#This Row],[PEMBULATAN]]*O18</f>
        <v>40480</v>
      </c>
    </row>
    <row r="19" spans="1:16" ht="26.25" customHeight="1" x14ac:dyDescent="0.2">
      <c r="A19" s="14"/>
      <c r="B19" s="14"/>
      <c r="C19" s="73" t="s">
        <v>4958</v>
      </c>
      <c r="D19" s="78" t="s">
        <v>289</v>
      </c>
      <c r="E19" s="13">
        <v>44459</v>
      </c>
      <c r="F19" s="76" t="s">
        <v>4939</v>
      </c>
      <c r="G19" s="13">
        <v>44459.916666666664</v>
      </c>
      <c r="H19" s="77" t="s">
        <v>4940</v>
      </c>
      <c r="I19" s="16">
        <v>82</v>
      </c>
      <c r="J19" s="16">
        <v>30</v>
      </c>
      <c r="K19" s="16">
        <v>9</v>
      </c>
      <c r="L19" s="16">
        <v>3</v>
      </c>
      <c r="M19" s="81">
        <v>5.5350000000000001</v>
      </c>
      <c r="N19" s="72">
        <v>6</v>
      </c>
      <c r="O19" s="64">
        <v>2530</v>
      </c>
      <c r="P19" s="65">
        <f>Table22457891011234567891011121314151617181920212223242526272829[[#This Row],[PEMBULATAN]]*O19</f>
        <v>15180</v>
      </c>
    </row>
    <row r="20" spans="1:16" ht="26.25" customHeight="1" x14ac:dyDescent="0.2">
      <c r="A20" s="14"/>
      <c r="B20" s="14"/>
      <c r="C20" s="73" t="s">
        <v>4959</v>
      </c>
      <c r="D20" s="78" t="s">
        <v>289</v>
      </c>
      <c r="E20" s="13">
        <v>44459</v>
      </c>
      <c r="F20" s="76" t="s">
        <v>4939</v>
      </c>
      <c r="G20" s="13">
        <v>44459.916666666664</v>
      </c>
      <c r="H20" s="77" t="s">
        <v>4940</v>
      </c>
      <c r="I20" s="16">
        <v>55</v>
      </c>
      <c r="J20" s="16">
        <v>38</v>
      </c>
      <c r="K20" s="16">
        <v>28</v>
      </c>
      <c r="L20" s="16">
        <v>10</v>
      </c>
      <c r="M20" s="81">
        <v>14.63</v>
      </c>
      <c r="N20" s="72">
        <v>15</v>
      </c>
      <c r="O20" s="64">
        <v>2530</v>
      </c>
      <c r="P20" s="65">
        <f>Table22457891011234567891011121314151617181920212223242526272829[[#This Row],[PEMBULATAN]]*O20</f>
        <v>37950</v>
      </c>
    </row>
    <row r="21" spans="1:16" ht="26.25" customHeight="1" x14ac:dyDescent="0.2">
      <c r="A21" s="14"/>
      <c r="B21" s="14"/>
      <c r="C21" s="73" t="s">
        <v>4960</v>
      </c>
      <c r="D21" s="78" t="s">
        <v>289</v>
      </c>
      <c r="E21" s="13">
        <v>44459</v>
      </c>
      <c r="F21" s="76" t="s">
        <v>4939</v>
      </c>
      <c r="G21" s="13">
        <v>44459.916666666664</v>
      </c>
      <c r="H21" s="77" t="s">
        <v>4940</v>
      </c>
      <c r="I21" s="16">
        <v>35</v>
      </c>
      <c r="J21" s="16">
        <v>35</v>
      </c>
      <c r="K21" s="16">
        <v>30</v>
      </c>
      <c r="L21" s="16">
        <v>5</v>
      </c>
      <c r="M21" s="81">
        <v>9.1875</v>
      </c>
      <c r="N21" s="72">
        <v>9</v>
      </c>
      <c r="O21" s="64">
        <v>2530</v>
      </c>
      <c r="P21" s="65">
        <f>Table22457891011234567891011121314151617181920212223242526272829[[#This Row],[PEMBULATAN]]*O21</f>
        <v>22770</v>
      </c>
    </row>
    <row r="22" spans="1:16" ht="26.25" customHeight="1" x14ac:dyDescent="0.2">
      <c r="A22" s="14"/>
      <c r="B22" s="14"/>
      <c r="C22" s="73" t="s">
        <v>4961</v>
      </c>
      <c r="D22" s="78" t="s">
        <v>289</v>
      </c>
      <c r="E22" s="13">
        <v>44459</v>
      </c>
      <c r="F22" s="76" t="s">
        <v>4939</v>
      </c>
      <c r="G22" s="13">
        <v>44459.916666666664</v>
      </c>
      <c r="H22" s="77" t="s">
        <v>4940</v>
      </c>
      <c r="I22" s="16">
        <v>52</v>
      </c>
      <c r="J22" s="16">
        <v>52</v>
      </c>
      <c r="K22" s="16">
        <v>9</v>
      </c>
      <c r="L22" s="16">
        <v>2</v>
      </c>
      <c r="M22" s="81">
        <v>6.0839999999999996</v>
      </c>
      <c r="N22" s="72">
        <v>6</v>
      </c>
      <c r="O22" s="64">
        <v>2530</v>
      </c>
      <c r="P22" s="65">
        <f>Table22457891011234567891011121314151617181920212223242526272829[[#This Row],[PEMBULATAN]]*O22</f>
        <v>15180</v>
      </c>
    </row>
    <row r="23" spans="1:16" ht="26.25" customHeight="1" x14ac:dyDescent="0.2">
      <c r="A23" s="14"/>
      <c r="B23" s="14"/>
      <c r="C23" s="73" t="s">
        <v>4962</v>
      </c>
      <c r="D23" s="78" t="s">
        <v>289</v>
      </c>
      <c r="E23" s="13">
        <v>44459</v>
      </c>
      <c r="F23" s="76" t="s">
        <v>4939</v>
      </c>
      <c r="G23" s="13">
        <v>44459.916666666664</v>
      </c>
      <c r="H23" s="77" t="s">
        <v>4940</v>
      </c>
      <c r="I23" s="16">
        <v>90</v>
      </c>
      <c r="J23" s="16">
        <v>44</v>
      </c>
      <c r="K23" s="16">
        <v>11</v>
      </c>
      <c r="L23" s="16">
        <v>1</v>
      </c>
      <c r="M23" s="81">
        <v>10.89</v>
      </c>
      <c r="N23" s="72">
        <v>11</v>
      </c>
      <c r="O23" s="64">
        <v>2530</v>
      </c>
      <c r="P23" s="65">
        <f>Table22457891011234567891011121314151617181920212223242526272829[[#This Row],[PEMBULATAN]]*O23</f>
        <v>27830</v>
      </c>
    </row>
    <row r="24" spans="1:16" ht="26.25" customHeight="1" x14ac:dyDescent="0.2">
      <c r="A24" s="14"/>
      <c r="B24" s="14"/>
      <c r="C24" s="73" t="s">
        <v>4963</v>
      </c>
      <c r="D24" s="78" t="s">
        <v>289</v>
      </c>
      <c r="E24" s="13">
        <v>44459</v>
      </c>
      <c r="F24" s="76" t="s">
        <v>4939</v>
      </c>
      <c r="G24" s="13">
        <v>44459.916666666664</v>
      </c>
      <c r="H24" s="77" t="s">
        <v>4940</v>
      </c>
      <c r="I24" s="16">
        <v>49</v>
      </c>
      <c r="J24" s="16">
        <v>44</v>
      </c>
      <c r="K24" s="16">
        <v>26</v>
      </c>
      <c r="L24" s="16">
        <v>22</v>
      </c>
      <c r="M24" s="81">
        <v>14.013999999999999</v>
      </c>
      <c r="N24" s="72">
        <v>22</v>
      </c>
      <c r="O24" s="64">
        <v>2530</v>
      </c>
      <c r="P24" s="65">
        <f>Table22457891011234567891011121314151617181920212223242526272829[[#This Row],[PEMBULATAN]]*O24</f>
        <v>55660</v>
      </c>
    </row>
    <row r="25" spans="1:16" ht="26.25" customHeight="1" x14ac:dyDescent="0.2">
      <c r="A25" s="14"/>
      <c r="B25" s="14"/>
      <c r="C25" s="73" t="s">
        <v>4964</v>
      </c>
      <c r="D25" s="78" t="s">
        <v>289</v>
      </c>
      <c r="E25" s="13">
        <v>44459</v>
      </c>
      <c r="F25" s="76" t="s">
        <v>4939</v>
      </c>
      <c r="G25" s="13">
        <v>44459.916666666664</v>
      </c>
      <c r="H25" s="77" t="s">
        <v>4940</v>
      </c>
      <c r="I25" s="16">
        <v>122</v>
      </c>
      <c r="J25" s="16">
        <v>42</v>
      </c>
      <c r="K25" s="16">
        <v>42</v>
      </c>
      <c r="L25" s="16">
        <v>1</v>
      </c>
      <c r="M25" s="81">
        <v>53.802</v>
      </c>
      <c r="N25" s="72">
        <v>54</v>
      </c>
      <c r="O25" s="64">
        <v>2530</v>
      </c>
      <c r="P25" s="65">
        <f>Table22457891011234567891011121314151617181920212223242526272829[[#This Row],[PEMBULATAN]]*O25</f>
        <v>136620</v>
      </c>
    </row>
    <row r="26" spans="1:16" ht="26.25" customHeight="1" x14ac:dyDescent="0.2">
      <c r="A26" s="14"/>
      <c r="B26" s="14"/>
      <c r="C26" s="73" t="s">
        <v>4965</v>
      </c>
      <c r="D26" s="78" t="s">
        <v>289</v>
      </c>
      <c r="E26" s="13">
        <v>44459</v>
      </c>
      <c r="F26" s="76" t="s">
        <v>4939</v>
      </c>
      <c r="G26" s="13">
        <v>44459.916666666664</v>
      </c>
      <c r="H26" s="77" t="s">
        <v>4940</v>
      </c>
      <c r="I26" s="16">
        <v>92</v>
      </c>
      <c r="J26" s="16">
        <v>56</v>
      </c>
      <c r="K26" s="16">
        <v>36</v>
      </c>
      <c r="L26" s="16">
        <v>25</v>
      </c>
      <c r="M26" s="81">
        <v>46.368000000000002</v>
      </c>
      <c r="N26" s="72">
        <v>47</v>
      </c>
      <c r="O26" s="64">
        <v>2530</v>
      </c>
      <c r="P26" s="65">
        <f>Table22457891011234567891011121314151617181920212223242526272829[[#This Row],[PEMBULATAN]]*O26</f>
        <v>118910</v>
      </c>
    </row>
    <row r="27" spans="1:16" ht="26.25" customHeight="1" x14ac:dyDescent="0.2">
      <c r="A27" s="14"/>
      <c r="B27" s="14"/>
      <c r="C27" s="73" t="s">
        <v>4966</v>
      </c>
      <c r="D27" s="78" t="s">
        <v>289</v>
      </c>
      <c r="E27" s="13">
        <v>44459</v>
      </c>
      <c r="F27" s="76" t="s">
        <v>4939</v>
      </c>
      <c r="G27" s="13">
        <v>44459.916666666664</v>
      </c>
      <c r="H27" s="77" t="s">
        <v>4940</v>
      </c>
      <c r="I27" s="16">
        <v>84</v>
      </c>
      <c r="J27" s="16">
        <v>78</v>
      </c>
      <c r="K27" s="16">
        <v>21</v>
      </c>
      <c r="L27" s="16">
        <v>5</v>
      </c>
      <c r="M27" s="81">
        <v>34.398000000000003</v>
      </c>
      <c r="N27" s="72">
        <v>35</v>
      </c>
      <c r="O27" s="64">
        <v>2530</v>
      </c>
      <c r="P27" s="65">
        <f>Table22457891011234567891011121314151617181920212223242526272829[[#This Row],[PEMBULATAN]]*O27</f>
        <v>88550</v>
      </c>
    </row>
    <row r="28" spans="1:16" ht="26.25" customHeight="1" x14ac:dyDescent="0.2">
      <c r="A28" s="14"/>
      <c r="B28" s="14"/>
      <c r="C28" s="73" t="s">
        <v>4967</v>
      </c>
      <c r="D28" s="78" t="s">
        <v>289</v>
      </c>
      <c r="E28" s="13">
        <v>44459</v>
      </c>
      <c r="F28" s="76" t="s">
        <v>4939</v>
      </c>
      <c r="G28" s="13">
        <v>44459.916666666664</v>
      </c>
      <c r="H28" s="77" t="s">
        <v>4940</v>
      </c>
      <c r="I28" s="16">
        <v>96</v>
      </c>
      <c r="J28" s="16">
        <v>59</v>
      </c>
      <c r="K28" s="16">
        <v>28</v>
      </c>
      <c r="L28" s="16">
        <v>20</v>
      </c>
      <c r="M28" s="81">
        <v>39.648000000000003</v>
      </c>
      <c r="N28" s="72">
        <v>40</v>
      </c>
      <c r="O28" s="64">
        <v>2530</v>
      </c>
      <c r="P28" s="65">
        <f>Table22457891011234567891011121314151617181920212223242526272829[[#This Row],[PEMBULATAN]]*O28</f>
        <v>101200</v>
      </c>
    </row>
    <row r="29" spans="1:16" ht="26.25" customHeight="1" x14ac:dyDescent="0.2">
      <c r="A29" s="14"/>
      <c r="B29" s="14"/>
      <c r="C29" s="73" t="s">
        <v>4968</v>
      </c>
      <c r="D29" s="78" t="s">
        <v>289</v>
      </c>
      <c r="E29" s="13">
        <v>44459</v>
      </c>
      <c r="F29" s="76" t="s">
        <v>4939</v>
      </c>
      <c r="G29" s="13">
        <v>44459.916666666664</v>
      </c>
      <c r="H29" s="77" t="s">
        <v>4940</v>
      </c>
      <c r="I29" s="16">
        <v>84</v>
      </c>
      <c r="J29" s="16">
        <v>57</v>
      </c>
      <c r="K29" s="16">
        <v>21</v>
      </c>
      <c r="L29" s="16">
        <v>9</v>
      </c>
      <c r="M29" s="81">
        <v>25.137</v>
      </c>
      <c r="N29" s="72">
        <v>25</v>
      </c>
      <c r="O29" s="64">
        <v>2530</v>
      </c>
      <c r="P29" s="65">
        <f>Table22457891011234567891011121314151617181920212223242526272829[[#This Row],[PEMBULATAN]]*O29</f>
        <v>63250</v>
      </c>
    </row>
    <row r="30" spans="1:16" ht="26.25" customHeight="1" x14ac:dyDescent="0.2">
      <c r="A30" s="14"/>
      <c r="B30" s="14"/>
      <c r="C30" s="73" t="s">
        <v>4969</v>
      </c>
      <c r="D30" s="78" t="s">
        <v>289</v>
      </c>
      <c r="E30" s="13">
        <v>44459</v>
      </c>
      <c r="F30" s="76" t="s">
        <v>4939</v>
      </c>
      <c r="G30" s="13">
        <v>44459.916666666664</v>
      </c>
      <c r="H30" s="77" t="s">
        <v>4940</v>
      </c>
      <c r="I30" s="16">
        <v>34</v>
      </c>
      <c r="J30" s="16">
        <v>26</v>
      </c>
      <c r="K30" s="16">
        <v>18</v>
      </c>
      <c r="L30" s="16">
        <v>2</v>
      </c>
      <c r="M30" s="81">
        <v>3.9780000000000002</v>
      </c>
      <c r="N30" s="72">
        <v>4</v>
      </c>
      <c r="O30" s="64">
        <v>2530</v>
      </c>
      <c r="P30" s="65">
        <f>Table22457891011234567891011121314151617181920212223242526272829[[#This Row],[PEMBULATAN]]*O30</f>
        <v>10120</v>
      </c>
    </row>
    <row r="31" spans="1:16" ht="26.25" customHeight="1" x14ac:dyDescent="0.2">
      <c r="A31" s="14"/>
      <c r="B31" s="14"/>
      <c r="C31" s="73" t="s">
        <v>4970</v>
      </c>
      <c r="D31" s="78" t="s">
        <v>289</v>
      </c>
      <c r="E31" s="13">
        <v>44459</v>
      </c>
      <c r="F31" s="76" t="s">
        <v>4939</v>
      </c>
      <c r="G31" s="13">
        <v>44459.916666666664</v>
      </c>
      <c r="H31" s="77" t="s">
        <v>4940</v>
      </c>
      <c r="I31" s="16">
        <v>62</v>
      </c>
      <c r="J31" s="16">
        <v>50</v>
      </c>
      <c r="K31" s="16">
        <v>15</v>
      </c>
      <c r="L31" s="16">
        <v>6</v>
      </c>
      <c r="M31" s="81">
        <v>11.625</v>
      </c>
      <c r="N31" s="72">
        <v>12</v>
      </c>
      <c r="O31" s="64">
        <v>2530</v>
      </c>
      <c r="P31" s="65">
        <f>Table22457891011234567891011121314151617181920212223242526272829[[#This Row],[PEMBULATAN]]*O31</f>
        <v>30360</v>
      </c>
    </row>
    <row r="32" spans="1:16" ht="26.25" customHeight="1" x14ac:dyDescent="0.2">
      <c r="A32" s="14"/>
      <c r="B32" s="14"/>
      <c r="C32" s="73" t="s">
        <v>4971</v>
      </c>
      <c r="D32" s="78" t="s">
        <v>289</v>
      </c>
      <c r="E32" s="13">
        <v>44459</v>
      </c>
      <c r="F32" s="76" t="s">
        <v>4939</v>
      </c>
      <c r="G32" s="13">
        <v>44459.916666666664</v>
      </c>
      <c r="H32" s="77" t="s">
        <v>4940</v>
      </c>
      <c r="I32" s="16">
        <v>30</v>
      </c>
      <c r="J32" s="16">
        <v>18</v>
      </c>
      <c r="K32" s="16">
        <v>18</v>
      </c>
      <c r="L32" s="16">
        <v>2</v>
      </c>
      <c r="M32" s="81">
        <v>2.4300000000000002</v>
      </c>
      <c r="N32" s="72">
        <v>3</v>
      </c>
      <c r="O32" s="64">
        <v>2530</v>
      </c>
      <c r="P32" s="65">
        <f>Table22457891011234567891011121314151617181920212223242526272829[[#This Row],[PEMBULATAN]]*O32</f>
        <v>7590</v>
      </c>
    </row>
    <row r="33" spans="1:16" ht="26.25" customHeight="1" x14ac:dyDescent="0.2">
      <c r="A33" s="14"/>
      <c r="B33" s="14"/>
      <c r="C33" s="73" t="s">
        <v>4972</v>
      </c>
      <c r="D33" s="78" t="s">
        <v>289</v>
      </c>
      <c r="E33" s="13">
        <v>44459</v>
      </c>
      <c r="F33" s="76" t="s">
        <v>4939</v>
      </c>
      <c r="G33" s="13">
        <v>44459.916666666664</v>
      </c>
      <c r="H33" s="77" t="s">
        <v>4940</v>
      </c>
      <c r="I33" s="16">
        <v>33</v>
      </c>
      <c r="J33" s="16">
        <v>32</v>
      </c>
      <c r="K33" s="16">
        <v>18</v>
      </c>
      <c r="L33" s="16">
        <v>4</v>
      </c>
      <c r="M33" s="81">
        <v>4.7519999999999998</v>
      </c>
      <c r="N33" s="72">
        <v>5</v>
      </c>
      <c r="O33" s="64">
        <v>2530</v>
      </c>
      <c r="P33" s="65">
        <f>Table22457891011234567891011121314151617181920212223242526272829[[#This Row],[PEMBULATAN]]*O33</f>
        <v>12650</v>
      </c>
    </row>
    <row r="34" spans="1:16" ht="26.25" customHeight="1" x14ac:dyDescent="0.2">
      <c r="A34" s="14"/>
      <c r="B34" s="14"/>
      <c r="C34" s="73" t="s">
        <v>4973</v>
      </c>
      <c r="D34" s="78" t="s">
        <v>289</v>
      </c>
      <c r="E34" s="13">
        <v>44459</v>
      </c>
      <c r="F34" s="76" t="s">
        <v>4939</v>
      </c>
      <c r="G34" s="13">
        <v>44459.916666666664</v>
      </c>
      <c r="H34" s="77" t="s">
        <v>4940</v>
      </c>
      <c r="I34" s="16">
        <v>24</v>
      </c>
      <c r="J34" s="16">
        <v>18</v>
      </c>
      <c r="K34" s="16">
        <v>6</v>
      </c>
      <c r="L34" s="16">
        <v>1</v>
      </c>
      <c r="M34" s="81">
        <v>0.64800000000000002</v>
      </c>
      <c r="N34" s="72">
        <v>1</v>
      </c>
      <c r="O34" s="64">
        <v>2530</v>
      </c>
      <c r="P34" s="65">
        <f>Table22457891011234567891011121314151617181920212223242526272829[[#This Row],[PEMBULATAN]]*O34</f>
        <v>2530</v>
      </c>
    </row>
    <row r="35" spans="1:16" ht="26.25" customHeight="1" x14ac:dyDescent="0.2">
      <c r="A35" s="14"/>
      <c r="B35" s="14"/>
      <c r="C35" s="73" t="s">
        <v>4974</v>
      </c>
      <c r="D35" s="78" t="s">
        <v>289</v>
      </c>
      <c r="E35" s="13">
        <v>44459</v>
      </c>
      <c r="F35" s="76" t="s">
        <v>4939</v>
      </c>
      <c r="G35" s="13">
        <v>44459.916666666664</v>
      </c>
      <c r="H35" s="77" t="s">
        <v>4940</v>
      </c>
      <c r="I35" s="16">
        <v>55</v>
      </c>
      <c r="J35" s="16">
        <v>34</v>
      </c>
      <c r="K35" s="16">
        <v>21</v>
      </c>
      <c r="L35" s="16">
        <v>5</v>
      </c>
      <c r="M35" s="81">
        <v>9.8175000000000008</v>
      </c>
      <c r="N35" s="72">
        <v>10</v>
      </c>
      <c r="O35" s="64">
        <v>2530</v>
      </c>
      <c r="P35" s="65">
        <f>Table22457891011234567891011121314151617181920212223242526272829[[#This Row],[PEMBULATAN]]*O35</f>
        <v>25300</v>
      </c>
    </row>
    <row r="36" spans="1:16" ht="26.25" customHeight="1" x14ac:dyDescent="0.2">
      <c r="A36" s="14"/>
      <c r="B36" s="14"/>
      <c r="C36" s="73" t="s">
        <v>4975</v>
      </c>
      <c r="D36" s="78" t="s">
        <v>289</v>
      </c>
      <c r="E36" s="13">
        <v>44459</v>
      </c>
      <c r="F36" s="76" t="s">
        <v>4939</v>
      </c>
      <c r="G36" s="13">
        <v>44459.916666666664</v>
      </c>
      <c r="H36" s="77" t="s">
        <v>4940</v>
      </c>
      <c r="I36" s="16">
        <v>12</v>
      </c>
      <c r="J36" s="16">
        <v>10</v>
      </c>
      <c r="K36" s="16">
        <v>5</v>
      </c>
      <c r="L36" s="16">
        <v>1</v>
      </c>
      <c r="M36" s="81">
        <v>0.15</v>
      </c>
      <c r="N36" s="72">
        <v>1</v>
      </c>
      <c r="O36" s="64">
        <v>2530</v>
      </c>
      <c r="P36" s="65">
        <f>Table22457891011234567891011121314151617181920212223242526272829[[#This Row],[PEMBULATAN]]*O36</f>
        <v>2530</v>
      </c>
    </row>
    <row r="37" spans="1:16" ht="26.25" customHeight="1" x14ac:dyDescent="0.2">
      <c r="A37" s="14"/>
      <c r="B37" s="14"/>
      <c r="C37" s="73" t="s">
        <v>4976</v>
      </c>
      <c r="D37" s="78" t="s">
        <v>289</v>
      </c>
      <c r="E37" s="13">
        <v>44459</v>
      </c>
      <c r="F37" s="76" t="s">
        <v>4939</v>
      </c>
      <c r="G37" s="13">
        <v>44459.916666666664</v>
      </c>
      <c r="H37" s="77" t="s">
        <v>4940</v>
      </c>
      <c r="I37" s="16">
        <v>24</v>
      </c>
      <c r="J37" s="16">
        <v>23</v>
      </c>
      <c r="K37" s="16">
        <v>18</v>
      </c>
      <c r="L37" s="16">
        <v>1</v>
      </c>
      <c r="M37" s="81">
        <v>2.484</v>
      </c>
      <c r="N37" s="72">
        <v>3</v>
      </c>
      <c r="O37" s="64">
        <v>2530</v>
      </c>
      <c r="P37" s="65">
        <f>Table22457891011234567891011121314151617181920212223242526272829[[#This Row],[PEMBULATAN]]*O37</f>
        <v>7590</v>
      </c>
    </row>
    <row r="38" spans="1:16" ht="26.25" customHeight="1" x14ac:dyDescent="0.2">
      <c r="A38" s="14"/>
      <c r="B38" s="14"/>
      <c r="C38" s="73" t="s">
        <v>4977</v>
      </c>
      <c r="D38" s="78" t="s">
        <v>289</v>
      </c>
      <c r="E38" s="13">
        <v>44459</v>
      </c>
      <c r="F38" s="76" t="s">
        <v>4939</v>
      </c>
      <c r="G38" s="13">
        <v>44459.916666666664</v>
      </c>
      <c r="H38" s="77" t="s">
        <v>4940</v>
      </c>
      <c r="I38" s="16">
        <v>53</v>
      </c>
      <c r="J38" s="16">
        <v>30</v>
      </c>
      <c r="K38" s="16">
        <v>11</v>
      </c>
      <c r="L38" s="16">
        <v>1</v>
      </c>
      <c r="M38" s="81">
        <v>4.3724999999999996</v>
      </c>
      <c r="N38" s="72">
        <v>5</v>
      </c>
      <c r="O38" s="64">
        <v>2530</v>
      </c>
      <c r="P38" s="65">
        <f>Table22457891011234567891011121314151617181920212223242526272829[[#This Row],[PEMBULATAN]]*O38</f>
        <v>12650</v>
      </c>
    </row>
    <row r="39" spans="1:16" ht="26.25" customHeight="1" x14ac:dyDescent="0.2">
      <c r="A39" s="14"/>
      <c r="B39" s="14"/>
      <c r="C39" s="73" t="s">
        <v>4978</v>
      </c>
      <c r="D39" s="78" t="s">
        <v>289</v>
      </c>
      <c r="E39" s="13">
        <v>44459</v>
      </c>
      <c r="F39" s="76" t="s">
        <v>4939</v>
      </c>
      <c r="G39" s="13">
        <v>44459.916666666664</v>
      </c>
      <c r="H39" s="77" t="s">
        <v>4940</v>
      </c>
      <c r="I39" s="16">
        <v>65</v>
      </c>
      <c r="J39" s="16">
        <v>55</v>
      </c>
      <c r="K39" s="16">
        <v>26</v>
      </c>
      <c r="L39" s="16">
        <v>13</v>
      </c>
      <c r="M39" s="81">
        <v>23.237500000000001</v>
      </c>
      <c r="N39" s="72">
        <v>23</v>
      </c>
      <c r="O39" s="64">
        <v>2530</v>
      </c>
      <c r="P39" s="65">
        <f>Table22457891011234567891011121314151617181920212223242526272829[[#This Row],[PEMBULATAN]]*O39</f>
        <v>58190</v>
      </c>
    </row>
    <row r="40" spans="1:16" ht="26.25" customHeight="1" x14ac:dyDescent="0.2">
      <c r="A40" s="14"/>
      <c r="B40" s="14"/>
      <c r="C40" s="73" t="s">
        <v>4979</v>
      </c>
      <c r="D40" s="78" t="s">
        <v>289</v>
      </c>
      <c r="E40" s="13">
        <v>44459</v>
      </c>
      <c r="F40" s="76" t="s">
        <v>4939</v>
      </c>
      <c r="G40" s="13">
        <v>44459.916666666664</v>
      </c>
      <c r="H40" s="77" t="s">
        <v>4940</v>
      </c>
      <c r="I40" s="16">
        <v>108</v>
      </c>
      <c r="J40" s="16">
        <v>66</v>
      </c>
      <c r="K40" s="16">
        <v>29</v>
      </c>
      <c r="L40" s="16">
        <v>21</v>
      </c>
      <c r="M40" s="81">
        <v>51.677999999999997</v>
      </c>
      <c r="N40" s="72">
        <v>52</v>
      </c>
      <c r="O40" s="64">
        <v>2530</v>
      </c>
      <c r="P40" s="65">
        <f>Table22457891011234567891011121314151617181920212223242526272829[[#This Row],[PEMBULATAN]]*O40</f>
        <v>131560</v>
      </c>
    </row>
    <row r="41" spans="1:16" ht="26.25" customHeight="1" x14ac:dyDescent="0.2">
      <c r="A41" s="14"/>
      <c r="B41" s="14"/>
      <c r="C41" s="73" t="s">
        <v>4980</v>
      </c>
      <c r="D41" s="78" t="s">
        <v>289</v>
      </c>
      <c r="E41" s="13">
        <v>44459</v>
      </c>
      <c r="F41" s="76" t="s">
        <v>4939</v>
      </c>
      <c r="G41" s="13">
        <v>44459.916666666664</v>
      </c>
      <c r="H41" s="77" t="s">
        <v>4940</v>
      </c>
      <c r="I41" s="16">
        <v>90</v>
      </c>
      <c r="J41" s="16">
        <v>56</v>
      </c>
      <c r="K41" s="16">
        <v>31</v>
      </c>
      <c r="L41" s="16">
        <v>10</v>
      </c>
      <c r="M41" s="81">
        <v>39.06</v>
      </c>
      <c r="N41" s="72">
        <v>39</v>
      </c>
      <c r="O41" s="64">
        <v>2530</v>
      </c>
      <c r="P41" s="65">
        <f>Table22457891011234567891011121314151617181920212223242526272829[[#This Row],[PEMBULATAN]]*O41</f>
        <v>98670</v>
      </c>
    </row>
    <row r="42" spans="1:16" ht="26.25" customHeight="1" x14ac:dyDescent="0.2">
      <c r="A42" s="14"/>
      <c r="B42" s="14"/>
      <c r="C42" s="73" t="s">
        <v>4981</v>
      </c>
      <c r="D42" s="78" t="s">
        <v>289</v>
      </c>
      <c r="E42" s="13">
        <v>44459</v>
      </c>
      <c r="F42" s="76" t="s">
        <v>4939</v>
      </c>
      <c r="G42" s="13">
        <v>44459.916666666664</v>
      </c>
      <c r="H42" s="77" t="s">
        <v>4940</v>
      </c>
      <c r="I42" s="16">
        <v>101</v>
      </c>
      <c r="J42" s="16">
        <v>66</v>
      </c>
      <c r="K42" s="16">
        <v>23</v>
      </c>
      <c r="L42" s="16">
        <v>10</v>
      </c>
      <c r="M42" s="81">
        <v>38.329500000000003</v>
      </c>
      <c r="N42" s="72">
        <v>39</v>
      </c>
      <c r="O42" s="64">
        <v>2530</v>
      </c>
      <c r="P42" s="65">
        <f>Table22457891011234567891011121314151617181920212223242526272829[[#This Row],[PEMBULATAN]]*O42</f>
        <v>98670</v>
      </c>
    </row>
    <row r="43" spans="1:16" ht="26.25" customHeight="1" x14ac:dyDescent="0.2">
      <c r="A43" s="14"/>
      <c r="B43" s="14"/>
      <c r="C43" s="73" t="s">
        <v>4982</v>
      </c>
      <c r="D43" s="78" t="s">
        <v>289</v>
      </c>
      <c r="E43" s="13">
        <v>44459</v>
      </c>
      <c r="F43" s="76" t="s">
        <v>4939</v>
      </c>
      <c r="G43" s="13">
        <v>44459.916666666664</v>
      </c>
      <c r="H43" s="77" t="s">
        <v>4940</v>
      </c>
      <c r="I43" s="16">
        <v>106</v>
      </c>
      <c r="J43" s="16">
        <v>56</v>
      </c>
      <c r="K43" s="16">
        <v>33</v>
      </c>
      <c r="L43" s="16">
        <v>26</v>
      </c>
      <c r="M43" s="81">
        <v>48.972000000000001</v>
      </c>
      <c r="N43" s="72">
        <v>49</v>
      </c>
      <c r="O43" s="64">
        <v>2530</v>
      </c>
      <c r="P43" s="65">
        <f>Table22457891011234567891011121314151617181920212223242526272829[[#This Row],[PEMBULATAN]]*O43</f>
        <v>123970</v>
      </c>
    </row>
    <row r="44" spans="1:16" ht="26.25" customHeight="1" x14ac:dyDescent="0.2">
      <c r="A44" s="14"/>
      <c r="B44" s="14"/>
      <c r="C44" s="73" t="s">
        <v>4983</v>
      </c>
      <c r="D44" s="78" t="s">
        <v>289</v>
      </c>
      <c r="E44" s="13">
        <v>44459</v>
      </c>
      <c r="F44" s="76" t="s">
        <v>4939</v>
      </c>
      <c r="G44" s="13">
        <v>44459.916666666664</v>
      </c>
      <c r="H44" s="77" t="s">
        <v>4940</v>
      </c>
      <c r="I44" s="16">
        <v>93</v>
      </c>
      <c r="J44" s="16">
        <v>44</v>
      </c>
      <c r="K44" s="16">
        <v>38</v>
      </c>
      <c r="L44" s="16">
        <v>14</v>
      </c>
      <c r="M44" s="81">
        <v>38.874000000000002</v>
      </c>
      <c r="N44" s="72">
        <v>39</v>
      </c>
      <c r="O44" s="64">
        <v>2530</v>
      </c>
      <c r="P44" s="65">
        <f>Table22457891011234567891011121314151617181920212223242526272829[[#This Row],[PEMBULATAN]]*O44</f>
        <v>98670</v>
      </c>
    </row>
    <row r="45" spans="1:16" ht="26.25" customHeight="1" x14ac:dyDescent="0.2">
      <c r="A45" s="14"/>
      <c r="B45" s="14"/>
      <c r="C45" s="73" t="s">
        <v>4984</v>
      </c>
      <c r="D45" s="78" t="s">
        <v>289</v>
      </c>
      <c r="E45" s="13">
        <v>44459</v>
      </c>
      <c r="F45" s="76" t="s">
        <v>4939</v>
      </c>
      <c r="G45" s="13">
        <v>44459.916666666664</v>
      </c>
      <c r="H45" s="77" t="s">
        <v>4940</v>
      </c>
      <c r="I45" s="16">
        <v>44</v>
      </c>
      <c r="J45" s="16">
        <v>28</v>
      </c>
      <c r="K45" s="16">
        <v>16</v>
      </c>
      <c r="L45" s="16">
        <v>1</v>
      </c>
      <c r="M45" s="81">
        <v>4.9279999999999999</v>
      </c>
      <c r="N45" s="72">
        <v>5</v>
      </c>
      <c r="O45" s="64">
        <v>2530</v>
      </c>
      <c r="P45" s="65">
        <f>Table22457891011234567891011121314151617181920212223242526272829[[#This Row],[PEMBULATAN]]*O45</f>
        <v>12650</v>
      </c>
    </row>
    <row r="46" spans="1:16" ht="26.25" customHeight="1" x14ac:dyDescent="0.2">
      <c r="A46" s="14"/>
      <c r="B46" s="14"/>
      <c r="C46" s="73" t="s">
        <v>4985</v>
      </c>
      <c r="D46" s="78" t="s">
        <v>289</v>
      </c>
      <c r="E46" s="13">
        <v>44459</v>
      </c>
      <c r="F46" s="76" t="s">
        <v>4939</v>
      </c>
      <c r="G46" s="13">
        <v>44459.916666666664</v>
      </c>
      <c r="H46" s="77" t="s">
        <v>4940</v>
      </c>
      <c r="I46" s="16">
        <v>44</v>
      </c>
      <c r="J46" s="16">
        <v>25</v>
      </c>
      <c r="K46" s="16">
        <v>16</v>
      </c>
      <c r="L46" s="16">
        <v>2</v>
      </c>
      <c r="M46" s="81">
        <v>4.4000000000000004</v>
      </c>
      <c r="N46" s="72">
        <v>5</v>
      </c>
      <c r="O46" s="64">
        <v>2530</v>
      </c>
      <c r="P46" s="65">
        <f>Table22457891011234567891011121314151617181920212223242526272829[[#This Row],[PEMBULATAN]]*O46</f>
        <v>12650</v>
      </c>
    </row>
    <row r="47" spans="1:16" ht="26.25" customHeight="1" x14ac:dyDescent="0.2">
      <c r="A47" s="14"/>
      <c r="B47" s="14"/>
      <c r="C47" s="73" t="s">
        <v>4986</v>
      </c>
      <c r="D47" s="78" t="s">
        <v>289</v>
      </c>
      <c r="E47" s="13">
        <v>44459</v>
      </c>
      <c r="F47" s="76" t="s">
        <v>4939</v>
      </c>
      <c r="G47" s="13">
        <v>44459.916666666664</v>
      </c>
      <c r="H47" s="77" t="s">
        <v>4940</v>
      </c>
      <c r="I47" s="16">
        <v>42</v>
      </c>
      <c r="J47" s="16">
        <v>22</v>
      </c>
      <c r="K47" s="16">
        <v>6</v>
      </c>
      <c r="L47" s="16">
        <v>1</v>
      </c>
      <c r="M47" s="81">
        <v>1.3859999999999999</v>
      </c>
      <c r="N47" s="72">
        <v>2</v>
      </c>
      <c r="O47" s="64">
        <v>2530</v>
      </c>
      <c r="P47" s="65">
        <f>Table22457891011234567891011121314151617181920212223242526272829[[#This Row],[PEMBULATAN]]*O47</f>
        <v>5060</v>
      </c>
    </row>
    <row r="48" spans="1:16" ht="26.25" customHeight="1" x14ac:dyDescent="0.2">
      <c r="A48" s="14"/>
      <c r="B48" s="14"/>
      <c r="C48" s="73" t="s">
        <v>4987</v>
      </c>
      <c r="D48" s="78" t="s">
        <v>289</v>
      </c>
      <c r="E48" s="13">
        <v>44459</v>
      </c>
      <c r="F48" s="76" t="s">
        <v>4939</v>
      </c>
      <c r="G48" s="13">
        <v>44459.916666666664</v>
      </c>
      <c r="H48" s="77" t="s">
        <v>4940</v>
      </c>
      <c r="I48" s="16">
        <v>48</v>
      </c>
      <c r="J48" s="16">
        <v>36</v>
      </c>
      <c r="K48" s="16">
        <v>16</v>
      </c>
      <c r="L48" s="16">
        <v>4</v>
      </c>
      <c r="M48" s="81">
        <v>6.9119999999999999</v>
      </c>
      <c r="N48" s="72">
        <v>7</v>
      </c>
      <c r="O48" s="64">
        <v>2530</v>
      </c>
      <c r="P48" s="65">
        <f>Table22457891011234567891011121314151617181920212223242526272829[[#This Row],[PEMBULATAN]]*O48</f>
        <v>17710</v>
      </c>
    </row>
    <row r="49" spans="1:16" ht="26.25" customHeight="1" x14ac:dyDescent="0.2">
      <c r="A49" s="14"/>
      <c r="B49" s="14"/>
      <c r="C49" s="73" t="s">
        <v>4988</v>
      </c>
      <c r="D49" s="78" t="s">
        <v>289</v>
      </c>
      <c r="E49" s="13">
        <v>44459</v>
      </c>
      <c r="F49" s="76" t="s">
        <v>4939</v>
      </c>
      <c r="G49" s="13">
        <v>44459.916666666664</v>
      </c>
      <c r="H49" s="77" t="s">
        <v>4940</v>
      </c>
      <c r="I49" s="16">
        <v>38</v>
      </c>
      <c r="J49" s="16">
        <v>33</v>
      </c>
      <c r="K49" s="16">
        <v>2</v>
      </c>
      <c r="L49" s="16">
        <v>1</v>
      </c>
      <c r="M49" s="81">
        <v>0.627</v>
      </c>
      <c r="N49" s="72">
        <v>1</v>
      </c>
      <c r="O49" s="64">
        <v>2530</v>
      </c>
      <c r="P49" s="65">
        <f>Table22457891011234567891011121314151617181920212223242526272829[[#This Row],[PEMBULATAN]]*O49</f>
        <v>2530</v>
      </c>
    </row>
    <row r="50" spans="1:16" ht="26.25" customHeight="1" x14ac:dyDescent="0.2">
      <c r="A50" s="14"/>
      <c r="B50" s="14"/>
      <c r="C50" s="73" t="s">
        <v>4989</v>
      </c>
      <c r="D50" s="78" t="s">
        <v>289</v>
      </c>
      <c r="E50" s="13">
        <v>44459</v>
      </c>
      <c r="F50" s="76" t="s">
        <v>4939</v>
      </c>
      <c r="G50" s="13">
        <v>44459.916666666664</v>
      </c>
      <c r="H50" s="77" t="s">
        <v>4940</v>
      </c>
      <c r="I50" s="16">
        <v>65</v>
      </c>
      <c r="J50" s="16">
        <v>40</v>
      </c>
      <c r="K50" s="16">
        <v>22</v>
      </c>
      <c r="L50" s="16">
        <v>3</v>
      </c>
      <c r="M50" s="81">
        <v>14.3</v>
      </c>
      <c r="N50" s="72">
        <v>15</v>
      </c>
      <c r="O50" s="64">
        <v>2530</v>
      </c>
      <c r="P50" s="65">
        <f>Table22457891011234567891011121314151617181920212223242526272829[[#This Row],[PEMBULATAN]]*O50</f>
        <v>37950</v>
      </c>
    </row>
    <row r="51" spans="1:16" ht="26.25" customHeight="1" x14ac:dyDescent="0.2">
      <c r="A51" s="14"/>
      <c r="B51" s="14"/>
      <c r="C51" s="73" t="s">
        <v>4990</v>
      </c>
      <c r="D51" s="78" t="s">
        <v>289</v>
      </c>
      <c r="E51" s="13">
        <v>44459</v>
      </c>
      <c r="F51" s="76" t="s">
        <v>4939</v>
      </c>
      <c r="G51" s="13">
        <v>44459.916666666664</v>
      </c>
      <c r="H51" s="77" t="s">
        <v>4940</v>
      </c>
      <c r="I51" s="16">
        <v>106</v>
      </c>
      <c r="J51" s="16">
        <v>54</v>
      </c>
      <c r="K51" s="16">
        <v>26</v>
      </c>
      <c r="L51" s="16">
        <v>18</v>
      </c>
      <c r="M51" s="81">
        <v>37.206000000000003</v>
      </c>
      <c r="N51" s="72">
        <v>37</v>
      </c>
      <c r="O51" s="64">
        <v>2530</v>
      </c>
      <c r="P51" s="65">
        <f>Table22457891011234567891011121314151617181920212223242526272829[[#This Row],[PEMBULATAN]]*O51</f>
        <v>93610</v>
      </c>
    </row>
    <row r="52" spans="1:16" ht="26.25" customHeight="1" x14ac:dyDescent="0.2">
      <c r="A52" s="14"/>
      <c r="B52" s="14"/>
      <c r="C52" s="73" t="s">
        <v>4991</v>
      </c>
      <c r="D52" s="78" t="s">
        <v>289</v>
      </c>
      <c r="E52" s="13">
        <v>44459</v>
      </c>
      <c r="F52" s="76" t="s">
        <v>4939</v>
      </c>
      <c r="G52" s="13">
        <v>44459.916666666664</v>
      </c>
      <c r="H52" s="77" t="s">
        <v>4940</v>
      </c>
      <c r="I52" s="16">
        <v>90</v>
      </c>
      <c r="J52" s="16">
        <v>64</v>
      </c>
      <c r="K52" s="16">
        <v>34</v>
      </c>
      <c r="L52" s="16">
        <v>26</v>
      </c>
      <c r="M52" s="81">
        <v>48.96</v>
      </c>
      <c r="N52" s="72">
        <v>49</v>
      </c>
      <c r="O52" s="64">
        <v>2530</v>
      </c>
      <c r="P52" s="65">
        <f>Table22457891011234567891011121314151617181920212223242526272829[[#This Row],[PEMBULATAN]]*O52</f>
        <v>123970</v>
      </c>
    </row>
    <row r="53" spans="1:16" ht="26.25" customHeight="1" x14ac:dyDescent="0.2">
      <c r="A53" s="14"/>
      <c r="B53" s="14"/>
      <c r="C53" s="73" t="s">
        <v>4992</v>
      </c>
      <c r="D53" s="78" t="s">
        <v>289</v>
      </c>
      <c r="E53" s="13">
        <v>44459</v>
      </c>
      <c r="F53" s="76" t="s">
        <v>4939</v>
      </c>
      <c r="G53" s="13">
        <v>44459.916666666664</v>
      </c>
      <c r="H53" s="77" t="s">
        <v>4940</v>
      </c>
      <c r="I53" s="16">
        <v>55</v>
      </c>
      <c r="J53" s="16">
        <v>50</v>
      </c>
      <c r="K53" s="16">
        <v>22</v>
      </c>
      <c r="L53" s="16">
        <v>5</v>
      </c>
      <c r="M53" s="81">
        <v>15.125</v>
      </c>
      <c r="N53" s="72">
        <v>15</v>
      </c>
      <c r="O53" s="64">
        <v>2530</v>
      </c>
      <c r="P53" s="65">
        <f>Table22457891011234567891011121314151617181920212223242526272829[[#This Row],[PEMBULATAN]]*O53</f>
        <v>37950</v>
      </c>
    </row>
    <row r="54" spans="1:16" ht="26.25" customHeight="1" x14ac:dyDescent="0.2">
      <c r="A54" s="14"/>
      <c r="B54" s="14"/>
      <c r="C54" s="73" t="s">
        <v>4993</v>
      </c>
      <c r="D54" s="78" t="s">
        <v>289</v>
      </c>
      <c r="E54" s="13">
        <v>44459</v>
      </c>
      <c r="F54" s="76" t="s">
        <v>4939</v>
      </c>
      <c r="G54" s="13">
        <v>44459.916666666664</v>
      </c>
      <c r="H54" s="77" t="s">
        <v>4940</v>
      </c>
      <c r="I54" s="16">
        <v>48</v>
      </c>
      <c r="J54" s="16">
        <v>40</v>
      </c>
      <c r="K54" s="16">
        <v>30</v>
      </c>
      <c r="L54" s="16">
        <v>16</v>
      </c>
      <c r="M54" s="81">
        <v>14.4</v>
      </c>
      <c r="N54" s="72">
        <v>16</v>
      </c>
      <c r="O54" s="64">
        <v>2530</v>
      </c>
      <c r="P54" s="65">
        <f>Table22457891011234567891011121314151617181920212223242526272829[[#This Row],[PEMBULATAN]]*O54</f>
        <v>40480</v>
      </c>
    </row>
    <row r="55" spans="1:16" ht="26.25" customHeight="1" x14ac:dyDescent="0.2">
      <c r="A55" s="14"/>
      <c r="B55" s="14"/>
      <c r="C55" s="73" t="s">
        <v>4994</v>
      </c>
      <c r="D55" s="78" t="s">
        <v>289</v>
      </c>
      <c r="E55" s="13">
        <v>44459</v>
      </c>
      <c r="F55" s="76" t="s">
        <v>4939</v>
      </c>
      <c r="G55" s="13">
        <v>44459.916666666664</v>
      </c>
      <c r="H55" s="77" t="s">
        <v>4940</v>
      </c>
      <c r="I55" s="16">
        <v>91</v>
      </c>
      <c r="J55" s="16">
        <v>56</v>
      </c>
      <c r="K55" s="16">
        <v>30</v>
      </c>
      <c r="L55" s="16">
        <v>24</v>
      </c>
      <c r="M55" s="81">
        <v>38.22</v>
      </c>
      <c r="N55" s="72">
        <v>38</v>
      </c>
      <c r="O55" s="64">
        <v>2530</v>
      </c>
      <c r="P55" s="65">
        <f>Table22457891011234567891011121314151617181920212223242526272829[[#This Row],[PEMBULATAN]]*O55</f>
        <v>96140</v>
      </c>
    </row>
    <row r="56" spans="1:16" ht="26.25" customHeight="1" x14ac:dyDescent="0.2">
      <c r="A56" s="14"/>
      <c r="B56" s="14"/>
      <c r="C56" s="73" t="s">
        <v>4995</v>
      </c>
      <c r="D56" s="78" t="s">
        <v>289</v>
      </c>
      <c r="E56" s="13">
        <v>44459</v>
      </c>
      <c r="F56" s="76" t="s">
        <v>4939</v>
      </c>
      <c r="G56" s="13">
        <v>44459.916666666664</v>
      </c>
      <c r="H56" s="77" t="s">
        <v>4940</v>
      </c>
      <c r="I56" s="16">
        <v>96</v>
      </c>
      <c r="J56" s="16">
        <v>60</v>
      </c>
      <c r="K56" s="16">
        <v>25</v>
      </c>
      <c r="L56" s="16">
        <v>17</v>
      </c>
      <c r="M56" s="81">
        <v>36</v>
      </c>
      <c r="N56" s="72">
        <v>36</v>
      </c>
      <c r="O56" s="64">
        <v>2530</v>
      </c>
      <c r="P56" s="65">
        <f>Table22457891011234567891011121314151617181920212223242526272829[[#This Row],[PEMBULATAN]]*O56</f>
        <v>91080</v>
      </c>
    </row>
    <row r="57" spans="1:16" ht="26.25" customHeight="1" x14ac:dyDescent="0.2">
      <c r="A57" s="14"/>
      <c r="B57" s="14"/>
      <c r="C57" s="73" t="s">
        <v>4996</v>
      </c>
      <c r="D57" s="78" t="s">
        <v>289</v>
      </c>
      <c r="E57" s="13">
        <v>44459</v>
      </c>
      <c r="F57" s="76" t="s">
        <v>4939</v>
      </c>
      <c r="G57" s="13">
        <v>44459.916666666664</v>
      </c>
      <c r="H57" s="77" t="s">
        <v>4940</v>
      </c>
      <c r="I57" s="16">
        <v>97</v>
      </c>
      <c r="J57" s="16">
        <v>55</v>
      </c>
      <c r="K57" s="16">
        <v>35</v>
      </c>
      <c r="L57" s="16">
        <v>22</v>
      </c>
      <c r="M57" s="81">
        <v>46.681249999999999</v>
      </c>
      <c r="N57" s="72">
        <v>47</v>
      </c>
      <c r="O57" s="64">
        <v>2530</v>
      </c>
      <c r="P57" s="65">
        <f>Table22457891011234567891011121314151617181920212223242526272829[[#This Row],[PEMBULATAN]]*O57</f>
        <v>118910</v>
      </c>
    </row>
    <row r="58" spans="1:16" ht="26.25" customHeight="1" x14ac:dyDescent="0.2">
      <c r="A58" s="14"/>
      <c r="B58" s="14"/>
      <c r="C58" s="73" t="s">
        <v>4997</v>
      </c>
      <c r="D58" s="78" t="s">
        <v>289</v>
      </c>
      <c r="E58" s="13">
        <v>44459</v>
      </c>
      <c r="F58" s="76" t="s">
        <v>4939</v>
      </c>
      <c r="G58" s="13">
        <v>44459.916666666664</v>
      </c>
      <c r="H58" s="77" t="s">
        <v>4940</v>
      </c>
      <c r="I58" s="16">
        <v>75</v>
      </c>
      <c r="J58" s="16">
        <v>55</v>
      </c>
      <c r="K58" s="16">
        <v>30</v>
      </c>
      <c r="L58" s="16">
        <v>14</v>
      </c>
      <c r="M58" s="81">
        <v>30.9375</v>
      </c>
      <c r="N58" s="72">
        <v>31</v>
      </c>
      <c r="O58" s="64">
        <v>2530</v>
      </c>
      <c r="P58" s="65">
        <f>Table22457891011234567891011121314151617181920212223242526272829[[#This Row],[PEMBULATAN]]*O58</f>
        <v>78430</v>
      </c>
    </row>
    <row r="59" spans="1:16" ht="26.25" customHeight="1" x14ac:dyDescent="0.2">
      <c r="A59" s="14"/>
      <c r="B59" s="14"/>
      <c r="C59" s="73" t="s">
        <v>4998</v>
      </c>
      <c r="D59" s="78" t="s">
        <v>289</v>
      </c>
      <c r="E59" s="13">
        <v>44459</v>
      </c>
      <c r="F59" s="76" t="s">
        <v>4939</v>
      </c>
      <c r="G59" s="13">
        <v>44459.916666666664</v>
      </c>
      <c r="H59" s="77" t="s">
        <v>4940</v>
      </c>
      <c r="I59" s="16">
        <v>55</v>
      </c>
      <c r="J59" s="16">
        <v>35</v>
      </c>
      <c r="K59" s="16">
        <v>15</v>
      </c>
      <c r="L59" s="16">
        <v>2</v>
      </c>
      <c r="M59" s="81">
        <v>7.21875</v>
      </c>
      <c r="N59" s="72">
        <v>7</v>
      </c>
      <c r="O59" s="64">
        <v>2530</v>
      </c>
      <c r="P59" s="65">
        <f>Table22457891011234567891011121314151617181920212223242526272829[[#This Row],[PEMBULATAN]]*O59</f>
        <v>17710</v>
      </c>
    </row>
    <row r="60" spans="1:16" ht="26.25" customHeight="1" x14ac:dyDescent="0.2">
      <c r="A60" s="14"/>
      <c r="B60" s="14"/>
      <c r="C60" s="73" t="s">
        <v>4999</v>
      </c>
      <c r="D60" s="78" t="s">
        <v>289</v>
      </c>
      <c r="E60" s="13">
        <v>44459</v>
      </c>
      <c r="F60" s="76" t="s">
        <v>4939</v>
      </c>
      <c r="G60" s="13">
        <v>44459.916666666664</v>
      </c>
      <c r="H60" s="77" t="s">
        <v>4940</v>
      </c>
      <c r="I60" s="16">
        <v>97</v>
      </c>
      <c r="J60" s="16">
        <v>55</v>
      </c>
      <c r="K60" s="16">
        <v>38</v>
      </c>
      <c r="L60" s="16">
        <v>15</v>
      </c>
      <c r="M60" s="81">
        <v>50.682499999999997</v>
      </c>
      <c r="N60" s="72">
        <v>51</v>
      </c>
      <c r="O60" s="64">
        <v>2530</v>
      </c>
      <c r="P60" s="65">
        <f>Table22457891011234567891011121314151617181920212223242526272829[[#This Row],[PEMBULATAN]]*O60</f>
        <v>129030</v>
      </c>
    </row>
    <row r="61" spans="1:16" ht="26.25" customHeight="1" x14ac:dyDescent="0.2">
      <c r="A61" s="14"/>
      <c r="B61" s="14"/>
      <c r="C61" s="73" t="s">
        <v>5000</v>
      </c>
      <c r="D61" s="78" t="s">
        <v>289</v>
      </c>
      <c r="E61" s="13">
        <v>44459</v>
      </c>
      <c r="F61" s="76" t="s">
        <v>4939</v>
      </c>
      <c r="G61" s="13">
        <v>44459.916666666664</v>
      </c>
      <c r="H61" s="77" t="s">
        <v>4940</v>
      </c>
      <c r="I61" s="16">
        <v>68</v>
      </c>
      <c r="J61" s="16">
        <v>60</v>
      </c>
      <c r="K61" s="16">
        <v>25</v>
      </c>
      <c r="L61" s="16">
        <v>18</v>
      </c>
      <c r="M61" s="81">
        <v>25.5</v>
      </c>
      <c r="N61" s="72">
        <v>26</v>
      </c>
      <c r="O61" s="64">
        <v>2530</v>
      </c>
      <c r="P61" s="65">
        <f>Table22457891011234567891011121314151617181920212223242526272829[[#This Row],[PEMBULATAN]]*O61</f>
        <v>65780</v>
      </c>
    </row>
    <row r="62" spans="1:16" ht="26.25" customHeight="1" x14ac:dyDescent="0.2">
      <c r="A62" s="14"/>
      <c r="B62" s="14"/>
      <c r="C62" s="73" t="s">
        <v>5001</v>
      </c>
      <c r="D62" s="78" t="s">
        <v>289</v>
      </c>
      <c r="E62" s="13">
        <v>44459</v>
      </c>
      <c r="F62" s="76" t="s">
        <v>4939</v>
      </c>
      <c r="G62" s="13">
        <v>44459.916666666664</v>
      </c>
      <c r="H62" s="77" t="s">
        <v>4940</v>
      </c>
      <c r="I62" s="16">
        <v>105</v>
      </c>
      <c r="J62" s="16">
        <v>66</v>
      </c>
      <c r="K62" s="16">
        <v>30</v>
      </c>
      <c r="L62" s="16">
        <v>18</v>
      </c>
      <c r="M62" s="81">
        <v>51.975000000000001</v>
      </c>
      <c r="N62" s="72">
        <v>52</v>
      </c>
      <c r="O62" s="64">
        <v>2530</v>
      </c>
      <c r="P62" s="65">
        <f>Table22457891011234567891011121314151617181920212223242526272829[[#This Row],[PEMBULATAN]]*O62</f>
        <v>131560</v>
      </c>
    </row>
    <row r="63" spans="1:16" ht="26.25" customHeight="1" x14ac:dyDescent="0.2">
      <c r="A63" s="14"/>
      <c r="B63" s="96"/>
      <c r="C63" s="73" t="s">
        <v>5002</v>
      </c>
      <c r="D63" s="78" t="s">
        <v>289</v>
      </c>
      <c r="E63" s="13">
        <v>44459</v>
      </c>
      <c r="F63" s="76" t="s">
        <v>4939</v>
      </c>
      <c r="G63" s="13">
        <v>44459.916666666664</v>
      </c>
      <c r="H63" s="77" t="s">
        <v>4940</v>
      </c>
      <c r="I63" s="16">
        <v>94</v>
      </c>
      <c r="J63" s="16">
        <v>61</v>
      </c>
      <c r="K63" s="16">
        <v>26</v>
      </c>
      <c r="L63" s="16">
        <v>18</v>
      </c>
      <c r="M63" s="81">
        <v>37.271000000000001</v>
      </c>
      <c r="N63" s="72">
        <v>37</v>
      </c>
      <c r="O63" s="64">
        <v>2530</v>
      </c>
      <c r="P63" s="65">
        <f>Table22457891011234567891011121314151617181920212223242526272829[[#This Row],[PEMBULATAN]]*O63</f>
        <v>93610</v>
      </c>
    </row>
    <row r="64" spans="1:16" ht="26.25" customHeight="1" x14ac:dyDescent="0.2">
      <c r="A64" s="14"/>
      <c r="B64" s="14" t="s">
        <v>5003</v>
      </c>
      <c r="C64" s="73" t="s">
        <v>5004</v>
      </c>
      <c r="D64" s="78" t="s">
        <v>289</v>
      </c>
      <c r="E64" s="13">
        <v>44459</v>
      </c>
      <c r="F64" s="76" t="s">
        <v>4939</v>
      </c>
      <c r="G64" s="13">
        <v>44459.916666666664</v>
      </c>
      <c r="H64" s="77" t="s">
        <v>4940</v>
      </c>
      <c r="I64" s="16">
        <v>45</v>
      </c>
      <c r="J64" s="16">
        <v>67</v>
      </c>
      <c r="K64" s="16">
        <v>32</v>
      </c>
      <c r="L64" s="16">
        <v>7</v>
      </c>
      <c r="M64" s="81">
        <v>24.12</v>
      </c>
      <c r="N64" s="72">
        <v>24</v>
      </c>
      <c r="O64" s="64">
        <v>2530</v>
      </c>
      <c r="P64" s="65">
        <f>Table22457891011234567891011121314151617181920212223242526272829[[#This Row],[PEMBULATAN]]*O64</f>
        <v>60720</v>
      </c>
    </row>
    <row r="65" spans="1:16" ht="26.25" customHeight="1" x14ac:dyDescent="0.2">
      <c r="A65" s="14"/>
      <c r="B65" s="14"/>
      <c r="C65" s="73" t="s">
        <v>5005</v>
      </c>
      <c r="D65" s="78" t="s">
        <v>289</v>
      </c>
      <c r="E65" s="13">
        <v>44459</v>
      </c>
      <c r="F65" s="76" t="s">
        <v>4939</v>
      </c>
      <c r="G65" s="13">
        <v>44459.916666666664</v>
      </c>
      <c r="H65" s="77" t="s">
        <v>4940</v>
      </c>
      <c r="I65" s="16">
        <v>62</v>
      </c>
      <c r="J65" s="16">
        <v>52</v>
      </c>
      <c r="K65" s="16">
        <v>22</v>
      </c>
      <c r="L65" s="16">
        <v>12</v>
      </c>
      <c r="M65" s="81">
        <v>17.731999999999999</v>
      </c>
      <c r="N65" s="72">
        <v>18</v>
      </c>
      <c r="O65" s="64">
        <v>2530</v>
      </c>
      <c r="P65" s="65">
        <f>Table22457891011234567891011121314151617181920212223242526272829[[#This Row],[PEMBULATAN]]*O65</f>
        <v>45540</v>
      </c>
    </row>
    <row r="66" spans="1:16" ht="26.25" customHeight="1" x14ac:dyDescent="0.2">
      <c r="A66" s="14"/>
      <c r="B66" s="14"/>
      <c r="C66" s="73" t="s">
        <v>5006</v>
      </c>
      <c r="D66" s="78" t="s">
        <v>289</v>
      </c>
      <c r="E66" s="13">
        <v>44459</v>
      </c>
      <c r="F66" s="76" t="s">
        <v>4939</v>
      </c>
      <c r="G66" s="13">
        <v>44459.916666666664</v>
      </c>
      <c r="H66" s="77" t="s">
        <v>4940</v>
      </c>
      <c r="I66" s="16">
        <v>62</v>
      </c>
      <c r="J66" s="16">
        <v>52</v>
      </c>
      <c r="K66" s="16">
        <v>22</v>
      </c>
      <c r="L66" s="16">
        <v>12</v>
      </c>
      <c r="M66" s="81">
        <v>17.731999999999999</v>
      </c>
      <c r="N66" s="72">
        <v>18</v>
      </c>
      <c r="O66" s="64">
        <v>2530</v>
      </c>
      <c r="P66" s="65">
        <f>Table22457891011234567891011121314151617181920212223242526272829[[#This Row],[PEMBULATAN]]*O66</f>
        <v>45540</v>
      </c>
    </row>
    <row r="67" spans="1:16" ht="26.25" customHeight="1" x14ac:dyDescent="0.2">
      <c r="A67" s="14"/>
      <c r="B67" s="14"/>
      <c r="C67" s="73" t="s">
        <v>5007</v>
      </c>
      <c r="D67" s="78" t="s">
        <v>289</v>
      </c>
      <c r="E67" s="13">
        <v>44459</v>
      </c>
      <c r="F67" s="76" t="s">
        <v>4939</v>
      </c>
      <c r="G67" s="13">
        <v>44459.916666666664</v>
      </c>
      <c r="H67" s="77" t="s">
        <v>4940</v>
      </c>
      <c r="I67" s="16">
        <v>30</v>
      </c>
      <c r="J67" s="16">
        <v>20</v>
      </c>
      <c r="K67" s="16">
        <v>4</v>
      </c>
      <c r="L67" s="16">
        <v>1</v>
      </c>
      <c r="M67" s="81">
        <v>0.6</v>
      </c>
      <c r="N67" s="72">
        <v>1</v>
      </c>
      <c r="O67" s="64">
        <v>2530</v>
      </c>
      <c r="P67" s="65">
        <f>Table22457891011234567891011121314151617181920212223242526272829[[#This Row],[PEMBULATAN]]*O67</f>
        <v>2530</v>
      </c>
    </row>
    <row r="68" spans="1:16" ht="26.25" customHeight="1" x14ac:dyDescent="0.2">
      <c r="A68" s="14"/>
      <c r="B68" s="14"/>
      <c r="C68" s="73" t="s">
        <v>5008</v>
      </c>
      <c r="D68" s="78" t="s">
        <v>289</v>
      </c>
      <c r="E68" s="13">
        <v>44459</v>
      </c>
      <c r="F68" s="76" t="s">
        <v>4939</v>
      </c>
      <c r="G68" s="13">
        <v>44459.916666666664</v>
      </c>
      <c r="H68" s="77" t="s">
        <v>4940</v>
      </c>
      <c r="I68" s="16">
        <v>33</v>
      </c>
      <c r="J68" s="16">
        <v>28</v>
      </c>
      <c r="K68" s="16">
        <v>15</v>
      </c>
      <c r="L68" s="16">
        <v>4</v>
      </c>
      <c r="M68" s="81">
        <v>3.4649999999999999</v>
      </c>
      <c r="N68" s="72">
        <v>4</v>
      </c>
      <c r="O68" s="64">
        <v>2530</v>
      </c>
      <c r="P68" s="65">
        <f>Table22457891011234567891011121314151617181920212223242526272829[[#This Row],[PEMBULATAN]]*O68</f>
        <v>10120</v>
      </c>
    </row>
    <row r="69" spans="1:16" ht="26.25" customHeight="1" x14ac:dyDescent="0.2">
      <c r="A69" s="14"/>
      <c r="B69" s="96"/>
      <c r="C69" s="73" t="s">
        <v>5009</v>
      </c>
      <c r="D69" s="78" t="s">
        <v>289</v>
      </c>
      <c r="E69" s="13">
        <v>44459</v>
      </c>
      <c r="F69" s="76" t="s">
        <v>4939</v>
      </c>
      <c r="G69" s="13">
        <v>44459.916666666664</v>
      </c>
      <c r="H69" s="77" t="s">
        <v>4940</v>
      </c>
      <c r="I69" s="16">
        <v>28</v>
      </c>
      <c r="J69" s="16">
        <v>32</v>
      </c>
      <c r="K69" s="16">
        <v>14</v>
      </c>
      <c r="L69" s="16">
        <v>7</v>
      </c>
      <c r="M69" s="81">
        <v>3.1360000000000001</v>
      </c>
      <c r="N69" s="72">
        <v>7</v>
      </c>
      <c r="O69" s="64">
        <v>2530</v>
      </c>
      <c r="P69" s="65">
        <f>Table22457891011234567891011121314151617181920212223242526272829[[#This Row],[PEMBULATAN]]*O69</f>
        <v>17710</v>
      </c>
    </row>
    <row r="70" spans="1:16" ht="26.25" customHeight="1" x14ac:dyDescent="0.2">
      <c r="A70" s="14"/>
      <c r="B70" s="14" t="s">
        <v>5010</v>
      </c>
      <c r="C70" s="73" t="s">
        <v>5011</v>
      </c>
      <c r="D70" s="78" t="s">
        <v>289</v>
      </c>
      <c r="E70" s="13">
        <v>44459</v>
      </c>
      <c r="F70" s="76" t="s">
        <v>4939</v>
      </c>
      <c r="G70" s="13">
        <v>44459.916666666664</v>
      </c>
      <c r="H70" s="77" t="s">
        <v>4940</v>
      </c>
      <c r="I70" s="16">
        <v>45</v>
      </c>
      <c r="J70" s="16">
        <v>34</v>
      </c>
      <c r="K70" s="16">
        <v>19</v>
      </c>
      <c r="L70" s="16">
        <v>9</v>
      </c>
      <c r="M70" s="81">
        <v>7.2675000000000001</v>
      </c>
      <c r="N70" s="72">
        <v>9</v>
      </c>
      <c r="O70" s="64">
        <v>2530</v>
      </c>
      <c r="P70" s="65">
        <f>Table22457891011234567891011121314151617181920212223242526272829[[#This Row],[PEMBULATAN]]*O70</f>
        <v>22770</v>
      </c>
    </row>
    <row r="71" spans="1:16" ht="26.25" customHeight="1" x14ac:dyDescent="0.2">
      <c r="A71" s="14"/>
      <c r="B71" s="14"/>
      <c r="C71" s="73" t="s">
        <v>5012</v>
      </c>
      <c r="D71" s="78" t="s">
        <v>289</v>
      </c>
      <c r="E71" s="13">
        <v>44459</v>
      </c>
      <c r="F71" s="76" t="s">
        <v>4939</v>
      </c>
      <c r="G71" s="13">
        <v>44459.916666666664</v>
      </c>
      <c r="H71" s="77" t="s">
        <v>4940</v>
      </c>
      <c r="I71" s="16">
        <v>77</v>
      </c>
      <c r="J71" s="16">
        <v>40</v>
      </c>
      <c r="K71" s="16">
        <v>61</v>
      </c>
      <c r="L71" s="16">
        <v>31</v>
      </c>
      <c r="M71" s="81">
        <v>46.97</v>
      </c>
      <c r="N71" s="72">
        <v>47</v>
      </c>
      <c r="O71" s="64">
        <v>2530</v>
      </c>
      <c r="P71" s="65">
        <f>Table22457891011234567891011121314151617181920212223242526272829[[#This Row],[PEMBULATAN]]*O71</f>
        <v>118910</v>
      </c>
    </row>
    <row r="72" spans="1:16" ht="22.5" customHeight="1" x14ac:dyDescent="0.2">
      <c r="A72" s="120" t="s">
        <v>30</v>
      </c>
      <c r="B72" s="121"/>
      <c r="C72" s="121"/>
      <c r="D72" s="121"/>
      <c r="E72" s="121"/>
      <c r="F72" s="121"/>
      <c r="G72" s="121"/>
      <c r="H72" s="121"/>
      <c r="I72" s="121"/>
      <c r="J72" s="121"/>
      <c r="K72" s="121"/>
      <c r="L72" s="122"/>
      <c r="M72" s="79">
        <f>SUBTOTAL(109,Table22457891011234567891011121314151617181920212223242526272829[KG VOLUME])</f>
        <v>1375.2217499999992</v>
      </c>
      <c r="N72" s="68">
        <f>SUM(N3:N71)</f>
        <v>1406</v>
      </c>
      <c r="O72" s="123">
        <f>SUM(P3:P71)</f>
        <v>3557180</v>
      </c>
      <c r="P72" s="124"/>
    </row>
    <row r="73" spans="1:16" ht="18" customHeight="1" x14ac:dyDescent="0.2">
      <c r="A73" s="86"/>
      <c r="B73" s="56" t="s">
        <v>42</v>
      </c>
      <c r="C73" s="55"/>
      <c r="D73" s="57" t="s">
        <v>43</v>
      </c>
      <c r="E73" s="86"/>
      <c r="F73" s="86"/>
      <c r="G73" s="86"/>
      <c r="H73" s="86"/>
      <c r="I73" s="86"/>
      <c r="J73" s="86"/>
      <c r="K73" s="86"/>
      <c r="L73" s="86"/>
      <c r="M73" s="87"/>
      <c r="N73" s="88" t="s">
        <v>51</v>
      </c>
      <c r="O73" s="89"/>
      <c r="P73" s="89">
        <f>O72*10%</f>
        <v>355718</v>
      </c>
    </row>
    <row r="74" spans="1:16" ht="18" customHeight="1" thickBot="1" x14ac:dyDescent="0.25">
      <c r="A74" s="86"/>
      <c r="B74" s="56"/>
      <c r="C74" s="55"/>
      <c r="D74" s="57"/>
      <c r="E74" s="86"/>
      <c r="F74" s="86"/>
      <c r="G74" s="86"/>
      <c r="H74" s="86"/>
      <c r="I74" s="86"/>
      <c r="J74" s="86"/>
      <c r="K74" s="86"/>
      <c r="L74" s="86"/>
      <c r="M74" s="87"/>
      <c r="N74" s="90" t="s">
        <v>52</v>
      </c>
      <c r="O74" s="91"/>
      <c r="P74" s="91">
        <f>O72-P73</f>
        <v>3201462</v>
      </c>
    </row>
    <row r="75" spans="1:16" ht="18" customHeight="1" x14ac:dyDescent="0.2">
      <c r="A75" s="11"/>
      <c r="H75" s="63"/>
      <c r="N75" s="62" t="s">
        <v>31</v>
      </c>
      <c r="P75" s="69">
        <f>P74*1%</f>
        <v>32014.62</v>
      </c>
    </row>
    <row r="76" spans="1:16" ht="18" customHeight="1" thickBot="1" x14ac:dyDescent="0.25">
      <c r="A76" s="11"/>
      <c r="H76" s="63"/>
      <c r="N76" s="62" t="s">
        <v>53</v>
      </c>
      <c r="P76" s="71">
        <f>P74*2%</f>
        <v>64029.24</v>
      </c>
    </row>
    <row r="77" spans="1:16" ht="18" customHeight="1" x14ac:dyDescent="0.2">
      <c r="A77" s="11"/>
      <c r="H77" s="63"/>
      <c r="N77" s="66" t="s">
        <v>32</v>
      </c>
      <c r="O77" s="67"/>
      <c r="P77" s="70">
        <f>P74+P75-P76</f>
        <v>3169447.38</v>
      </c>
    </row>
    <row r="79" spans="1:16" x14ac:dyDescent="0.2">
      <c r="A79" s="11"/>
      <c r="H79" s="63"/>
      <c r="P79" s="71"/>
    </row>
    <row r="80" spans="1:16" x14ac:dyDescent="0.2">
      <c r="A80" s="11"/>
      <c r="H80" s="63"/>
      <c r="O80" s="58"/>
      <c r="P80" s="71"/>
    </row>
    <row r="81" spans="1:16" s="3" customFormat="1" x14ac:dyDescent="0.25">
      <c r="A81" s="11"/>
      <c r="B81" s="2"/>
      <c r="C81" s="2"/>
      <c r="E81" s="12"/>
      <c r="H81" s="63"/>
      <c r="N81" s="15"/>
      <c r="O81" s="15"/>
      <c r="P81" s="15"/>
    </row>
    <row r="82" spans="1:16" s="3" customFormat="1" x14ac:dyDescent="0.25">
      <c r="A82" s="11"/>
      <c r="B82" s="2"/>
      <c r="C82" s="2"/>
      <c r="E82" s="12"/>
      <c r="H82" s="63"/>
      <c r="N82" s="15"/>
      <c r="O82" s="15"/>
      <c r="P82" s="15"/>
    </row>
    <row r="83" spans="1:16" s="3" customFormat="1" x14ac:dyDescent="0.25">
      <c r="A83" s="11"/>
      <c r="B83" s="2"/>
      <c r="C83" s="2"/>
      <c r="E83" s="12"/>
      <c r="H83" s="63"/>
      <c r="N83" s="15"/>
      <c r="O83" s="15"/>
      <c r="P83" s="15"/>
    </row>
    <row r="84" spans="1:16" s="3" customFormat="1" x14ac:dyDescent="0.25">
      <c r="A84" s="11"/>
      <c r="B84" s="2"/>
      <c r="C84" s="2"/>
      <c r="E84" s="12"/>
      <c r="H84" s="63"/>
      <c r="N84" s="15"/>
      <c r="O84" s="15"/>
      <c r="P84" s="15"/>
    </row>
    <row r="85" spans="1:16" s="3" customFormat="1" x14ac:dyDescent="0.25">
      <c r="A85" s="11"/>
      <c r="B85" s="2"/>
      <c r="C85" s="2"/>
      <c r="E85" s="12"/>
      <c r="H85" s="63"/>
      <c r="N85" s="15"/>
      <c r="O85" s="15"/>
      <c r="P85" s="15"/>
    </row>
    <row r="86" spans="1:16" s="3" customFormat="1" x14ac:dyDescent="0.25">
      <c r="A86" s="11"/>
      <c r="B86" s="2"/>
      <c r="C86" s="2"/>
      <c r="E86" s="12"/>
      <c r="H86" s="63"/>
      <c r="N86" s="15"/>
      <c r="O86" s="15"/>
      <c r="P86" s="15"/>
    </row>
    <row r="87" spans="1:16" s="3" customFormat="1" x14ac:dyDescent="0.25">
      <c r="A87" s="11"/>
      <c r="B87" s="2"/>
      <c r="C87" s="2"/>
      <c r="E87" s="12"/>
      <c r="H87" s="63"/>
      <c r="N87" s="15"/>
      <c r="O87" s="15"/>
      <c r="P87" s="15"/>
    </row>
    <row r="88" spans="1:16" s="3" customFormat="1" x14ac:dyDescent="0.25">
      <c r="A88" s="11"/>
      <c r="B88" s="2"/>
      <c r="C88" s="2"/>
      <c r="E88" s="12"/>
      <c r="H88" s="63"/>
      <c r="N88" s="15"/>
      <c r="O88" s="15"/>
      <c r="P88" s="15"/>
    </row>
    <row r="89" spans="1:16" s="3" customFormat="1" x14ac:dyDescent="0.25">
      <c r="A89" s="11"/>
      <c r="B89" s="2"/>
      <c r="C89" s="2"/>
      <c r="E89" s="12"/>
      <c r="H89" s="63"/>
      <c r="N89" s="15"/>
      <c r="O89" s="15"/>
      <c r="P89" s="15"/>
    </row>
    <row r="90" spans="1:16" s="3" customFormat="1" x14ac:dyDescent="0.25">
      <c r="A90" s="11"/>
      <c r="B90" s="2"/>
      <c r="C90" s="2"/>
      <c r="E90" s="12"/>
      <c r="H90" s="63"/>
      <c r="N90" s="15"/>
      <c r="O90" s="15"/>
      <c r="P90" s="15"/>
    </row>
    <row r="91" spans="1:16" s="3" customFormat="1" x14ac:dyDescent="0.25">
      <c r="A91" s="11"/>
      <c r="B91" s="2"/>
      <c r="C91" s="2"/>
      <c r="E91" s="12"/>
      <c r="H91" s="63"/>
      <c r="N91" s="15"/>
      <c r="O91" s="15"/>
      <c r="P91" s="15"/>
    </row>
    <row r="92" spans="1:16" s="3" customFormat="1" x14ac:dyDescent="0.25">
      <c r="A92" s="11"/>
      <c r="B92" s="2"/>
      <c r="C92" s="2"/>
      <c r="E92" s="12"/>
      <c r="H92" s="63"/>
      <c r="N92" s="15"/>
      <c r="O92" s="15"/>
      <c r="P92" s="15"/>
    </row>
  </sheetData>
  <mergeCells count="2">
    <mergeCell ref="A72:L72"/>
    <mergeCell ref="O72:P72"/>
  </mergeCells>
  <conditionalFormatting sqref="B3">
    <cfRule type="duplicateValues" dxfId="229" priority="2"/>
  </conditionalFormatting>
  <conditionalFormatting sqref="B4">
    <cfRule type="duplicateValues" dxfId="228" priority="1"/>
  </conditionalFormatting>
  <conditionalFormatting sqref="B5:B71">
    <cfRule type="duplicateValues" dxfId="227" priority="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C8" sqref="C8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7121</v>
      </c>
      <c r="B3" s="74" t="s">
        <v>293</v>
      </c>
      <c r="C3" s="9" t="s">
        <v>294</v>
      </c>
      <c r="D3" s="76" t="s">
        <v>289</v>
      </c>
      <c r="E3" s="13">
        <v>44440</v>
      </c>
      <c r="F3" s="76" t="s">
        <v>290</v>
      </c>
      <c r="G3" s="13">
        <v>44442</v>
      </c>
      <c r="H3" s="10" t="s">
        <v>296</v>
      </c>
      <c r="I3" s="1">
        <v>70</v>
      </c>
      <c r="J3" s="1">
        <v>60</v>
      </c>
      <c r="K3" s="1">
        <v>43</v>
      </c>
      <c r="L3" s="1">
        <v>5</v>
      </c>
      <c r="M3" s="80">
        <v>45.15</v>
      </c>
      <c r="N3" s="8">
        <v>45</v>
      </c>
      <c r="O3" s="64">
        <v>2530</v>
      </c>
      <c r="P3" s="65">
        <f>Table2245789101123[[#This Row],[PEMBULATAN]]*O3</f>
        <v>113850</v>
      </c>
    </row>
    <row r="4" spans="1:16" ht="26.25" customHeight="1" x14ac:dyDescent="0.2">
      <c r="A4" s="14"/>
      <c r="B4" s="75"/>
      <c r="C4" s="9" t="s">
        <v>295</v>
      </c>
      <c r="D4" s="76" t="s">
        <v>289</v>
      </c>
      <c r="E4" s="13">
        <v>44440</v>
      </c>
      <c r="F4" s="76" t="s">
        <v>290</v>
      </c>
      <c r="G4" s="13">
        <v>44442</v>
      </c>
      <c r="H4" s="10" t="s">
        <v>296</v>
      </c>
      <c r="I4" s="1">
        <v>50</v>
      </c>
      <c r="J4" s="1">
        <v>40</v>
      </c>
      <c r="K4" s="1">
        <v>10</v>
      </c>
      <c r="L4" s="1">
        <v>3</v>
      </c>
      <c r="M4" s="80">
        <v>5</v>
      </c>
      <c r="N4" s="8">
        <v>5</v>
      </c>
      <c r="O4" s="64">
        <v>2530</v>
      </c>
      <c r="P4" s="65">
        <f>Table2245789101123[[#This Row],[PEMBULATAN]]*O4</f>
        <v>12650</v>
      </c>
    </row>
    <row r="5" spans="1:16" ht="22.5" customHeight="1" x14ac:dyDescent="0.2">
      <c r="A5" s="120" t="s">
        <v>30</v>
      </c>
      <c r="B5" s="121"/>
      <c r="C5" s="121"/>
      <c r="D5" s="121"/>
      <c r="E5" s="121"/>
      <c r="F5" s="121"/>
      <c r="G5" s="121"/>
      <c r="H5" s="121"/>
      <c r="I5" s="121"/>
      <c r="J5" s="121"/>
      <c r="K5" s="121"/>
      <c r="L5" s="122"/>
      <c r="M5" s="79">
        <f>SUBTOTAL(109,Table2245789101123[KG VOLUME])</f>
        <v>50.15</v>
      </c>
      <c r="N5" s="68">
        <f>SUM(N3:N4)</f>
        <v>50</v>
      </c>
      <c r="O5" s="123">
        <f>SUM(P3:P4)</f>
        <v>126500</v>
      </c>
      <c r="P5" s="124"/>
    </row>
    <row r="6" spans="1:16" ht="18" customHeight="1" x14ac:dyDescent="0.2">
      <c r="A6" s="86"/>
      <c r="B6" s="56" t="s">
        <v>42</v>
      </c>
      <c r="C6" s="55"/>
      <c r="D6" s="57" t="s">
        <v>43</v>
      </c>
      <c r="E6" s="86"/>
      <c r="F6" s="86"/>
      <c r="G6" s="86"/>
      <c r="H6" s="86"/>
      <c r="I6" s="86"/>
      <c r="J6" s="86"/>
      <c r="K6" s="86"/>
      <c r="L6" s="86"/>
      <c r="M6" s="87"/>
      <c r="N6" s="88" t="s">
        <v>51</v>
      </c>
      <c r="O6" s="89"/>
      <c r="P6" s="89">
        <f>O5*10%</f>
        <v>12650</v>
      </c>
    </row>
    <row r="7" spans="1:16" ht="18" customHeight="1" thickBot="1" x14ac:dyDescent="0.25">
      <c r="A7" s="86"/>
      <c r="B7" s="56"/>
      <c r="C7" s="55"/>
      <c r="D7" s="57"/>
      <c r="E7" s="86"/>
      <c r="F7" s="86"/>
      <c r="G7" s="86"/>
      <c r="H7" s="86"/>
      <c r="I7" s="86"/>
      <c r="J7" s="86"/>
      <c r="K7" s="86"/>
      <c r="L7" s="86"/>
      <c r="M7" s="87"/>
      <c r="N7" s="90" t="s">
        <v>52</v>
      </c>
      <c r="O7" s="91"/>
      <c r="P7" s="91">
        <f>O5-P6</f>
        <v>113850</v>
      </c>
    </row>
    <row r="8" spans="1:16" ht="18" customHeight="1" x14ac:dyDescent="0.2">
      <c r="A8" s="11"/>
      <c r="H8" s="63"/>
      <c r="N8" s="62" t="s">
        <v>31</v>
      </c>
      <c r="P8" s="69">
        <f>P7*1%</f>
        <v>1138.5</v>
      </c>
    </row>
    <row r="9" spans="1:16" ht="18" customHeight="1" thickBot="1" x14ac:dyDescent="0.25">
      <c r="A9" s="11"/>
      <c r="H9" s="63"/>
      <c r="N9" s="62" t="s">
        <v>53</v>
      </c>
      <c r="P9" s="71">
        <f>P7*2%</f>
        <v>2277</v>
      </c>
    </row>
    <row r="10" spans="1:16" ht="18" customHeight="1" x14ac:dyDescent="0.2">
      <c r="A10" s="11"/>
      <c r="H10" s="63"/>
      <c r="N10" s="66" t="s">
        <v>32</v>
      </c>
      <c r="O10" s="67"/>
      <c r="P10" s="70">
        <f>P7+P8-P9</f>
        <v>112711.5</v>
      </c>
    </row>
    <row r="12" spans="1:16" x14ac:dyDescent="0.2">
      <c r="A12" s="11"/>
      <c r="H12" s="63"/>
      <c r="P12" s="71"/>
    </row>
    <row r="13" spans="1:16" x14ac:dyDescent="0.2">
      <c r="A13" s="11"/>
      <c r="H13" s="63"/>
      <c r="O13" s="58"/>
      <c r="P13" s="71"/>
    </row>
    <row r="14" spans="1:16" s="3" customFormat="1" x14ac:dyDescent="0.25">
      <c r="A14" s="11"/>
      <c r="B14" s="2"/>
      <c r="C14" s="2"/>
      <c r="E14" s="12"/>
      <c r="H14" s="63"/>
      <c r="N14" s="15"/>
      <c r="O14" s="15"/>
      <c r="P14" s="15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</sheetData>
  <mergeCells count="2">
    <mergeCell ref="A5:L5"/>
    <mergeCell ref="O5:P5"/>
  </mergeCells>
  <conditionalFormatting sqref="B3">
    <cfRule type="duplicateValues" dxfId="691" priority="2"/>
  </conditionalFormatting>
  <conditionalFormatting sqref="B4">
    <cfRule type="duplicateValues" dxfId="690" priority="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4"/>
  <sheetViews>
    <sheetView zoomScale="110" zoomScaleNormal="110" workbookViewId="0">
      <pane xSplit="3" ySplit="2" topLeftCell="D219" activePane="bottomRight" state="frozen"/>
      <selection pane="topRight" activeCell="B1" sqref="B1"/>
      <selection pane="bottomLeft" activeCell="A3" sqref="A3"/>
      <selection pane="bottomRight" activeCell="L227" sqref="L227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7147</v>
      </c>
      <c r="B3" s="74" t="s">
        <v>5013</v>
      </c>
      <c r="C3" s="9" t="s">
        <v>5014</v>
      </c>
      <c r="D3" s="76" t="s">
        <v>289</v>
      </c>
      <c r="E3" s="13">
        <v>44460</v>
      </c>
      <c r="F3" s="76" t="s">
        <v>1362</v>
      </c>
      <c r="G3" s="13">
        <v>44463.916666666664</v>
      </c>
      <c r="H3" s="10" t="s">
        <v>5237</v>
      </c>
      <c r="I3" s="1">
        <v>155</v>
      </c>
      <c r="J3" s="1">
        <v>74</v>
      </c>
      <c r="K3" s="1">
        <v>13</v>
      </c>
      <c r="L3" s="1">
        <v>33</v>
      </c>
      <c r="M3" s="80">
        <v>37.277500000000003</v>
      </c>
      <c r="N3" s="8">
        <v>38</v>
      </c>
      <c r="O3" s="64">
        <v>2530</v>
      </c>
      <c r="P3" s="65">
        <f>Table2245789101123456789101112131415161718192021222324252627282930[[#This Row],[PEMBULATAN]]*O3</f>
        <v>96140</v>
      </c>
    </row>
    <row r="4" spans="1:16" ht="26.25" customHeight="1" x14ac:dyDescent="0.2">
      <c r="A4" s="14"/>
      <c r="B4" s="75"/>
      <c r="C4" s="9" t="s">
        <v>5015</v>
      </c>
      <c r="D4" s="76" t="s">
        <v>289</v>
      </c>
      <c r="E4" s="13">
        <v>44460</v>
      </c>
      <c r="F4" s="76" t="s">
        <v>1362</v>
      </c>
      <c r="G4" s="13">
        <v>44463.916666666664</v>
      </c>
      <c r="H4" s="10" t="s">
        <v>5237</v>
      </c>
      <c r="I4" s="1">
        <v>54</v>
      </c>
      <c r="J4" s="1">
        <v>39</v>
      </c>
      <c r="K4" s="1">
        <v>15</v>
      </c>
      <c r="L4" s="1">
        <v>4</v>
      </c>
      <c r="M4" s="80">
        <v>7.8975</v>
      </c>
      <c r="N4" s="8">
        <v>8</v>
      </c>
      <c r="O4" s="64">
        <v>2530</v>
      </c>
      <c r="P4" s="65">
        <f>Table2245789101123456789101112131415161718192021222324252627282930[[#This Row],[PEMBULATAN]]*O4</f>
        <v>20240</v>
      </c>
    </row>
    <row r="5" spans="1:16" ht="26.25" customHeight="1" x14ac:dyDescent="0.2">
      <c r="A5" s="14"/>
      <c r="B5" s="75"/>
      <c r="C5" s="73" t="s">
        <v>5016</v>
      </c>
      <c r="D5" s="78" t="s">
        <v>289</v>
      </c>
      <c r="E5" s="13">
        <v>44460</v>
      </c>
      <c r="F5" s="76" t="s">
        <v>1362</v>
      </c>
      <c r="G5" s="13">
        <v>44463.916666666664</v>
      </c>
      <c r="H5" s="77" t="s">
        <v>5237</v>
      </c>
      <c r="I5" s="16">
        <v>40</v>
      </c>
      <c r="J5" s="16">
        <v>32</v>
      </c>
      <c r="K5" s="16">
        <v>15</v>
      </c>
      <c r="L5" s="16">
        <v>3</v>
      </c>
      <c r="M5" s="81">
        <v>4.8</v>
      </c>
      <c r="N5" s="72">
        <v>5</v>
      </c>
      <c r="O5" s="64">
        <v>2530</v>
      </c>
      <c r="P5" s="65">
        <f>Table2245789101123456789101112131415161718192021222324252627282930[[#This Row],[PEMBULATAN]]*O5</f>
        <v>12650</v>
      </c>
    </row>
    <row r="6" spans="1:16" ht="26.25" customHeight="1" x14ac:dyDescent="0.2">
      <c r="A6" s="14"/>
      <c r="B6" s="75"/>
      <c r="C6" s="73" t="s">
        <v>5017</v>
      </c>
      <c r="D6" s="78" t="s">
        <v>289</v>
      </c>
      <c r="E6" s="13">
        <v>44460</v>
      </c>
      <c r="F6" s="76" t="s">
        <v>1362</v>
      </c>
      <c r="G6" s="13">
        <v>44463.916666666664</v>
      </c>
      <c r="H6" s="77" t="s">
        <v>5237</v>
      </c>
      <c r="I6" s="16">
        <v>36</v>
      </c>
      <c r="J6" s="16">
        <v>26</v>
      </c>
      <c r="K6" s="16">
        <v>25</v>
      </c>
      <c r="L6" s="16">
        <v>11</v>
      </c>
      <c r="M6" s="81">
        <v>5.85</v>
      </c>
      <c r="N6" s="72">
        <v>11</v>
      </c>
      <c r="O6" s="64">
        <v>2530</v>
      </c>
      <c r="P6" s="65">
        <f>Table2245789101123456789101112131415161718192021222324252627282930[[#This Row],[PEMBULATAN]]*O6</f>
        <v>27830</v>
      </c>
    </row>
    <row r="7" spans="1:16" ht="26.25" customHeight="1" x14ac:dyDescent="0.2">
      <c r="A7" s="14"/>
      <c r="B7" s="75"/>
      <c r="C7" s="73" t="s">
        <v>5018</v>
      </c>
      <c r="D7" s="78" t="s">
        <v>289</v>
      </c>
      <c r="E7" s="13">
        <v>44460</v>
      </c>
      <c r="F7" s="76" t="s">
        <v>1362</v>
      </c>
      <c r="G7" s="13">
        <v>44463.916666666664</v>
      </c>
      <c r="H7" s="77" t="s">
        <v>5237</v>
      </c>
      <c r="I7" s="16">
        <v>83</v>
      </c>
      <c r="J7" s="16">
        <v>47</v>
      </c>
      <c r="K7" s="16">
        <v>35</v>
      </c>
      <c r="L7" s="16">
        <v>17</v>
      </c>
      <c r="M7" s="81">
        <v>34.133749999999999</v>
      </c>
      <c r="N7" s="72">
        <v>34</v>
      </c>
      <c r="O7" s="64">
        <v>2530</v>
      </c>
      <c r="P7" s="65">
        <f>Table2245789101123456789101112131415161718192021222324252627282930[[#This Row],[PEMBULATAN]]*O7</f>
        <v>86020</v>
      </c>
    </row>
    <row r="8" spans="1:16" ht="26.25" customHeight="1" x14ac:dyDescent="0.2">
      <c r="A8" s="14"/>
      <c r="B8" s="75"/>
      <c r="C8" s="73" t="s">
        <v>5019</v>
      </c>
      <c r="D8" s="78" t="s">
        <v>289</v>
      </c>
      <c r="E8" s="13">
        <v>44460</v>
      </c>
      <c r="F8" s="76" t="s">
        <v>1362</v>
      </c>
      <c r="G8" s="13">
        <v>44463.916666666664</v>
      </c>
      <c r="H8" s="77" t="s">
        <v>5237</v>
      </c>
      <c r="I8" s="16">
        <v>84</v>
      </c>
      <c r="J8" s="16">
        <v>52</v>
      </c>
      <c r="K8" s="16">
        <v>31</v>
      </c>
      <c r="L8" s="16">
        <v>21</v>
      </c>
      <c r="M8" s="81">
        <v>33.851999999999997</v>
      </c>
      <c r="N8" s="72">
        <v>34</v>
      </c>
      <c r="O8" s="64">
        <v>2530</v>
      </c>
      <c r="P8" s="65">
        <f>Table2245789101123456789101112131415161718192021222324252627282930[[#This Row],[PEMBULATAN]]*O8</f>
        <v>86020</v>
      </c>
    </row>
    <row r="9" spans="1:16" ht="26.25" customHeight="1" x14ac:dyDescent="0.2">
      <c r="A9" s="14"/>
      <c r="B9" s="75"/>
      <c r="C9" s="73" t="s">
        <v>5020</v>
      </c>
      <c r="D9" s="78" t="s">
        <v>289</v>
      </c>
      <c r="E9" s="13">
        <v>44460</v>
      </c>
      <c r="F9" s="76" t="s">
        <v>1362</v>
      </c>
      <c r="G9" s="13">
        <v>44463.916666666664</v>
      </c>
      <c r="H9" s="77" t="s">
        <v>5237</v>
      </c>
      <c r="I9" s="16">
        <v>66</v>
      </c>
      <c r="J9" s="16">
        <v>51</v>
      </c>
      <c r="K9" s="16">
        <v>30</v>
      </c>
      <c r="L9" s="16">
        <v>22</v>
      </c>
      <c r="M9" s="81">
        <v>25.245000000000001</v>
      </c>
      <c r="N9" s="72">
        <v>25</v>
      </c>
      <c r="O9" s="64">
        <v>2530</v>
      </c>
      <c r="P9" s="65">
        <f>Table2245789101123456789101112131415161718192021222324252627282930[[#This Row],[PEMBULATAN]]*O9</f>
        <v>63250</v>
      </c>
    </row>
    <row r="10" spans="1:16" ht="26.25" customHeight="1" x14ac:dyDescent="0.2">
      <c r="A10" s="14"/>
      <c r="B10" s="97"/>
      <c r="C10" s="73" t="s">
        <v>5021</v>
      </c>
      <c r="D10" s="78" t="s">
        <v>289</v>
      </c>
      <c r="E10" s="13">
        <v>44460</v>
      </c>
      <c r="F10" s="76" t="s">
        <v>1362</v>
      </c>
      <c r="G10" s="13">
        <v>44463.916666666664</v>
      </c>
      <c r="H10" s="77" t="s">
        <v>5237</v>
      </c>
      <c r="I10" s="16">
        <v>28</v>
      </c>
      <c r="J10" s="16">
        <v>13</v>
      </c>
      <c r="K10" s="16">
        <v>4</v>
      </c>
      <c r="L10" s="16">
        <v>1</v>
      </c>
      <c r="M10" s="81">
        <v>0.36399999999999999</v>
      </c>
      <c r="N10" s="72">
        <v>1</v>
      </c>
      <c r="O10" s="64">
        <v>2530</v>
      </c>
      <c r="P10" s="65">
        <f>Table2245789101123456789101112131415161718192021222324252627282930[[#This Row],[PEMBULATAN]]*O10</f>
        <v>2530</v>
      </c>
    </row>
    <row r="11" spans="1:16" ht="26.25" customHeight="1" x14ac:dyDescent="0.2">
      <c r="A11" s="14"/>
      <c r="B11" s="75" t="s">
        <v>5022</v>
      </c>
      <c r="C11" s="73" t="s">
        <v>5023</v>
      </c>
      <c r="D11" s="78" t="s">
        <v>289</v>
      </c>
      <c r="E11" s="13">
        <v>44460</v>
      </c>
      <c r="F11" s="76" t="s">
        <v>1362</v>
      </c>
      <c r="G11" s="13">
        <v>44463.916666666664</v>
      </c>
      <c r="H11" s="77" t="s">
        <v>5237</v>
      </c>
      <c r="I11" s="16">
        <v>85</v>
      </c>
      <c r="J11" s="16">
        <v>50</v>
      </c>
      <c r="K11" s="16">
        <v>26</v>
      </c>
      <c r="L11" s="16">
        <v>25</v>
      </c>
      <c r="M11" s="81">
        <v>27.625</v>
      </c>
      <c r="N11" s="72">
        <v>28</v>
      </c>
      <c r="O11" s="64">
        <v>2530</v>
      </c>
      <c r="P11" s="65">
        <f>Table2245789101123456789101112131415161718192021222324252627282930[[#This Row],[PEMBULATAN]]*O11</f>
        <v>70840</v>
      </c>
    </row>
    <row r="12" spans="1:16" ht="26.25" customHeight="1" x14ac:dyDescent="0.2">
      <c r="A12" s="14"/>
      <c r="B12" s="75"/>
      <c r="C12" s="73" t="s">
        <v>5024</v>
      </c>
      <c r="D12" s="78" t="s">
        <v>289</v>
      </c>
      <c r="E12" s="13">
        <v>44460</v>
      </c>
      <c r="F12" s="76" t="s">
        <v>1362</v>
      </c>
      <c r="G12" s="13">
        <v>44463.916666666664</v>
      </c>
      <c r="H12" s="77" t="s">
        <v>5237</v>
      </c>
      <c r="I12" s="16">
        <v>102</v>
      </c>
      <c r="J12" s="16">
        <v>78</v>
      </c>
      <c r="K12" s="16">
        <v>24</v>
      </c>
      <c r="L12" s="16">
        <v>20</v>
      </c>
      <c r="M12" s="81">
        <v>47.735999999999997</v>
      </c>
      <c r="N12" s="72">
        <v>48</v>
      </c>
      <c r="O12" s="64">
        <v>2530</v>
      </c>
      <c r="P12" s="65">
        <f>Table2245789101123456789101112131415161718192021222324252627282930[[#This Row],[PEMBULATAN]]*O12</f>
        <v>121440</v>
      </c>
    </row>
    <row r="13" spans="1:16" ht="26.25" customHeight="1" x14ac:dyDescent="0.2">
      <c r="A13" s="14"/>
      <c r="B13" s="75"/>
      <c r="C13" s="73" t="s">
        <v>5025</v>
      </c>
      <c r="D13" s="78" t="s">
        <v>289</v>
      </c>
      <c r="E13" s="13">
        <v>44460</v>
      </c>
      <c r="F13" s="76" t="s">
        <v>1362</v>
      </c>
      <c r="G13" s="13">
        <v>44463.916666666664</v>
      </c>
      <c r="H13" s="77" t="s">
        <v>5237</v>
      </c>
      <c r="I13" s="16">
        <v>92</v>
      </c>
      <c r="J13" s="16">
        <v>51</v>
      </c>
      <c r="K13" s="16">
        <v>35</v>
      </c>
      <c r="L13" s="16">
        <v>22</v>
      </c>
      <c r="M13" s="81">
        <v>41.055</v>
      </c>
      <c r="N13" s="72">
        <v>41</v>
      </c>
      <c r="O13" s="64">
        <v>2530</v>
      </c>
      <c r="P13" s="65">
        <f>Table2245789101123456789101112131415161718192021222324252627282930[[#This Row],[PEMBULATAN]]*O13</f>
        <v>103730</v>
      </c>
    </row>
    <row r="14" spans="1:16" ht="26.25" customHeight="1" x14ac:dyDescent="0.2">
      <c r="A14" s="14"/>
      <c r="B14" s="75"/>
      <c r="C14" s="73" t="s">
        <v>5026</v>
      </c>
      <c r="D14" s="78" t="s">
        <v>289</v>
      </c>
      <c r="E14" s="13">
        <v>44460</v>
      </c>
      <c r="F14" s="76" t="s">
        <v>1362</v>
      </c>
      <c r="G14" s="13">
        <v>44463.916666666664</v>
      </c>
      <c r="H14" s="77" t="s">
        <v>5237</v>
      </c>
      <c r="I14" s="16">
        <v>90</v>
      </c>
      <c r="J14" s="16">
        <v>59</v>
      </c>
      <c r="K14" s="16">
        <v>36</v>
      </c>
      <c r="L14" s="16">
        <v>23</v>
      </c>
      <c r="M14" s="81">
        <v>47.79</v>
      </c>
      <c r="N14" s="72">
        <v>48</v>
      </c>
      <c r="O14" s="64">
        <v>2530</v>
      </c>
      <c r="P14" s="65">
        <f>Table2245789101123456789101112131415161718192021222324252627282930[[#This Row],[PEMBULATAN]]*O14</f>
        <v>121440</v>
      </c>
    </row>
    <row r="15" spans="1:16" ht="26.25" customHeight="1" x14ac:dyDescent="0.2">
      <c r="A15" s="14"/>
      <c r="B15" s="75"/>
      <c r="C15" s="73" t="s">
        <v>5027</v>
      </c>
      <c r="D15" s="78" t="s">
        <v>289</v>
      </c>
      <c r="E15" s="13">
        <v>44460</v>
      </c>
      <c r="F15" s="76" t="s">
        <v>1362</v>
      </c>
      <c r="G15" s="13">
        <v>44463.916666666664</v>
      </c>
      <c r="H15" s="77" t="s">
        <v>5237</v>
      </c>
      <c r="I15" s="16">
        <v>92</v>
      </c>
      <c r="J15" s="16">
        <v>86</v>
      </c>
      <c r="K15" s="16">
        <v>20</v>
      </c>
      <c r="L15" s="16">
        <v>27</v>
      </c>
      <c r="M15" s="81">
        <v>39.56</v>
      </c>
      <c r="N15" s="72">
        <v>40</v>
      </c>
      <c r="O15" s="64">
        <v>2530</v>
      </c>
      <c r="P15" s="65">
        <f>Table2245789101123456789101112131415161718192021222324252627282930[[#This Row],[PEMBULATAN]]*O15</f>
        <v>101200</v>
      </c>
    </row>
    <row r="16" spans="1:16" ht="26.25" customHeight="1" x14ac:dyDescent="0.2">
      <c r="A16" s="14"/>
      <c r="B16" s="75"/>
      <c r="C16" s="73" t="s">
        <v>5028</v>
      </c>
      <c r="D16" s="78" t="s">
        <v>289</v>
      </c>
      <c r="E16" s="13">
        <v>44460</v>
      </c>
      <c r="F16" s="76" t="s">
        <v>1362</v>
      </c>
      <c r="G16" s="13">
        <v>44463.916666666664</v>
      </c>
      <c r="H16" s="77" t="s">
        <v>5237</v>
      </c>
      <c r="I16" s="16">
        <v>100</v>
      </c>
      <c r="J16" s="16">
        <v>72</v>
      </c>
      <c r="K16" s="16">
        <v>35</v>
      </c>
      <c r="L16" s="16">
        <v>20</v>
      </c>
      <c r="M16" s="81">
        <v>63</v>
      </c>
      <c r="N16" s="72">
        <v>63</v>
      </c>
      <c r="O16" s="64">
        <v>2530</v>
      </c>
      <c r="P16" s="65">
        <f>Table2245789101123456789101112131415161718192021222324252627282930[[#This Row],[PEMBULATAN]]*O16</f>
        <v>159390</v>
      </c>
    </row>
    <row r="17" spans="1:16" ht="26.25" customHeight="1" x14ac:dyDescent="0.2">
      <c r="A17" s="14"/>
      <c r="B17" s="75"/>
      <c r="C17" s="73" t="s">
        <v>5029</v>
      </c>
      <c r="D17" s="78" t="s">
        <v>289</v>
      </c>
      <c r="E17" s="13">
        <v>44460</v>
      </c>
      <c r="F17" s="76" t="s">
        <v>1362</v>
      </c>
      <c r="G17" s="13">
        <v>44463.916666666664</v>
      </c>
      <c r="H17" s="77" t="s">
        <v>5237</v>
      </c>
      <c r="I17" s="16">
        <v>60</v>
      </c>
      <c r="J17" s="16">
        <v>60</v>
      </c>
      <c r="K17" s="16">
        <v>62</v>
      </c>
      <c r="L17" s="16">
        <v>36</v>
      </c>
      <c r="M17" s="81">
        <v>55.8</v>
      </c>
      <c r="N17" s="72">
        <v>56</v>
      </c>
      <c r="O17" s="64">
        <v>2530</v>
      </c>
      <c r="P17" s="65">
        <f>Table2245789101123456789101112131415161718192021222324252627282930[[#This Row],[PEMBULATAN]]*O17</f>
        <v>141680</v>
      </c>
    </row>
    <row r="18" spans="1:16" ht="26.25" customHeight="1" x14ac:dyDescent="0.2">
      <c r="A18" s="14"/>
      <c r="B18" s="75"/>
      <c r="C18" s="73" t="s">
        <v>5030</v>
      </c>
      <c r="D18" s="78" t="s">
        <v>289</v>
      </c>
      <c r="E18" s="13">
        <v>44460</v>
      </c>
      <c r="F18" s="76" t="s">
        <v>1362</v>
      </c>
      <c r="G18" s="13">
        <v>44463.916666666664</v>
      </c>
      <c r="H18" s="77" t="s">
        <v>5237</v>
      </c>
      <c r="I18" s="16">
        <v>62</v>
      </c>
      <c r="J18" s="16">
        <v>57</v>
      </c>
      <c r="K18" s="16">
        <v>32</v>
      </c>
      <c r="L18" s="16">
        <v>11</v>
      </c>
      <c r="M18" s="81">
        <v>28.271999999999998</v>
      </c>
      <c r="N18" s="72">
        <v>28</v>
      </c>
      <c r="O18" s="64">
        <v>2530</v>
      </c>
      <c r="P18" s="65">
        <f>Table2245789101123456789101112131415161718192021222324252627282930[[#This Row],[PEMBULATAN]]*O18</f>
        <v>70840</v>
      </c>
    </row>
    <row r="19" spans="1:16" ht="26.25" customHeight="1" x14ac:dyDescent="0.2">
      <c r="A19" s="14"/>
      <c r="B19" s="75"/>
      <c r="C19" s="73" t="s">
        <v>5031</v>
      </c>
      <c r="D19" s="78" t="s">
        <v>289</v>
      </c>
      <c r="E19" s="13">
        <v>44460</v>
      </c>
      <c r="F19" s="76" t="s">
        <v>1362</v>
      </c>
      <c r="G19" s="13">
        <v>44463.916666666664</v>
      </c>
      <c r="H19" s="77" t="s">
        <v>5237</v>
      </c>
      <c r="I19" s="16">
        <v>93</v>
      </c>
      <c r="J19" s="16">
        <v>58</v>
      </c>
      <c r="K19" s="16">
        <v>40</v>
      </c>
      <c r="L19" s="16">
        <v>25</v>
      </c>
      <c r="M19" s="81">
        <v>53.94</v>
      </c>
      <c r="N19" s="72">
        <v>54</v>
      </c>
      <c r="O19" s="64">
        <v>2530</v>
      </c>
      <c r="P19" s="65">
        <f>Table2245789101123456789101112131415161718192021222324252627282930[[#This Row],[PEMBULATAN]]*O19</f>
        <v>136620</v>
      </c>
    </row>
    <row r="20" spans="1:16" ht="26.25" customHeight="1" x14ac:dyDescent="0.2">
      <c r="A20" s="14"/>
      <c r="B20" s="75"/>
      <c r="C20" s="73" t="s">
        <v>5032</v>
      </c>
      <c r="D20" s="78" t="s">
        <v>289</v>
      </c>
      <c r="E20" s="13">
        <v>44460</v>
      </c>
      <c r="F20" s="76" t="s">
        <v>1362</v>
      </c>
      <c r="G20" s="13">
        <v>44463.916666666664</v>
      </c>
      <c r="H20" s="77" t="s">
        <v>5237</v>
      </c>
      <c r="I20" s="16">
        <v>54</v>
      </c>
      <c r="J20" s="16">
        <v>31</v>
      </c>
      <c r="K20" s="16">
        <v>13</v>
      </c>
      <c r="L20" s="16">
        <v>5</v>
      </c>
      <c r="M20" s="81">
        <v>5.4405000000000001</v>
      </c>
      <c r="N20" s="72">
        <v>6</v>
      </c>
      <c r="O20" s="64">
        <v>2530</v>
      </c>
      <c r="P20" s="65">
        <f>Table2245789101123456789101112131415161718192021222324252627282930[[#This Row],[PEMBULATAN]]*O20</f>
        <v>15180</v>
      </c>
    </row>
    <row r="21" spans="1:16" ht="26.25" customHeight="1" x14ac:dyDescent="0.2">
      <c r="A21" s="14"/>
      <c r="B21" s="75"/>
      <c r="C21" s="73" t="s">
        <v>5033</v>
      </c>
      <c r="D21" s="78" t="s">
        <v>289</v>
      </c>
      <c r="E21" s="13">
        <v>44460</v>
      </c>
      <c r="F21" s="76" t="s">
        <v>1362</v>
      </c>
      <c r="G21" s="13">
        <v>44463.916666666664</v>
      </c>
      <c r="H21" s="77" t="s">
        <v>5237</v>
      </c>
      <c r="I21" s="16">
        <v>45</v>
      </c>
      <c r="J21" s="16">
        <v>35</v>
      </c>
      <c r="K21" s="16">
        <v>21</v>
      </c>
      <c r="L21" s="16">
        <v>6</v>
      </c>
      <c r="M21" s="81">
        <v>8.2687500000000007</v>
      </c>
      <c r="N21" s="72">
        <v>8</v>
      </c>
      <c r="O21" s="64">
        <v>2530</v>
      </c>
      <c r="P21" s="65">
        <f>Table2245789101123456789101112131415161718192021222324252627282930[[#This Row],[PEMBULATAN]]*O21</f>
        <v>20240</v>
      </c>
    </row>
    <row r="22" spans="1:16" ht="26.25" customHeight="1" x14ac:dyDescent="0.2">
      <c r="A22" s="14"/>
      <c r="B22" s="75"/>
      <c r="C22" s="73" t="s">
        <v>5034</v>
      </c>
      <c r="D22" s="78" t="s">
        <v>289</v>
      </c>
      <c r="E22" s="13">
        <v>44460</v>
      </c>
      <c r="F22" s="76" t="s">
        <v>1362</v>
      </c>
      <c r="G22" s="13">
        <v>44463.916666666664</v>
      </c>
      <c r="H22" s="77" t="s">
        <v>5237</v>
      </c>
      <c r="I22" s="16">
        <v>51</v>
      </c>
      <c r="J22" s="16">
        <v>54</v>
      </c>
      <c r="K22" s="16">
        <v>27</v>
      </c>
      <c r="L22" s="16">
        <v>30</v>
      </c>
      <c r="M22" s="81">
        <v>18.589500000000001</v>
      </c>
      <c r="N22" s="72">
        <v>30</v>
      </c>
      <c r="O22" s="64">
        <v>2530</v>
      </c>
      <c r="P22" s="65">
        <f>Table2245789101123456789101112131415161718192021222324252627282930[[#This Row],[PEMBULATAN]]*O22</f>
        <v>75900</v>
      </c>
    </row>
    <row r="23" spans="1:16" ht="26.25" customHeight="1" x14ac:dyDescent="0.2">
      <c r="A23" s="14"/>
      <c r="B23" s="75"/>
      <c r="C23" s="73" t="s">
        <v>5035</v>
      </c>
      <c r="D23" s="78" t="s">
        <v>289</v>
      </c>
      <c r="E23" s="13">
        <v>44460</v>
      </c>
      <c r="F23" s="76" t="s">
        <v>1362</v>
      </c>
      <c r="G23" s="13">
        <v>44463.916666666664</v>
      </c>
      <c r="H23" s="77" t="s">
        <v>5237</v>
      </c>
      <c r="I23" s="16">
        <v>80</v>
      </c>
      <c r="J23" s="16">
        <v>42</v>
      </c>
      <c r="K23" s="16">
        <v>30</v>
      </c>
      <c r="L23" s="16">
        <v>6</v>
      </c>
      <c r="M23" s="81">
        <v>25.2</v>
      </c>
      <c r="N23" s="72">
        <v>25</v>
      </c>
      <c r="O23" s="64">
        <v>2530</v>
      </c>
      <c r="P23" s="65">
        <f>Table2245789101123456789101112131415161718192021222324252627282930[[#This Row],[PEMBULATAN]]*O23</f>
        <v>63250</v>
      </c>
    </row>
    <row r="24" spans="1:16" ht="26.25" customHeight="1" x14ac:dyDescent="0.2">
      <c r="A24" s="14"/>
      <c r="B24" s="75"/>
      <c r="C24" s="73" t="s">
        <v>5036</v>
      </c>
      <c r="D24" s="78" t="s">
        <v>289</v>
      </c>
      <c r="E24" s="13">
        <v>44460</v>
      </c>
      <c r="F24" s="76" t="s">
        <v>1362</v>
      </c>
      <c r="G24" s="13">
        <v>44463.916666666664</v>
      </c>
      <c r="H24" s="77" t="s">
        <v>5237</v>
      </c>
      <c r="I24" s="16">
        <v>60</v>
      </c>
      <c r="J24" s="16">
        <v>60</v>
      </c>
      <c r="K24" s="16">
        <v>13</v>
      </c>
      <c r="L24" s="16">
        <v>8</v>
      </c>
      <c r="M24" s="81">
        <v>11.7</v>
      </c>
      <c r="N24" s="72">
        <v>12</v>
      </c>
      <c r="O24" s="64">
        <v>2530</v>
      </c>
      <c r="P24" s="65">
        <f>Table2245789101123456789101112131415161718192021222324252627282930[[#This Row],[PEMBULATAN]]*O24</f>
        <v>30360</v>
      </c>
    </row>
    <row r="25" spans="1:16" ht="26.25" customHeight="1" x14ac:dyDescent="0.2">
      <c r="A25" s="14"/>
      <c r="B25" s="75"/>
      <c r="C25" s="73" t="s">
        <v>5037</v>
      </c>
      <c r="D25" s="78" t="s">
        <v>289</v>
      </c>
      <c r="E25" s="13">
        <v>44460</v>
      </c>
      <c r="F25" s="76" t="s">
        <v>1362</v>
      </c>
      <c r="G25" s="13">
        <v>44463.916666666664</v>
      </c>
      <c r="H25" s="77" t="s">
        <v>5237</v>
      </c>
      <c r="I25" s="16">
        <v>80</v>
      </c>
      <c r="J25" s="16">
        <v>58</v>
      </c>
      <c r="K25" s="16">
        <v>30</v>
      </c>
      <c r="L25" s="16">
        <v>20</v>
      </c>
      <c r="M25" s="81">
        <v>34.799999999999997</v>
      </c>
      <c r="N25" s="72">
        <v>35</v>
      </c>
      <c r="O25" s="64">
        <v>2530</v>
      </c>
      <c r="P25" s="65">
        <f>Table2245789101123456789101112131415161718192021222324252627282930[[#This Row],[PEMBULATAN]]*O25</f>
        <v>88550</v>
      </c>
    </row>
    <row r="26" spans="1:16" ht="26.25" customHeight="1" x14ac:dyDescent="0.2">
      <c r="A26" s="14"/>
      <c r="B26" s="75"/>
      <c r="C26" s="73" t="s">
        <v>5038</v>
      </c>
      <c r="D26" s="78" t="s">
        <v>289</v>
      </c>
      <c r="E26" s="13">
        <v>44460</v>
      </c>
      <c r="F26" s="76" t="s">
        <v>1362</v>
      </c>
      <c r="G26" s="13">
        <v>44463.916666666664</v>
      </c>
      <c r="H26" s="77" t="s">
        <v>5237</v>
      </c>
      <c r="I26" s="16">
        <v>82</v>
      </c>
      <c r="J26" s="16">
        <v>60</v>
      </c>
      <c r="K26" s="16">
        <v>35</v>
      </c>
      <c r="L26" s="16">
        <v>10</v>
      </c>
      <c r="M26" s="81">
        <v>43.05</v>
      </c>
      <c r="N26" s="72">
        <v>43</v>
      </c>
      <c r="O26" s="64">
        <v>2530</v>
      </c>
      <c r="P26" s="65">
        <f>Table2245789101123456789101112131415161718192021222324252627282930[[#This Row],[PEMBULATAN]]*O26</f>
        <v>108790</v>
      </c>
    </row>
    <row r="27" spans="1:16" ht="26.25" customHeight="1" x14ac:dyDescent="0.2">
      <c r="A27" s="14"/>
      <c r="B27" s="75"/>
      <c r="C27" s="73" t="s">
        <v>5039</v>
      </c>
      <c r="D27" s="78" t="s">
        <v>289</v>
      </c>
      <c r="E27" s="13">
        <v>44460</v>
      </c>
      <c r="F27" s="76" t="s">
        <v>1362</v>
      </c>
      <c r="G27" s="13">
        <v>44463.916666666664</v>
      </c>
      <c r="H27" s="77" t="s">
        <v>5237</v>
      </c>
      <c r="I27" s="16">
        <v>56</v>
      </c>
      <c r="J27" s="16">
        <v>10</v>
      </c>
      <c r="K27" s="16">
        <v>30</v>
      </c>
      <c r="L27" s="16">
        <v>14</v>
      </c>
      <c r="M27" s="81">
        <v>4.2</v>
      </c>
      <c r="N27" s="72">
        <v>14</v>
      </c>
      <c r="O27" s="64">
        <v>2530</v>
      </c>
      <c r="P27" s="65">
        <f>Table2245789101123456789101112131415161718192021222324252627282930[[#This Row],[PEMBULATAN]]*O27</f>
        <v>35420</v>
      </c>
    </row>
    <row r="28" spans="1:16" ht="26.25" customHeight="1" x14ac:dyDescent="0.2">
      <c r="A28" s="14"/>
      <c r="B28" s="75"/>
      <c r="C28" s="73" t="s">
        <v>5040</v>
      </c>
      <c r="D28" s="78" t="s">
        <v>289</v>
      </c>
      <c r="E28" s="13">
        <v>44460</v>
      </c>
      <c r="F28" s="76" t="s">
        <v>1362</v>
      </c>
      <c r="G28" s="13">
        <v>44463.916666666664</v>
      </c>
      <c r="H28" s="77" t="s">
        <v>5237</v>
      </c>
      <c r="I28" s="16">
        <v>80</v>
      </c>
      <c r="J28" s="16">
        <v>62</v>
      </c>
      <c r="K28" s="16">
        <v>30</v>
      </c>
      <c r="L28" s="16">
        <v>11</v>
      </c>
      <c r="M28" s="81">
        <v>37.200000000000003</v>
      </c>
      <c r="N28" s="72">
        <v>37</v>
      </c>
      <c r="O28" s="64">
        <v>2530</v>
      </c>
      <c r="P28" s="65">
        <f>Table2245789101123456789101112131415161718192021222324252627282930[[#This Row],[PEMBULATAN]]*O28</f>
        <v>93610</v>
      </c>
    </row>
    <row r="29" spans="1:16" ht="26.25" customHeight="1" x14ac:dyDescent="0.2">
      <c r="A29" s="14"/>
      <c r="B29" s="75"/>
      <c r="C29" s="73" t="s">
        <v>5041</v>
      </c>
      <c r="D29" s="78" t="s">
        <v>289</v>
      </c>
      <c r="E29" s="13">
        <v>44460</v>
      </c>
      <c r="F29" s="76" t="s">
        <v>1362</v>
      </c>
      <c r="G29" s="13">
        <v>44463.916666666664</v>
      </c>
      <c r="H29" s="77" t="s">
        <v>5237</v>
      </c>
      <c r="I29" s="16">
        <v>71</v>
      </c>
      <c r="J29" s="16">
        <v>70</v>
      </c>
      <c r="K29" s="16">
        <v>32</v>
      </c>
      <c r="L29" s="16">
        <v>12</v>
      </c>
      <c r="M29" s="81">
        <v>39.76</v>
      </c>
      <c r="N29" s="72">
        <v>38</v>
      </c>
      <c r="O29" s="64">
        <v>2530</v>
      </c>
      <c r="P29" s="65">
        <f>Table2245789101123456789101112131415161718192021222324252627282930[[#This Row],[PEMBULATAN]]*O29</f>
        <v>96140</v>
      </c>
    </row>
    <row r="30" spans="1:16" ht="26.25" customHeight="1" x14ac:dyDescent="0.2">
      <c r="A30" s="14"/>
      <c r="B30" s="75"/>
      <c r="C30" s="73" t="s">
        <v>5042</v>
      </c>
      <c r="D30" s="78" t="s">
        <v>289</v>
      </c>
      <c r="E30" s="13">
        <v>44460</v>
      </c>
      <c r="F30" s="76" t="s">
        <v>1362</v>
      </c>
      <c r="G30" s="13">
        <v>44463.916666666664</v>
      </c>
      <c r="H30" s="77" t="s">
        <v>5237</v>
      </c>
      <c r="I30" s="16">
        <v>10</v>
      </c>
      <c r="J30" s="16">
        <v>37</v>
      </c>
      <c r="K30" s="16">
        <v>6</v>
      </c>
      <c r="L30" s="16">
        <v>1</v>
      </c>
      <c r="M30" s="81">
        <v>0.55500000000000005</v>
      </c>
      <c r="N30" s="72">
        <v>1</v>
      </c>
      <c r="O30" s="64">
        <v>2530</v>
      </c>
      <c r="P30" s="65">
        <f>Table2245789101123456789101112131415161718192021222324252627282930[[#This Row],[PEMBULATAN]]*O30</f>
        <v>2530</v>
      </c>
    </row>
    <row r="31" spans="1:16" ht="26.25" customHeight="1" x14ac:dyDescent="0.2">
      <c r="A31" s="14"/>
      <c r="B31" s="75"/>
      <c r="C31" s="73" t="s">
        <v>5043</v>
      </c>
      <c r="D31" s="78" t="s">
        <v>289</v>
      </c>
      <c r="E31" s="13">
        <v>44460</v>
      </c>
      <c r="F31" s="76" t="s">
        <v>1362</v>
      </c>
      <c r="G31" s="13">
        <v>44463.916666666664</v>
      </c>
      <c r="H31" s="77" t="s">
        <v>5237</v>
      </c>
      <c r="I31" s="16">
        <v>96</v>
      </c>
      <c r="J31" s="16">
        <v>60</v>
      </c>
      <c r="K31" s="16">
        <v>35</v>
      </c>
      <c r="L31" s="16">
        <v>26</v>
      </c>
      <c r="M31" s="81">
        <v>50.4</v>
      </c>
      <c r="N31" s="72">
        <v>51</v>
      </c>
      <c r="O31" s="64">
        <v>2530</v>
      </c>
      <c r="P31" s="65">
        <f>Table2245789101123456789101112131415161718192021222324252627282930[[#This Row],[PEMBULATAN]]*O31</f>
        <v>129030</v>
      </c>
    </row>
    <row r="32" spans="1:16" ht="26.25" customHeight="1" x14ac:dyDescent="0.2">
      <c r="A32" s="14"/>
      <c r="B32" s="75"/>
      <c r="C32" s="73" t="s">
        <v>5044</v>
      </c>
      <c r="D32" s="78" t="s">
        <v>289</v>
      </c>
      <c r="E32" s="13">
        <v>44460</v>
      </c>
      <c r="F32" s="76" t="s">
        <v>1362</v>
      </c>
      <c r="G32" s="13">
        <v>44463.916666666664</v>
      </c>
      <c r="H32" s="77" t="s">
        <v>5237</v>
      </c>
      <c r="I32" s="16">
        <v>94</v>
      </c>
      <c r="J32" s="16">
        <v>60</v>
      </c>
      <c r="K32" s="16">
        <v>30</v>
      </c>
      <c r="L32" s="16">
        <v>26</v>
      </c>
      <c r="M32" s="81">
        <v>42.3</v>
      </c>
      <c r="N32" s="72">
        <v>43</v>
      </c>
      <c r="O32" s="64">
        <v>2530</v>
      </c>
      <c r="P32" s="65">
        <f>Table2245789101123456789101112131415161718192021222324252627282930[[#This Row],[PEMBULATAN]]*O32</f>
        <v>108790</v>
      </c>
    </row>
    <row r="33" spans="1:16" ht="26.25" customHeight="1" x14ac:dyDescent="0.2">
      <c r="A33" s="14"/>
      <c r="B33" s="75"/>
      <c r="C33" s="73" t="s">
        <v>5045</v>
      </c>
      <c r="D33" s="78" t="s">
        <v>289</v>
      </c>
      <c r="E33" s="13">
        <v>44460</v>
      </c>
      <c r="F33" s="76" t="s">
        <v>1362</v>
      </c>
      <c r="G33" s="13">
        <v>44463.916666666664</v>
      </c>
      <c r="H33" s="77" t="s">
        <v>5237</v>
      </c>
      <c r="I33" s="16">
        <v>95</v>
      </c>
      <c r="J33" s="16">
        <v>70</v>
      </c>
      <c r="K33" s="16">
        <v>20</v>
      </c>
      <c r="L33" s="16">
        <v>16</v>
      </c>
      <c r="M33" s="81">
        <v>33.25</v>
      </c>
      <c r="N33" s="72">
        <v>33</v>
      </c>
      <c r="O33" s="64">
        <v>2530</v>
      </c>
      <c r="P33" s="65">
        <f>Table2245789101123456789101112131415161718192021222324252627282930[[#This Row],[PEMBULATAN]]*O33</f>
        <v>83490</v>
      </c>
    </row>
    <row r="34" spans="1:16" ht="26.25" customHeight="1" x14ac:dyDescent="0.2">
      <c r="A34" s="14"/>
      <c r="B34" s="75"/>
      <c r="C34" s="73" t="s">
        <v>5046</v>
      </c>
      <c r="D34" s="78" t="s">
        <v>289</v>
      </c>
      <c r="E34" s="13">
        <v>44460</v>
      </c>
      <c r="F34" s="76" t="s">
        <v>1362</v>
      </c>
      <c r="G34" s="13">
        <v>44463.916666666664</v>
      </c>
      <c r="H34" s="77" t="s">
        <v>5237</v>
      </c>
      <c r="I34" s="16">
        <v>80</v>
      </c>
      <c r="J34" s="16">
        <v>40</v>
      </c>
      <c r="K34" s="16">
        <v>25</v>
      </c>
      <c r="L34" s="16">
        <v>15</v>
      </c>
      <c r="M34" s="81">
        <v>20</v>
      </c>
      <c r="N34" s="72">
        <v>20</v>
      </c>
      <c r="O34" s="64">
        <v>2530</v>
      </c>
      <c r="P34" s="65">
        <f>Table2245789101123456789101112131415161718192021222324252627282930[[#This Row],[PEMBULATAN]]*O34</f>
        <v>50600</v>
      </c>
    </row>
    <row r="35" spans="1:16" ht="26.25" customHeight="1" x14ac:dyDescent="0.2">
      <c r="A35" s="14"/>
      <c r="B35" s="75"/>
      <c r="C35" s="73" t="s">
        <v>5047</v>
      </c>
      <c r="D35" s="78" t="s">
        <v>289</v>
      </c>
      <c r="E35" s="13">
        <v>44460</v>
      </c>
      <c r="F35" s="76" t="s">
        <v>1362</v>
      </c>
      <c r="G35" s="13">
        <v>44463.916666666664</v>
      </c>
      <c r="H35" s="77" t="s">
        <v>5237</v>
      </c>
      <c r="I35" s="16">
        <v>100</v>
      </c>
      <c r="J35" s="16">
        <v>68</v>
      </c>
      <c r="K35" s="16">
        <v>31</v>
      </c>
      <c r="L35" s="16">
        <v>23</v>
      </c>
      <c r="M35" s="81">
        <v>52.7</v>
      </c>
      <c r="N35" s="72">
        <v>53</v>
      </c>
      <c r="O35" s="64">
        <v>2530</v>
      </c>
      <c r="P35" s="65">
        <f>Table2245789101123456789101112131415161718192021222324252627282930[[#This Row],[PEMBULATAN]]*O35</f>
        <v>134090</v>
      </c>
    </row>
    <row r="36" spans="1:16" ht="26.25" customHeight="1" x14ac:dyDescent="0.2">
      <c r="A36" s="14"/>
      <c r="B36" s="75"/>
      <c r="C36" s="73" t="s">
        <v>5048</v>
      </c>
      <c r="D36" s="78" t="s">
        <v>289</v>
      </c>
      <c r="E36" s="13">
        <v>44460</v>
      </c>
      <c r="F36" s="76" t="s">
        <v>1362</v>
      </c>
      <c r="G36" s="13">
        <v>44463.916666666664</v>
      </c>
      <c r="H36" s="77" t="s">
        <v>5237</v>
      </c>
      <c r="I36" s="16">
        <v>100</v>
      </c>
      <c r="J36" s="16">
        <v>35</v>
      </c>
      <c r="K36" s="16">
        <v>25</v>
      </c>
      <c r="L36" s="16">
        <v>20</v>
      </c>
      <c r="M36" s="81">
        <v>21.875</v>
      </c>
      <c r="N36" s="72">
        <v>22</v>
      </c>
      <c r="O36" s="64">
        <v>2530</v>
      </c>
      <c r="P36" s="65">
        <f>Table2245789101123456789101112131415161718192021222324252627282930[[#This Row],[PEMBULATAN]]*O36</f>
        <v>55660</v>
      </c>
    </row>
    <row r="37" spans="1:16" ht="26.25" customHeight="1" x14ac:dyDescent="0.2">
      <c r="A37" s="14"/>
      <c r="B37" s="75"/>
      <c r="C37" s="73" t="s">
        <v>5049</v>
      </c>
      <c r="D37" s="78" t="s">
        <v>289</v>
      </c>
      <c r="E37" s="13">
        <v>44460</v>
      </c>
      <c r="F37" s="76" t="s">
        <v>1362</v>
      </c>
      <c r="G37" s="13">
        <v>44463.916666666664</v>
      </c>
      <c r="H37" s="77" t="s">
        <v>5237</v>
      </c>
      <c r="I37" s="16">
        <v>97</v>
      </c>
      <c r="J37" s="16">
        <v>68</v>
      </c>
      <c r="K37" s="16">
        <v>39</v>
      </c>
      <c r="L37" s="16">
        <v>18</v>
      </c>
      <c r="M37" s="81">
        <v>64.311000000000007</v>
      </c>
      <c r="N37" s="72">
        <v>65</v>
      </c>
      <c r="O37" s="64">
        <v>2530</v>
      </c>
      <c r="P37" s="65">
        <f>Table2245789101123456789101112131415161718192021222324252627282930[[#This Row],[PEMBULATAN]]*O37</f>
        <v>164450</v>
      </c>
    </row>
    <row r="38" spans="1:16" ht="26.25" customHeight="1" x14ac:dyDescent="0.2">
      <c r="A38" s="14"/>
      <c r="B38" s="75"/>
      <c r="C38" s="73" t="s">
        <v>5050</v>
      </c>
      <c r="D38" s="78" t="s">
        <v>289</v>
      </c>
      <c r="E38" s="13">
        <v>44460</v>
      </c>
      <c r="F38" s="76" t="s">
        <v>1362</v>
      </c>
      <c r="G38" s="13">
        <v>44463.916666666664</v>
      </c>
      <c r="H38" s="77" t="s">
        <v>5237</v>
      </c>
      <c r="I38" s="16">
        <v>70</v>
      </c>
      <c r="J38" s="16">
        <v>68</v>
      </c>
      <c r="K38" s="16">
        <v>30</v>
      </c>
      <c r="L38" s="16">
        <v>25</v>
      </c>
      <c r="M38" s="81">
        <v>35.700000000000003</v>
      </c>
      <c r="N38" s="72">
        <v>36</v>
      </c>
      <c r="O38" s="64">
        <v>2530</v>
      </c>
      <c r="P38" s="65">
        <f>Table2245789101123456789101112131415161718192021222324252627282930[[#This Row],[PEMBULATAN]]*O38</f>
        <v>91080</v>
      </c>
    </row>
    <row r="39" spans="1:16" ht="26.25" customHeight="1" x14ac:dyDescent="0.2">
      <c r="A39" s="14"/>
      <c r="B39" s="75"/>
      <c r="C39" s="73" t="s">
        <v>5051</v>
      </c>
      <c r="D39" s="78" t="s">
        <v>289</v>
      </c>
      <c r="E39" s="13">
        <v>44460</v>
      </c>
      <c r="F39" s="76" t="s">
        <v>1362</v>
      </c>
      <c r="G39" s="13">
        <v>44463.916666666664</v>
      </c>
      <c r="H39" s="77" t="s">
        <v>5237</v>
      </c>
      <c r="I39" s="16">
        <v>100</v>
      </c>
      <c r="J39" s="16">
        <v>70</v>
      </c>
      <c r="K39" s="16">
        <v>25</v>
      </c>
      <c r="L39" s="16">
        <v>20</v>
      </c>
      <c r="M39" s="81">
        <v>43.75</v>
      </c>
      <c r="N39" s="72">
        <v>44</v>
      </c>
      <c r="O39" s="64">
        <v>2530</v>
      </c>
      <c r="P39" s="65">
        <f>Table2245789101123456789101112131415161718192021222324252627282930[[#This Row],[PEMBULATAN]]*O39</f>
        <v>111320</v>
      </c>
    </row>
    <row r="40" spans="1:16" ht="26.25" customHeight="1" x14ac:dyDescent="0.2">
      <c r="A40" s="14"/>
      <c r="B40" s="75"/>
      <c r="C40" s="73" t="s">
        <v>5052</v>
      </c>
      <c r="D40" s="78" t="s">
        <v>289</v>
      </c>
      <c r="E40" s="13">
        <v>44460</v>
      </c>
      <c r="F40" s="76" t="s">
        <v>1362</v>
      </c>
      <c r="G40" s="13">
        <v>44463.916666666664</v>
      </c>
      <c r="H40" s="77" t="s">
        <v>5237</v>
      </c>
      <c r="I40" s="16">
        <v>65</v>
      </c>
      <c r="J40" s="16">
        <v>51</v>
      </c>
      <c r="K40" s="16">
        <v>25</v>
      </c>
      <c r="L40" s="16">
        <v>15</v>
      </c>
      <c r="M40" s="81">
        <v>20.71875</v>
      </c>
      <c r="N40" s="72">
        <v>21</v>
      </c>
      <c r="O40" s="64">
        <v>2530</v>
      </c>
      <c r="P40" s="65">
        <f>Table2245789101123456789101112131415161718192021222324252627282930[[#This Row],[PEMBULATAN]]*O40</f>
        <v>53130</v>
      </c>
    </row>
    <row r="41" spans="1:16" ht="26.25" customHeight="1" x14ac:dyDescent="0.2">
      <c r="A41" s="14"/>
      <c r="B41" s="75"/>
      <c r="C41" s="73" t="s">
        <v>5053</v>
      </c>
      <c r="D41" s="78" t="s">
        <v>289</v>
      </c>
      <c r="E41" s="13">
        <v>44460</v>
      </c>
      <c r="F41" s="76" t="s">
        <v>1362</v>
      </c>
      <c r="G41" s="13">
        <v>44463.916666666664</v>
      </c>
      <c r="H41" s="77" t="s">
        <v>5237</v>
      </c>
      <c r="I41" s="16">
        <v>102</v>
      </c>
      <c r="J41" s="16">
        <v>61</v>
      </c>
      <c r="K41" s="16">
        <v>30</v>
      </c>
      <c r="L41" s="16">
        <v>23</v>
      </c>
      <c r="M41" s="81">
        <v>46.664999999999999</v>
      </c>
      <c r="N41" s="72">
        <v>47</v>
      </c>
      <c r="O41" s="64">
        <v>2530</v>
      </c>
      <c r="P41" s="65">
        <f>Table2245789101123456789101112131415161718192021222324252627282930[[#This Row],[PEMBULATAN]]*O41</f>
        <v>118910</v>
      </c>
    </row>
    <row r="42" spans="1:16" ht="26.25" customHeight="1" x14ac:dyDescent="0.2">
      <c r="A42" s="14"/>
      <c r="B42" s="75"/>
      <c r="C42" s="73" t="s">
        <v>5054</v>
      </c>
      <c r="D42" s="78" t="s">
        <v>289</v>
      </c>
      <c r="E42" s="13">
        <v>44460</v>
      </c>
      <c r="F42" s="76" t="s">
        <v>1362</v>
      </c>
      <c r="G42" s="13">
        <v>44463.916666666664</v>
      </c>
      <c r="H42" s="77" t="s">
        <v>5237</v>
      </c>
      <c r="I42" s="16">
        <v>66</v>
      </c>
      <c r="J42" s="16">
        <v>49</v>
      </c>
      <c r="K42" s="16">
        <v>33</v>
      </c>
      <c r="L42" s="16">
        <v>8</v>
      </c>
      <c r="M42" s="81">
        <v>26.680499999999999</v>
      </c>
      <c r="N42" s="72">
        <v>27</v>
      </c>
      <c r="O42" s="64">
        <v>2530</v>
      </c>
      <c r="P42" s="65">
        <f>Table2245789101123456789101112131415161718192021222324252627282930[[#This Row],[PEMBULATAN]]*O42</f>
        <v>68310</v>
      </c>
    </row>
    <row r="43" spans="1:16" ht="26.25" customHeight="1" x14ac:dyDescent="0.2">
      <c r="A43" s="14"/>
      <c r="B43" s="75"/>
      <c r="C43" s="73" t="s">
        <v>5055</v>
      </c>
      <c r="D43" s="78" t="s">
        <v>289</v>
      </c>
      <c r="E43" s="13">
        <v>44460</v>
      </c>
      <c r="F43" s="76" t="s">
        <v>1362</v>
      </c>
      <c r="G43" s="13">
        <v>44463.916666666664</v>
      </c>
      <c r="H43" s="77" t="s">
        <v>5237</v>
      </c>
      <c r="I43" s="16">
        <v>100</v>
      </c>
      <c r="J43" s="16">
        <v>65</v>
      </c>
      <c r="K43" s="16">
        <v>30</v>
      </c>
      <c r="L43" s="16">
        <v>16</v>
      </c>
      <c r="M43" s="81">
        <v>48.75</v>
      </c>
      <c r="N43" s="72">
        <v>49</v>
      </c>
      <c r="O43" s="64">
        <v>2530</v>
      </c>
      <c r="P43" s="65">
        <f>Table2245789101123456789101112131415161718192021222324252627282930[[#This Row],[PEMBULATAN]]*O43</f>
        <v>123970</v>
      </c>
    </row>
    <row r="44" spans="1:16" ht="26.25" customHeight="1" x14ac:dyDescent="0.2">
      <c r="A44" s="14"/>
      <c r="B44" s="75"/>
      <c r="C44" s="73" t="s">
        <v>5056</v>
      </c>
      <c r="D44" s="78" t="s">
        <v>289</v>
      </c>
      <c r="E44" s="13">
        <v>44460</v>
      </c>
      <c r="F44" s="76" t="s">
        <v>1362</v>
      </c>
      <c r="G44" s="13">
        <v>44463.916666666664</v>
      </c>
      <c r="H44" s="77" t="s">
        <v>5237</v>
      </c>
      <c r="I44" s="16">
        <v>80</v>
      </c>
      <c r="J44" s="16">
        <v>50</v>
      </c>
      <c r="K44" s="16">
        <v>30</v>
      </c>
      <c r="L44" s="16">
        <v>10</v>
      </c>
      <c r="M44" s="81">
        <v>30</v>
      </c>
      <c r="N44" s="72">
        <v>30</v>
      </c>
      <c r="O44" s="64">
        <v>2530</v>
      </c>
      <c r="P44" s="65">
        <f>Table2245789101123456789101112131415161718192021222324252627282930[[#This Row],[PEMBULATAN]]*O44</f>
        <v>75900</v>
      </c>
    </row>
    <row r="45" spans="1:16" ht="26.25" customHeight="1" x14ac:dyDescent="0.2">
      <c r="A45" s="14"/>
      <c r="B45" s="75"/>
      <c r="C45" s="73" t="s">
        <v>5057</v>
      </c>
      <c r="D45" s="78" t="s">
        <v>289</v>
      </c>
      <c r="E45" s="13">
        <v>44460</v>
      </c>
      <c r="F45" s="76" t="s">
        <v>1362</v>
      </c>
      <c r="G45" s="13">
        <v>44463.916666666664</v>
      </c>
      <c r="H45" s="77" t="s">
        <v>5237</v>
      </c>
      <c r="I45" s="16">
        <v>90</v>
      </c>
      <c r="J45" s="16">
        <v>58</v>
      </c>
      <c r="K45" s="16">
        <v>41</v>
      </c>
      <c r="L45" s="16">
        <v>19</v>
      </c>
      <c r="M45" s="81">
        <v>53.505000000000003</v>
      </c>
      <c r="N45" s="72">
        <v>54</v>
      </c>
      <c r="O45" s="64">
        <v>2530</v>
      </c>
      <c r="P45" s="65">
        <f>Table2245789101123456789101112131415161718192021222324252627282930[[#This Row],[PEMBULATAN]]*O45</f>
        <v>136620</v>
      </c>
    </row>
    <row r="46" spans="1:16" ht="26.25" customHeight="1" x14ac:dyDescent="0.2">
      <c r="A46" s="14"/>
      <c r="B46" s="75"/>
      <c r="C46" s="73" t="s">
        <v>5058</v>
      </c>
      <c r="D46" s="78" t="s">
        <v>289</v>
      </c>
      <c r="E46" s="13">
        <v>44460</v>
      </c>
      <c r="F46" s="76" t="s">
        <v>1362</v>
      </c>
      <c r="G46" s="13">
        <v>44463.916666666664</v>
      </c>
      <c r="H46" s="77" t="s">
        <v>5237</v>
      </c>
      <c r="I46" s="16">
        <v>41</v>
      </c>
      <c r="J46" s="16">
        <v>41</v>
      </c>
      <c r="K46" s="16">
        <v>10</v>
      </c>
      <c r="L46" s="16">
        <v>3</v>
      </c>
      <c r="M46" s="81">
        <v>4.2024999999999997</v>
      </c>
      <c r="N46" s="72">
        <v>4</v>
      </c>
      <c r="O46" s="64">
        <v>2530</v>
      </c>
      <c r="P46" s="65">
        <f>Table2245789101123456789101112131415161718192021222324252627282930[[#This Row],[PEMBULATAN]]*O46</f>
        <v>10120</v>
      </c>
    </row>
    <row r="47" spans="1:16" ht="26.25" customHeight="1" x14ac:dyDescent="0.2">
      <c r="A47" s="14"/>
      <c r="B47" s="75"/>
      <c r="C47" s="73" t="s">
        <v>5059</v>
      </c>
      <c r="D47" s="78" t="s">
        <v>289</v>
      </c>
      <c r="E47" s="13">
        <v>44460</v>
      </c>
      <c r="F47" s="76" t="s">
        <v>1362</v>
      </c>
      <c r="G47" s="13">
        <v>44463.916666666664</v>
      </c>
      <c r="H47" s="77" t="s">
        <v>5237</v>
      </c>
      <c r="I47" s="16">
        <v>64</v>
      </c>
      <c r="J47" s="16">
        <v>40</v>
      </c>
      <c r="K47" s="16">
        <v>13</v>
      </c>
      <c r="L47" s="16">
        <v>4</v>
      </c>
      <c r="M47" s="81">
        <v>8.32</v>
      </c>
      <c r="N47" s="72">
        <v>9</v>
      </c>
      <c r="O47" s="64">
        <v>2530</v>
      </c>
      <c r="P47" s="65">
        <f>Table2245789101123456789101112131415161718192021222324252627282930[[#This Row],[PEMBULATAN]]*O47</f>
        <v>22770</v>
      </c>
    </row>
    <row r="48" spans="1:16" ht="26.25" customHeight="1" x14ac:dyDescent="0.2">
      <c r="A48" s="14"/>
      <c r="B48" s="75"/>
      <c r="C48" s="73" t="s">
        <v>5060</v>
      </c>
      <c r="D48" s="78" t="s">
        <v>289</v>
      </c>
      <c r="E48" s="13">
        <v>44460</v>
      </c>
      <c r="F48" s="76" t="s">
        <v>1362</v>
      </c>
      <c r="G48" s="13">
        <v>44463.916666666664</v>
      </c>
      <c r="H48" s="77" t="s">
        <v>5237</v>
      </c>
      <c r="I48" s="16">
        <v>92</v>
      </c>
      <c r="J48" s="16">
        <v>67</v>
      </c>
      <c r="K48" s="16">
        <v>28</v>
      </c>
      <c r="L48" s="16">
        <v>17</v>
      </c>
      <c r="M48" s="81">
        <v>43.148000000000003</v>
      </c>
      <c r="N48" s="72">
        <v>43</v>
      </c>
      <c r="O48" s="64">
        <v>2530</v>
      </c>
      <c r="P48" s="65">
        <f>Table2245789101123456789101112131415161718192021222324252627282930[[#This Row],[PEMBULATAN]]*O48</f>
        <v>108790</v>
      </c>
    </row>
    <row r="49" spans="1:16" ht="26.25" customHeight="1" x14ac:dyDescent="0.2">
      <c r="A49" s="14"/>
      <c r="B49" s="75"/>
      <c r="C49" s="73" t="s">
        <v>5061</v>
      </c>
      <c r="D49" s="78" t="s">
        <v>289</v>
      </c>
      <c r="E49" s="13">
        <v>44460</v>
      </c>
      <c r="F49" s="76" t="s">
        <v>1362</v>
      </c>
      <c r="G49" s="13">
        <v>44463.916666666664</v>
      </c>
      <c r="H49" s="77" t="s">
        <v>5237</v>
      </c>
      <c r="I49" s="16">
        <v>90</v>
      </c>
      <c r="J49" s="16">
        <v>50</v>
      </c>
      <c r="K49" s="16">
        <v>45</v>
      </c>
      <c r="L49" s="16">
        <v>10</v>
      </c>
      <c r="M49" s="81">
        <v>50.625</v>
      </c>
      <c r="N49" s="72">
        <v>51</v>
      </c>
      <c r="O49" s="64">
        <v>2530</v>
      </c>
      <c r="P49" s="65">
        <f>Table2245789101123456789101112131415161718192021222324252627282930[[#This Row],[PEMBULATAN]]*O49</f>
        <v>129030</v>
      </c>
    </row>
    <row r="50" spans="1:16" ht="26.25" customHeight="1" x14ac:dyDescent="0.2">
      <c r="A50" s="14"/>
      <c r="B50" s="75"/>
      <c r="C50" s="73" t="s">
        <v>5062</v>
      </c>
      <c r="D50" s="78" t="s">
        <v>289</v>
      </c>
      <c r="E50" s="13">
        <v>44460</v>
      </c>
      <c r="F50" s="76" t="s">
        <v>1362</v>
      </c>
      <c r="G50" s="13">
        <v>44463.916666666664</v>
      </c>
      <c r="H50" s="77" t="s">
        <v>5237</v>
      </c>
      <c r="I50" s="16">
        <v>78</v>
      </c>
      <c r="J50" s="16">
        <v>66</v>
      </c>
      <c r="K50" s="16">
        <v>30</v>
      </c>
      <c r="L50" s="16">
        <v>8</v>
      </c>
      <c r="M50" s="81">
        <v>38.61</v>
      </c>
      <c r="N50" s="72">
        <v>39</v>
      </c>
      <c r="O50" s="64">
        <v>2530</v>
      </c>
      <c r="P50" s="65">
        <f>Table2245789101123456789101112131415161718192021222324252627282930[[#This Row],[PEMBULATAN]]*O50</f>
        <v>98670</v>
      </c>
    </row>
    <row r="51" spans="1:16" ht="26.25" customHeight="1" x14ac:dyDescent="0.2">
      <c r="A51" s="14"/>
      <c r="B51" s="75"/>
      <c r="C51" s="73" t="s">
        <v>5063</v>
      </c>
      <c r="D51" s="78" t="s">
        <v>289</v>
      </c>
      <c r="E51" s="13">
        <v>44460</v>
      </c>
      <c r="F51" s="76" t="s">
        <v>1362</v>
      </c>
      <c r="G51" s="13">
        <v>44463.916666666664</v>
      </c>
      <c r="H51" s="77" t="s">
        <v>5237</v>
      </c>
      <c r="I51" s="16">
        <v>80</v>
      </c>
      <c r="J51" s="16">
        <v>52</v>
      </c>
      <c r="K51" s="16">
        <v>30</v>
      </c>
      <c r="L51" s="16">
        <v>9</v>
      </c>
      <c r="M51" s="81">
        <v>31.2</v>
      </c>
      <c r="N51" s="72">
        <v>31</v>
      </c>
      <c r="O51" s="64">
        <v>2530</v>
      </c>
      <c r="P51" s="65">
        <f>Table2245789101123456789101112131415161718192021222324252627282930[[#This Row],[PEMBULATAN]]*O51</f>
        <v>78430</v>
      </c>
    </row>
    <row r="52" spans="1:16" ht="26.25" customHeight="1" x14ac:dyDescent="0.2">
      <c r="A52" s="14"/>
      <c r="B52" s="75"/>
      <c r="C52" s="73" t="s">
        <v>5064</v>
      </c>
      <c r="D52" s="78" t="s">
        <v>289</v>
      </c>
      <c r="E52" s="13">
        <v>44460</v>
      </c>
      <c r="F52" s="76" t="s">
        <v>1362</v>
      </c>
      <c r="G52" s="13">
        <v>44463.916666666664</v>
      </c>
      <c r="H52" s="77" t="s">
        <v>5237</v>
      </c>
      <c r="I52" s="16">
        <v>82</v>
      </c>
      <c r="J52" s="16">
        <v>13</v>
      </c>
      <c r="K52" s="16">
        <v>13</v>
      </c>
      <c r="L52" s="16">
        <v>3</v>
      </c>
      <c r="M52" s="81">
        <v>3.4645000000000001</v>
      </c>
      <c r="N52" s="72">
        <v>4</v>
      </c>
      <c r="O52" s="64">
        <v>2530</v>
      </c>
      <c r="P52" s="65">
        <f>Table2245789101123456789101112131415161718192021222324252627282930[[#This Row],[PEMBULATAN]]*O52</f>
        <v>10120</v>
      </c>
    </row>
    <row r="53" spans="1:16" ht="26.25" customHeight="1" x14ac:dyDescent="0.2">
      <c r="A53" s="14"/>
      <c r="B53" s="75"/>
      <c r="C53" s="73" t="s">
        <v>5065</v>
      </c>
      <c r="D53" s="78" t="s">
        <v>289</v>
      </c>
      <c r="E53" s="13">
        <v>44460</v>
      </c>
      <c r="F53" s="76" t="s">
        <v>1362</v>
      </c>
      <c r="G53" s="13">
        <v>44463.916666666664</v>
      </c>
      <c r="H53" s="77" t="s">
        <v>5237</v>
      </c>
      <c r="I53" s="16">
        <v>98</v>
      </c>
      <c r="J53" s="16">
        <v>53</v>
      </c>
      <c r="K53" s="16">
        <v>35</v>
      </c>
      <c r="L53" s="16">
        <v>21</v>
      </c>
      <c r="M53" s="81">
        <v>45.447499999999998</v>
      </c>
      <c r="N53" s="72">
        <v>46</v>
      </c>
      <c r="O53" s="64">
        <v>2530</v>
      </c>
      <c r="P53" s="65">
        <f>Table2245789101123456789101112131415161718192021222324252627282930[[#This Row],[PEMBULATAN]]*O53</f>
        <v>116380</v>
      </c>
    </row>
    <row r="54" spans="1:16" ht="26.25" customHeight="1" x14ac:dyDescent="0.2">
      <c r="A54" s="14"/>
      <c r="B54" s="75"/>
      <c r="C54" s="73" t="s">
        <v>5066</v>
      </c>
      <c r="D54" s="78" t="s">
        <v>289</v>
      </c>
      <c r="E54" s="13">
        <v>44460</v>
      </c>
      <c r="F54" s="76" t="s">
        <v>1362</v>
      </c>
      <c r="G54" s="13">
        <v>44463.916666666664</v>
      </c>
      <c r="H54" s="77" t="s">
        <v>5237</v>
      </c>
      <c r="I54" s="16">
        <v>31</v>
      </c>
      <c r="J54" s="16">
        <v>6</v>
      </c>
      <c r="K54" s="16">
        <v>6</v>
      </c>
      <c r="L54" s="16">
        <v>1</v>
      </c>
      <c r="M54" s="81">
        <v>0.27900000000000003</v>
      </c>
      <c r="N54" s="72">
        <v>1</v>
      </c>
      <c r="O54" s="64">
        <v>2530</v>
      </c>
      <c r="P54" s="65">
        <f>Table2245789101123456789101112131415161718192021222324252627282930[[#This Row],[PEMBULATAN]]*O54</f>
        <v>2530</v>
      </c>
    </row>
    <row r="55" spans="1:16" ht="26.25" customHeight="1" x14ac:dyDescent="0.2">
      <c r="A55" s="14"/>
      <c r="B55" s="75"/>
      <c r="C55" s="73" t="s">
        <v>5067</v>
      </c>
      <c r="D55" s="78" t="s">
        <v>289</v>
      </c>
      <c r="E55" s="13">
        <v>44460</v>
      </c>
      <c r="F55" s="76" t="s">
        <v>1362</v>
      </c>
      <c r="G55" s="13">
        <v>44463.916666666664</v>
      </c>
      <c r="H55" s="77" t="s">
        <v>5237</v>
      </c>
      <c r="I55" s="16">
        <v>62</v>
      </c>
      <c r="J55" s="16">
        <v>53</v>
      </c>
      <c r="K55" s="16">
        <v>26</v>
      </c>
      <c r="L55" s="16">
        <v>5</v>
      </c>
      <c r="M55" s="81">
        <v>21.359000000000002</v>
      </c>
      <c r="N55" s="72">
        <v>22</v>
      </c>
      <c r="O55" s="64">
        <v>2530</v>
      </c>
      <c r="P55" s="65">
        <f>Table2245789101123456789101112131415161718192021222324252627282930[[#This Row],[PEMBULATAN]]*O55</f>
        <v>55660</v>
      </c>
    </row>
    <row r="56" spans="1:16" ht="26.25" customHeight="1" x14ac:dyDescent="0.2">
      <c r="A56" s="14"/>
      <c r="B56" s="75"/>
      <c r="C56" s="73" t="s">
        <v>5068</v>
      </c>
      <c r="D56" s="78" t="s">
        <v>289</v>
      </c>
      <c r="E56" s="13">
        <v>44460</v>
      </c>
      <c r="F56" s="76" t="s">
        <v>1362</v>
      </c>
      <c r="G56" s="13">
        <v>44463.916666666664</v>
      </c>
      <c r="H56" s="77" t="s">
        <v>5237</v>
      </c>
      <c r="I56" s="16">
        <v>71</v>
      </c>
      <c r="J56" s="16">
        <v>51</v>
      </c>
      <c r="K56" s="16">
        <v>22</v>
      </c>
      <c r="L56" s="16">
        <v>9</v>
      </c>
      <c r="M56" s="81">
        <v>19.915500000000002</v>
      </c>
      <c r="N56" s="72">
        <v>20</v>
      </c>
      <c r="O56" s="64">
        <v>2530</v>
      </c>
      <c r="P56" s="65">
        <f>Table2245789101123456789101112131415161718192021222324252627282930[[#This Row],[PEMBULATAN]]*O56</f>
        <v>50600</v>
      </c>
    </row>
    <row r="57" spans="1:16" ht="26.25" customHeight="1" x14ac:dyDescent="0.2">
      <c r="A57" s="14"/>
      <c r="B57" s="75"/>
      <c r="C57" s="73" t="s">
        <v>5069</v>
      </c>
      <c r="D57" s="78" t="s">
        <v>289</v>
      </c>
      <c r="E57" s="13">
        <v>44460</v>
      </c>
      <c r="F57" s="76" t="s">
        <v>1362</v>
      </c>
      <c r="G57" s="13">
        <v>44463.916666666664</v>
      </c>
      <c r="H57" s="77" t="s">
        <v>5237</v>
      </c>
      <c r="I57" s="16">
        <v>100</v>
      </c>
      <c r="J57" s="16">
        <v>87</v>
      </c>
      <c r="K57" s="16">
        <v>35</v>
      </c>
      <c r="L57" s="16">
        <v>29</v>
      </c>
      <c r="M57" s="81">
        <v>76.125</v>
      </c>
      <c r="N57" s="72">
        <v>76</v>
      </c>
      <c r="O57" s="64">
        <v>2530</v>
      </c>
      <c r="P57" s="65">
        <f>Table2245789101123456789101112131415161718192021222324252627282930[[#This Row],[PEMBULATAN]]*O57</f>
        <v>192280</v>
      </c>
    </row>
    <row r="58" spans="1:16" ht="26.25" customHeight="1" x14ac:dyDescent="0.2">
      <c r="A58" s="14"/>
      <c r="B58" s="75"/>
      <c r="C58" s="73" t="s">
        <v>5070</v>
      </c>
      <c r="D58" s="78" t="s">
        <v>289</v>
      </c>
      <c r="E58" s="13">
        <v>44460</v>
      </c>
      <c r="F58" s="76" t="s">
        <v>1362</v>
      </c>
      <c r="G58" s="13">
        <v>44463.916666666664</v>
      </c>
      <c r="H58" s="77" t="s">
        <v>5237</v>
      </c>
      <c r="I58" s="16">
        <v>32</v>
      </c>
      <c r="J58" s="16">
        <v>21</v>
      </c>
      <c r="K58" s="16">
        <v>10</v>
      </c>
      <c r="L58" s="16">
        <v>1</v>
      </c>
      <c r="M58" s="81">
        <v>1.68</v>
      </c>
      <c r="N58" s="72">
        <v>2</v>
      </c>
      <c r="O58" s="64">
        <v>2530</v>
      </c>
      <c r="P58" s="65">
        <f>Table2245789101123456789101112131415161718192021222324252627282930[[#This Row],[PEMBULATAN]]*O58</f>
        <v>5060</v>
      </c>
    </row>
    <row r="59" spans="1:16" ht="26.25" customHeight="1" x14ac:dyDescent="0.2">
      <c r="A59" s="14"/>
      <c r="B59" s="75"/>
      <c r="C59" s="73" t="s">
        <v>5071</v>
      </c>
      <c r="D59" s="78" t="s">
        <v>289</v>
      </c>
      <c r="E59" s="13">
        <v>44460</v>
      </c>
      <c r="F59" s="76" t="s">
        <v>1362</v>
      </c>
      <c r="G59" s="13">
        <v>44463.916666666664</v>
      </c>
      <c r="H59" s="77" t="s">
        <v>5237</v>
      </c>
      <c r="I59" s="16">
        <v>58</v>
      </c>
      <c r="J59" s="16">
        <v>32</v>
      </c>
      <c r="K59" s="16">
        <v>32</v>
      </c>
      <c r="L59" s="16">
        <v>28</v>
      </c>
      <c r="M59" s="81">
        <v>14.848000000000001</v>
      </c>
      <c r="N59" s="72">
        <v>28</v>
      </c>
      <c r="O59" s="64">
        <v>2530</v>
      </c>
      <c r="P59" s="65">
        <f>Table2245789101123456789101112131415161718192021222324252627282930[[#This Row],[PEMBULATAN]]*O59</f>
        <v>70840</v>
      </c>
    </row>
    <row r="60" spans="1:16" ht="26.25" customHeight="1" x14ac:dyDescent="0.2">
      <c r="A60" s="14"/>
      <c r="B60" s="75"/>
      <c r="C60" s="73" t="s">
        <v>5072</v>
      </c>
      <c r="D60" s="78" t="s">
        <v>289</v>
      </c>
      <c r="E60" s="13">
        <v>44460</v>
      </c>
      <c r="F60" s="76" t="s">
        <v>1362</v>
      </c>
      <c r="G60" s="13">
        <v>44463.916666666664</v>
      </c>
      <c r="H60" s="77" t="s">
        <v>5237</v>
      </c>
      <c r="I60" s="16">
        <v>56</v>
      </c>
      <c r="J60" s="16">
        <v>24</v>
      </c>
      <c r="K60" s="16">
        <v>21</v>
      </c>
      <c r="L60" s="16">
        <v>6</v>
      </c>
      <c r="M60" s="81">
        <v>7.056</v>
      </c>
      <c r="N60" s="72">
        <v>7</v>
      </c>
      <c r="O60" s="64">
        <v>2530</v>
      </c>
      <c r="P60" s="65">
        <f>Table2245789101123456789101112131415161718192021222324252627282930[[#This Row],[PEMBULATAN]]*O60</f>
        <v>17710</v>
      </c>
    </row>
    <row r="61" spans="1:16" ht="26.25" customHeight="1" x14ac:dyDescent="0.2">
      <c r="A61" s="14"/>
      <c r="B61" s="75"/>
      <c r="C61" s="73" t="s">
        <v>5073</v>
      </c>
      <c r="D61" s="78" t="s">
        <v>289</v>
      </c>
      <c r="E61" s="13">
        <v>44460</v>
      </c>
      <c r="F61" s="76" t="s">
        <v>1362</v>
      </c>
      <c r="G61" s="13">
        <v>44463.916666666664</v>
      </c>
      <c r="H61" s="77" t="s">
        <v>5237</v>
      </c>
      <c r="I61" s="16">
        <v>62</v>
      </c>
      <c r="J61" s="16">
        <v>45</v>
      </c>
      <c r="K61" s="16">
        <v>20</v>
      </c>
      <c r="L61" s="16">
        <v>6</v>
      </c>
      <c r="M61" s="81">
        <v>13.95</v>
      </c>
      <c r="N61" s="72">
        <v>14</v>
      </c>
      <c r="O61" s="64">
        <v>2530</v>
      </c>
      <c r="P61" s="65">
        <f>Table2245789101123456789101112131415161718192021222324252627282930[[#This Row],[PEMBULATAN]]*O61</f>
        <v>35420</v>
      </c>
    </row>
    <row r="62" spans="1:16" ht="26.25" customHeight="1" x14ac:dyDescent="0.2">
      <c r="A62" s="14"/>
      <c r="B62" s="75"/>
      <c r="C62" s="73" t="s">
        <v>5074</v>
      </c>
      <c r="D62" s="78" t="s">
        <v>289</v>
      </c>
      <c r="E62" s="13">
        <v>44460</v>
      </c>
      <c r="F62" s="76" t="s">
        <v>1362</v>
      </c>
      <c r="G62" s="13">
        <v>44463.916666666664</v>
      </c>
      <c r="H62" s="77" t="s">
        <v>5237</v>
      </c>
      <c r="I62" s="16">
        <v>31</v>
      </c>
      <c r="J62" s="16">
        <v>28</v>
      </c>
      <c r="K62" s="16">
        <v>42</v>
      </c>
      <c r="L62" s="16">
        <v>24</v>
      </c>
      <c r="M62" s="81">
        <v>9.1140000000000008</v>
      </c>
      <c r="N62" s="72">
        <v>24</v>
      </c>
      <c r="O62" s="64">
        <v>2530</v>
      </c>
      <c r="P62" s="65">
        <f>Table2245789101123456789101112131415161718192021222324252627282930[[#This Row],[PEMBULATAN]]*O62</f>
        <v>60720</v>
      </c>
    </row>
    <row r="63" spans="1:16" ht="26.25" customHeight="1" x14ac:dyDescent="0.2">
      <c r="A63" s="14"/>
      <c r="B63" s="75"/>
      <c r="C63" s="73" t="s">
        <v>5075</v>
      </c>
      <c r="D63" s="78" t="s">
        <v>289</v>
      </c>
      <c r="E63" s="13">
        <v>44460</v>
      </c>
      <c r="F63" s="76" t="s">
        <v>1362</v>
      </c>
      <c r="G63" s="13">
        <v>44463.916666666664</v>
      </c>
      <c r="H63" s="77" t="s">
        <v>5237</v>
      </c>
      <c r="I63" s="16">
        <v>52</v>
      </c>
      <c r="J63" s="16">
        <v>51</v>
      </c>
      <c r="K63" s="16">
        <v>30</v>
      </c>
      <c r="L63" s="16">
        <v>5</v>
      </c>
      <c r="M63" s="81">
        <v>19.89</v>
      </c>
      <c r="N63" s="72">
        <v>20</v>
      </c>
      <c r="O63" s="64">
        <v>2530</v>
      </c>
      <c r="P63" s="65">
        <f>Table2245789101123456789101112131415161718192021222324252627282930[[#This Row],[PEMBULATAN]]*O63</f>
        <v>50600</v>
      </c>
    </row>
    <row r="64" spans="1:16" ht="26.25" customHeight="1" x14ac:dyDescent="0.2">
      <c r="A64" s="14"/>
      <c r="B64" s="75"/>
      <c r="C64" s="73" t="s">
        <v>5076</v>
      </c>
      <c r="D64" s="78" t="s">
        <v>289</v>
      </c>
      <c r="E64" s="13">
        <v>44460</v>
      </c>
      <c r="F64" s="76" t="s">
        <v>1362</v>
      </c>
      <c r="G64" s="13">
        <v>44463.916666666664</v>
      </c>
      <c r="H64" s="77" t="s">
        <v>5237</v>
      </c>
      <c r="I64" s="16">
        <v>98</v>
      </c>
      <c r="J64" s="16">
        <v>76</v>
      </c>
      <c r="K64" s="16">
        <v>34</v>
      </c>
      <c r="L64" s="16">
        <v>20</v>
      </c>
      <c r="M64" s="81">
        <v>63.308</v>
      </c>
      <c r="N64" s="72">
        <v>64</v>
      </c>
      <c r="O64" s="64">
        <v>2530</v>
      </c>
      <c r="P64" s="65">
        <f>Table2245789101123456789101112131415161718192021222324252627282930[[#This Row],[PEMBULATAN]]*O64</f>
        <v>161920</v>
      </c>
    </row>
    <row r="65" spans="1:16" ht="26.25" customHeight="1" x14ac:dyDescent="0.2">
      <c r="A65" s="14"/>
      <c r="B65" s="75"/>
      <c r="C65" s="73" t="s">
        <v>5077</v>
      </c>
      <c r="D65" s="78" t="s">
        <v>289</v>
      </c>
      <c r="E65" s="13">
        <v>44460</v>
      </c>
      <c r="F65" s="76" t="s">
        <v>1362</v>
      </c>
      <c r="G65" s="13">
        <v>44463.916666666664</v>
      </c>
      <c r="H65" s="77" t="s">
        <v>5237</v>
      </c>
      <c r="I65" s="16">
        <v>85</v>
      </c>
      <c r="J65" s="16">
        <v>58</v>
      </c>
      <c r="K65" s="16">
        <v>26</v>
      </c>
      <c r="L65" s="16">
        <v>19</v>
      </c>
      <c r="M65" s="81">
        <v>32.045000000000002</v>
      </c>
      <c r="N65" s="72">
        <v>32</v>
      </c>
      <c r="O65" s="64">
        <v>2530</v>
      </c>
      <c r="P65" s="65">
        <f>Table2245789101123456789101112131415161718192021222324252627282930[[#This Row],[PEMBULATAN]]*O65</f>
        <v>80960</v>
      </c>
    </row>
    <row r="66" spans="1:16" ht="26.25" customHeight="1" x14ac:dyDescent="0.2">
      <c r="A66" s="14"/>
      <c r="B66" s="75"/>
      <c r="C66" s="73" t="s">
        <v>5078</v>
      </c>
      <c r="D66" s="78" t="s">
        <v>289</v>
      </c>
      <c r="E66" s="13">
        <v>44460</v>
      </c>
      <c r="F66" s="76" t="s">
        <v>1362</v>
      </c>
      <c r="G66" s="13">
        <v>44463.916666666664</v>
      </c>
      <c r="H66" s="77" t="s">
        <v>5237</v>
      </c>
      <c r="I66" s="16">
        <v>70</v>
      </c>
      <c r="J66" s="16">
        <v>61</v>
      </c>
      <c r="K66" s="16">
        <v>25</v>
      </c>
      <c r="L66" s="16">
        <v>8</v>
      </c>
      <c r="M66" s="81">
        <v>26.6875</v>
      </c>
      <c r="N66" s="72">
        <v>27</v>
      </c>
      <c r="O66" s="64">
        <v>2530</v>
      </c>
      <c r="P66" s="65">
        <f>Table2245789101123456789101112131415161718192021222324252627282930[[#This Row],[PEMBULATAN]]*O66</f>
        <v>68310</v>
      </c>
    </row>
    <row r="67" spans="1:16" ht="26.25" customHeight="1" x14ac:dyDescent="0.2">
      <c r="A67" s="14"/>
      <c r="B67" s="75"/>
      <c r="C67" s="73" t="s">
        <v>5079</v>
      </c>
      <c r="D67" s="78" t="s">
        <v>289</v>
      </c>
      <c r="E67" s="13">
        <v>44460</v>
      </c>
      <c r="F67" s="76" t="s">
        <v>1362</v>
      </c>
      <c r="G67" s="13">
        <v>44463.916666666664</v>
      </c>
      <c r="H67" s="77" t="s">
        <v>5237</v>
      </c>
      <c r="I67" s="16">
        <v>90</v>
      </c>
      <c r="J67" s="16">
        <v>50</v>
      </c>
      <c r="K67" s="16">
        <v>19</v>
      </c>
      <c r="L67" s="16">
        <v>12</v>
      </c>
      <c r="M67" s="81">
        <v>21.375</v>
      </c>
      <c r="N67" s="72">
        <v>22</v>
      </c>
      <c r="O67" s="64">
        <v>2530</v>
      </c>
      <c r="P67" s="65">
        <f>Table2245789101123456789101112131415161718192021222324252627282930[[#This Row],[PEMBULATAN]]*O67</f>
        <v>55660</v>
      </c>
    </row>
    <row r="68" spans="1:16" ht="26.25" customHeight="1" x14ac:dyDescent="0.2">
      <c r="A68" s="14"/>
      <c r="B68" s="75"/>
      <c r="C68" s="73" t="s">
        <v>5080</v>
      </c>
      <c r="D68" s="78" t="s">
        <v>289</v>
      </c>
      <c r="E68" s="13">
        <v>44460</v>
      </c>
      <c r="F68" s="76" t="s">
        <v>1362</v>
      </c>
      <c r="G68" s="13">
        <v>44463.916666666664</v>
      </c>
      <c r="H68" s="77" t="s">
        <v>5237</v>
      </c>
      <c r="I68" s="16">
        <v>153</v>
      </c>
      <c r="J68" s="16">
        <v>10</v>
      </c>
      <c r="K68" s="16">
        <v>6</v>
      </c>
      <c r="L68" s="16">
        <v>1</v>
      </c>
      <c r="M68" s="81">
        <v>2.2949999999999999</v>
      </c>
      <c r="N68" s="72">
        <v>3</v>
      </c>
      <c r="O68" s="64">
        <v>2530</v>
      </c>
      <c r="P68" s="65">
        <f>Table2245789101123456789101112131415161718192021222324252627282930[[#This Row],[PEMBULATAN]]*O68</f>
        <v>7590</v>
      </c>
    </row>
    <row r="69" spans="1:16" ht="26.25" customHeight="1" x14ac:dyDescent="0.2">
      <c r="A69" s="14"/>
      <c r="B69" s="75"/>
      <c r="C69" s="73" t="s">
        <v>5081</v>
      </c>
      <c r="D69" s="78" t="s">
        <v>289</v>
      </c>
      <c r="E69" s="13">
        <v>44460</v>
      </c>
      <c r="F69" s="76" t="s">
        <v>1362</v>
      </c>
      <c r="G69" s="13">
        <v>44463.916666666664</v>
      </c>
      <c r="H69" s="77" t="s">
        <v>5237</v>
      </c>
      <c r="I69" s="16">
        <v>84</v>
      </c>
      <c r="J69" s="16">
        <v>23</v>
      </c>
      <c r="K69" s="16">
        <v>15</v>
      </c>
      <c r="L69" s="16">
        <v>5</v>
      </c>
      <c r="M69" s="81">
        <v>7.2450000000000001</v>
      </c>
      <c r="N69" s="72">
        <v>7</v>
      </c>
      <c r="O69" s="64">
        <v>2530</v>
      </c>
      <c r="P69" s="65">
        <f>Table2245789101123456789101112131415161718192021222324252627282930[[#This Row],[PEMBULATAN]]*O69</f>
        <v>17710</v>
      </c>
    </row>
    <row r="70" spans="1:16" ht="26.25" customHeight="1" x14ac:dyDescent="0.2">
      <c r="A70" s="14"/>
      <c r="B70" s="75"/>
      <c r="C70" s="73" t="s">
        <v>5082</v>
      </c>
      <c r="D70" s="78" t="s">
        <v>289</v>
      </c>
      <c r="E70" s="13">
        <v>44460</v>
      </c>
      <c r="F70" s="76" t="s">
        <v>1362</v>
      </c>
      <c r="G70" s="13">
        <v>44463.916666666664</v>
      </c>
      <c r="H70" s="77" t="s">
        <v>5237</v>
      </c>
      <c r="I70" s="16">
        <v>52</v>
      </c>
      <c r="J70" s="16">
        <v>32</v>
      </c>
      <c r="K70" s="16">
        <v>32</v>
      </c>
      <c r="L70" s="16">
        <v>1</v>
      </c>
      <c r="M70" s="81">
        <v>13.311999999999999</v>
      </c>
      <c r="N70" s="72">
        <v>14</v>
      </c>
      <c r="O70" s="64">
        <v>2530</v>
      </c>
      <c r="P70" s="65">
        <f>Table2245789101123456789101112131415161718192021222324252627282930[[#This Row],[PEMBULATAN]]*O70</f>
        <v>35420</v>
      </c>
    </row>
    <row r="71" spans="1:16" ht="26.25" customHeight="1" x14ac:dyDescent="0.2">
      <c r="A71" s="14"/>
      <c r="B71" s="75"/>
      <c r="C71" s="73" t="s">
        <v>5083</v>
      </c>
      <c r="D71" s="78" t="s">
        <v>289</v>
      </c>
      <c r="E71" s="13">
        <v>44460</v>
      </c>
      <c r="F71" s="76" t="s">
        <v>1362</v>
      </c>
      <c r="G71" s="13">
        <v>44463.916666666664</v>
      </c>
      <c r="H71" s="77" t="s">
        <v>5237</v>
      </c>
      <c r="I71" s="16">
        <v>115</v>
      </c>
      <c r="J71" s="16">
        <v>32</v>
      </c>
      <c r="K71" s="16">
        <v>4</v>
      </c>
      <c r="L71" s="16">
        <v>3</v>
      </c>
      <c r="M71" s="81">
        <v>3.68</v>
      </c>
      <c r="N71" s="72">
        <v>4</v>
      </c>
      <c r="O71" s="64">
        <v>2530</v>
      </c>
      <c r="P71" s="65">
        <f>Table2245789101123456789101112131415161718192021222324252627282930[[#This Row],[PEMBULATAN]]*O71</f>
        <v>10120</v>
      </c>
    </row>
    <row r="72" spans="1:16" ht="26.25" customHeight="1" x14ac:dyDescent="0.2">
      <c r="A72" s="14"/>
      <c r="B72" s="75"/>
      <c r="C72" s="73" t="s">
        <v>5084</v>
      </c>
      <c r="D72" s="78" t="s">
        <v>289</v>
      </c>
      <c r="E72" s="13">
        <v>44460</v>
      </c>
      <c r="F72" s="76" t="s">
        <v>1362</v>
      </c>
      <c r="G72" s="13">
        <v>44463.916666666664</v>
      </c>
      <c r="H72" s="77" t="s">
        <v>5237</v>
      </c>
      <c r="I72" s="16">
        <v>32</v>
      </c>
      <c r="J72" s="16">
        <v>30</v>
      </c>
      <c r="K72" s="16">
        <v>20</v>
      </c>
      <c r="L72" s="16">
        <v>2</v>
      </c>
      <c r="M72" s="81">
        <v>4.8</v>
      </c>
      <c r="N72" s="72">
        <v>5</v>
      </c>
      <c r="O72" s="64">
        <v>2530</v>
      </c>
      <c r="P72" s="65">
        <f>Table2245789101123456789101112131415161718192021222324252627282930[[#This Row],[PEMBULATAN]]*O72</f>
        <v>12650</v>
      </c>
    </row>
    <row r="73" spans="1:16" ht="26.25" customHeight="1" x14ac:dyDescent="0.2">
      <c r="A73" s="14"/>
      <c r="B73" s="75"/>
      <c r="C73" s="73" t="s">
        <v>5085</v>
      </c>
      <c r="D73" s="78" t="s">
        <v>289</v>
      </c>
      <c r="E73" s="13">
        <v>44460</v>
      </c>
      <c r="F73" s="76" t="s">
        <v>1362</v>
      </c>
      <c r="G73" s="13">
        <v>44463.916666666664</v>
      </c>
      <c r="H73" s="77" t="s">
        <v>5237</v>
      </c>
      <c r="I73" s="16">
        <v>57</v>
      </c>
      <c r="J73" s="16">
        <v>41</v>
      </c>
      <c r="K73" s="16">
        <v>16</v>
      </c>
      <c r="L73" s="16">
        <v>6</v>
      </c>
      <c r="M73" s="81">
        <v>9.3480000000000008</v>
      </c>
      <c r="N73" s="72">
        <v>10</v>
      </c>
      <c r="O73" s="64">
        <v>2530</v>
      </c>
      <c r="P73" s="65">
        <f>Table2245789101123456789101112131415161718192021222324252627282930[[#This Row],[PEMBULATAN]]*O73</f>
        <v>25300</v>
      </c>
    </row>
    <row r="74" spans="1:16" ht="26.25" customHeight="1" x14ac:dyDescent="0.2">
      <c r="A74" s="14"/>
      <c r="B74" s="75"/>
      <c r="C74" s="73" t="s">
        <v>5086</v>
      </c>
      <c r="D74" s="78" t="s">
        <v>289</v>
      </c>
      <c r="E74" s="13">
        <v>44460</v>
      </c>
      <c r="F74" s="76" t="s">
        <v>1362</v>
      </c>
      <c r="G74" s="13">
        <v>44463.916666666664</v>
      </c>
      <c r="H74" s="77" t="s">
        <v>5237</v>
      </c>
      <c r="I74" s="16">
        <v>60</v>
      </c>
      <c r="J74" s="16">
        <v>70</v>
      </c>
      <c r="K74" s="16">
        <v>28</v>
      </c>
      <c r="L74" s="16">
        <v>5</v>
      </c>
      <c r="M74" s="81">
        <v>29.4</v>
      </c>
      <c r="N74" s="72">
        <v>30</v>
      </c>
      <c r="O74" s="64">
        <v>2530</v>
      </c>
      <c r="P74" s="65">
        <f>Table2245789101123456789101112131415161718192021222324252627282930[[#This Row],[PEMBULATAN]]*O74</f>
        <v>75900</v>
      </c>
    </row>
    <row r="75" spans="1:16" ht="26.25" customHeight="1" x14ac:dyDescent="0.2">
      <c r="A75" s="14"/>
      <c r="B75" s="75"/>
      <c r="C75" s="73" t="s">
        <v>5087</v>
      </c>
      <c r="D75" s="78" t="s">
        <v>289</v>
      </c>
      <c r="E75" s="13">
        <v>44460</v>
      </c>
      <c r="F75" s="76" t="s">
        <v>1362</v>
      </c>
      <c r="G75" s="13">
        <v>44463.916666666664</v>
      </c>
      <c r="H75" s="77" t="s">
        <v>5237</v>
      </c>
      <c r="I75" s="16">
        <v>70</v>
      </c>
      <c r="J75" s="16">
        <v>58</v>
      </c>
      <c r="K75" s="16">
        <v>31</v>
      </c>
      <c r="L75" s="16">
        <v>8</v>
      </c>
      <c r="M75" s="81">
        <v>31.465</v>
      </c>
      <c r="N75" s="72">
        <v>32</v>
      </c>
      <c r="O75" s="64">
        <v>2530</v>
      </c>
      <c r="P75" s="65">
        <f>Table2245789101123456789101112131415161718192021222324252627282930[[#This Row],[PEMBULATAN]]*O75</f>
        <v>80960</v>
      </c>
    </row>
    <row r="76" spans="1:16" ht="26.25" customHeight="1" x14ac:dyDescent="0.2">
      <c r="A76" s="14"/>
      <c r="B76" s="75"/>
      <c r="C76" s="73" t="s">
        <v>5088</v>
      </c>
      <c r="D76" s="78" t="s">
        <v>289</v>
      </c>
      <c r="E76" s="13">
        <v>44460</v>
      </c>
      <c r="F76" s="76" t="s">
        <v>1362</v>
      </c>
      <c r="G76" s="13">
        <v>44463.916666666664</v>
      </c>
      <c r="H76" s="77" t="s">
        <v>5237</v>
      </c>
      <c r="I76" s="16">
        <v>31</v>
      </c>
      <c r="J76" s="16">
        <v>31</v>
      </c>
      <c r="K76" s="16">
        <v>21</v>
      </c>
      <c r="L76" s="16">
        <v>10</v>
      </c>
      <c r="M76" s="81">
        <v>5.0452500000000002</v>
      </c>
      <c r="N76" s="72">
        <v>10</v>
      </c>
      <c r="O76" s="64">
        <v>2530</v>
      </c>
      <c r="P76" s="65">
        <f>Table2245789101123456789101112131415161718192021222324252627282930[[#This Row],[PEMBULATAN]]*O76</f>
        <v>25300</v>
      </c>
    </row>
    <row r="77" spans="1:16" ht="26.25" customHeight="1" x14ac:dyDescent="0.2">
      <c r="A77" s="14"/>
      <c r="B77" s="75"/>
      <c r="C77" s="73" t="s">
        <v>5089</v>
      </c>
      <c r="D77" s="78" t="s">
        <v>289</v>
      </c>
      <c r="E77" s="13">
        <v>44460</v>
      </c>
      <c r="F77" s="76" t="s">
        <v>1362</v>
      </c>
      <c r="G77" s="13">
        <v>44463.916666666664</v>
      </c>
      <c r="H77" s="77" t="s">
        <v>5237</v>
      </c>
      <c r="I77" s="16">
        <v>45</v>
      </c>
      <c r="J77" s="16">
        <v>34</v>
      </c>
      <c r="K77" s="16">
        <v>31</v>
      </c>
      <c r="L77" s="16">
        <v>5</v>
      </c>
      <c r="M77" s="81">
        <v>11.8575</v>
      </c>
      <c r="N77" s="72">
        <v>12</v>
      </c>
      <c r="O77" s="64">
        <v>2530</v>
      </c>
      <c r="P77" s="65">
        <f>Table2245789101123456789101112131415161718192021222324252627282930[[#This Row],[PEMBULATAN]]*O77</f>
        <v>30360</v>
      </c>
    </row>
    <row r="78" spans="1:16" ht="26.25" customHeight="1" x14ac:dyDescent="0.2">
      <c r="A78" s="14"/>
      <c r="B78" s="75"/>
      <c r="C78" s="73" t="s">
        <v>5090</v>
      </c>
      <c r="D78" s="78" t="s">
        <v>289</v>
      </c>
      <c r="E78" s="13">
        <v>44460</v>
      </c>
      <c r="F78" s="76" t="s">
        <v>1362</v>
      </c>
      <c r="G78" s="13">
        <v>44463.916666666664</v>
      </c>
      <c r="H78" s="77" t="s">
        <v>5237</v>
      </c>
      <c r="I78" s="16">
        <v>41</v>
      </c>
      <c r="J78" s="16">
        <v>40</v>
      </c>
      <c r="K78" s="16">
        <v>40</v>
      </c>
      <c r="L78" s="16">
        <v>3</v>
      </c>
      <c r="M78" s="81">
        <v>16.399999999999999</v>
      </c>
      <c r="N78" s="72">
        <v>17</v>
      </c>
      <c r="O78" s="64">
        <v>2530</v>
      </c>
      <c r="P78" s="65">
        <f>Table2245789101123456789101112131415161718192021222324252627282930[[#This Row],[PEMBULATAN]]*O78</f>
        <v>43010</v>
      </c>
    </row>
    <row r="79" spans="1:16" ht="26.25" customHeight="1" x14ac:dyDescent="0.2">
      <c r="A79" s="14"/>
      <c r="B79" s="75"/>
      <c r="C79" s="73" t="s">
        <v>5091</v>
      </c>
      <c r="D79" s="78" t="s">
        <v>289</v>
      </c>
      <c r="E79" s="13">
        <v>44460</v>
      </c>
      <c r="F79" s="76" t="s">
        <v>1362</v>
      </c>
      <c r="G79" s="13">
        <v>44463.916666666664</v>
      </c>
      <c r="H79" s="77" t="s">
        <v>5237</v>
      </c>
      <c r="I79" s="16">
        <v>42</v>
      </c>
      <c r="J79" s="16">
        <v>41</v>
      </c>
      <c r="K79" s="16">
        <v>21</v>
      </c>
      <c r="L79" s="16">
        <v>5</v>
      </c>
      <c r="M79" s="81">
        <v>9.0404999999999998</v>
      </c>
      <c r="N79" s="72">
        <v>9</v>
      </c>
      <c r="O79" s="64">
        <v>2530</v>
      </c>
      <c r="P79" s="65">
        <f>Table2245789101123456789101112131415161718192021222324252627282930[[#This Row],[PEMBULATAN]]*O79</f>
        <v>22770</v>
      </c>
    </row>
    <row r="80" spans="1:16" ht="26.25" customHeight="1" x14ac:dyDescent="0.2">
      <c r="A80" s="14"/>
      <c r="B80" s="75"/>
      <c r="C80" s="73" t="s">
        <v>5092</v>
      </c>
      <c r="D80" s="78" t="s">
        <v>289</v>
      </c>
      <c r="E80" s="13">
        <v>44460</v>
      </c>
      <c r="F80" s="76" t="s">
        <v>1362</v>
      </c>
      <c r="G80" s="13">
        <v>44463.916666666664</v>
      </c>
      <c r="H80" s="77" t="s">
        <v>5237</v>
      </c>
      <c r="I80" s="16">
        <v>107</v>
      </c>
      <c r="J80" s="16">
        <v>8</v>
      </c>
      <c r="K80" s="16">
        <v>8</v>
      </c>
      <c r="L80" s="16">
        <v>5</v>
      </c>
      <c r="M80" s="81">
        <v>1.712</v>
      </c>
      <c r="N80" s="72">
        <v>5</v>
      </c>
      <c r="O80" s="64">
        <v>2530</v>
      </c>
      <c r="P80" s="65">
        <f>Table2245789101123456789101112131415161718192021222324252627282930[[#This Row],[PEMBULATAN]]*O80</f>
        <v>12650</v>
      </c>
    </row>
    <row r="81" spans="1:16" ht="26.25" customHeight="1" x14ac:dyDescent="0.2">
      <c r="A81" s="14"/>
      <c r="B81" s="75"/>
      <c r="C81" s="73" t="s">
        <v>5093</v>
      </c>
      <c r="D81" s="78" t="s">
        <v>289</v>
      </c>
      <c r="E81" s="13">
        <v>44460</v>
      </c>
      <c r="F81" s="76" t="s">
        <v>1362</v>
      </c>
      <c r="G81" s="13">
        <v>44463.916666666664</v>
      </c>
      <c r="H81" s="77" t="s">
        <v>5237</v>
      </c>
      <c r="I81" s="16">
        <v>91</v>
      </c>
      <c r="J81" s="16">
        <v>30</v>
      </c>
      <c r="K81" s="16">
        <v>30</v>
      </c>
      <c r="L81" s="16">
        <v>7</v>
      </c>
      <c r="M81" s="81">
        <v>20.475000000000001</v>
      </c>
      <c r="N81" s="72">
        <v>21</v>
      </c>
      <c r="O81" s="64">
        <v>2530</v>
      </c>
      <c r="P81" s="65">
        <f>Table2245789101123456789101112131415161718192021222324252627282930[[#This Row],[PEMBULATAN]]*O81</f>
        <v>53130</v>
      </c>
    </row>
    <row r="82" spans="1:16" ht="26.25" customHeight="1" x14ac:dyDescent="0.2">
      <c r="A82" s="14"/>
      <c r="B82" s="75"/>
      <c r="C82" s="73" t="s">
        <v>5094</v>
      </c>
      <c r="D82" s="78" t="s">
        <v>289</v>
      </c>
      <c r="E82" s="13">
        <v>44460</v>
      </c>
      <c r="F82" s="76" t="s">
        <v>1362</v>
      </c>
      <c r="G82" s="13">
        <v>44463.916666666664</v>
      </c>
      <c r="H82" s="77" t="s">
        <v>5237</v>
      </c>
      <c r="I82" s="16">
        <v>84</v>
      </c>
      <c r="J82" s="16">
        <v>56</v>
      </c>
      <c r="K82" s="16">
        <v>47</v>
      </c>
      <c r="L82" s="16">
        <v>19</v>
      </c>
      <c r="M82" s="81">
        <v>55.271999999999998</v>
      </c>
      <c r="N82" s="72">
        <v>55</v>
      </c>
      <c r="O82" s="64">
        <v>2530</v>
      </c>
      <c r="P82" s="65">
        <f>Table2245789101123456789101112131415161718192021222324252627282930[[#This Row],[PEMBULATAN]]*O82</f>
        <v>139150</v>
      </c>
    </row>
    <row r="83" spans="1:16" ht="26.25" customHeight="1" x14ac:dyDescent="0.2">
      <c r="A83" s="14"/>
      <c r="B83" s="75"/>
      <c r="C83" s="73" t="s">
        <v>5095</v>
      </c>
      <c r="D83" s="78" t="s">
        <v>289</v>
      </c>
      <c r="E83" s="13">
        <v>44460</v>
      </c>
      <c r="F83" s="76" t="s">
        <v>1362</v>
      </c>
      <c r="G83" s="13">
        <v>44463.916666666664</v>
      </c>
      <c r="H83" s="77" t="s">
        <v>5237</v>
      </c>
      <c r="I83" s="16">
        <v>74</v>
      </c>
      <c r="J83" s="16">
        <v>24</v>
      </c>
      <c r="K83" s="16">
        <v>26</v>
      </c>
      <c r="L83" s="16">
        <v>4</v>
      </c>
      <c r="M83" s="81">
        <v>11.544</v>
      </c>
      <c r="N83" s="72">
        <v>12</v>
      </c>
      <c r="O83" s="64">
        <v>2530</v>
      </c>
      <c r="P83" s="65">
        <f>Table2245789101123456789101112131415161718192021222324252627282930[[#This Row],[PEMBULATAN]]*O83</f>
        <v>30360</v>
      </c>
    </row>
    <row r="84" spans="1:16" ht="26.25" customHeight="1" x14ac:dyDescent="0.2">
      <c r="A84" s="14"/>
      <c r="B84" s="75"/>
      <c r="C84" s="73" t="s">
        <v>5096</v>
      </c>
      <c r="D84" s="78" t="s">
        <v>289</v>
      </c>
      <c r="E84" s="13">
        <v>44460</v>
      </c>
      <c r="F84" s="76" t="s">
        <v>1362</v>
      </c>
      <c r="G84" s="13">
        <v>44463.916666666664</v>
      </c>
      <c r="H84" s="77" t="s">
        <v>5237</v>
      </c>
      <c r="I84" s="16">
        <v>135</v>
      </c>
      <c r="J84" s="16">
        <v>44</v>
      </c>
      <c r="K84" s="16">
        <v>44</v>
      </c>
      <c r="L84" s="16">
        <v>1</v>
      </c>
      <c r="M84" s="81">
        <v>65.34</v>
      </c>
      <c r="N84" s="72">
        <v>66</v>
      </c>
      <c r="O84" s="64">
        <v>2530</v>
      </c>
      <c r="P84" s="65">
        <f>Table2245789101123456789101112131415161718192021222324252627282930[[#This Row],[PEMBULATAN]]*O84</f>
        <v>166980</v>
      </c>
    </row>
    <row r="85" spans="1:16" ht="26.25" customHeight="1" x14ac:dyDescent="0.2">
      <c r="A85" s="14"/>
      <c r="B85" s="75"/>
      <c r="C85" s="73" t="s">
        <v>5097</v>
      </c>
      <c r="D85" s="78" t="s">
        <v>289</v>
      </c>
      <c r="E85" s="13">
        <v>44460</v>
      </c>
      <c r="F85" s="76" t="s">
        <v>1362</v>
      </c>
      <c r="G85" s="13">
        <v>44463.916666666664</v>
      </c>
      <c r="H85" s="77" t="s">
        <v>5237</v>
      </c>
      <c r="I85" s="16">
        <v>40</v>
      </c>
      <c r="J85" s="16">
        <v>4</v>
      </c>
      <c r="K85" s="16">
        <v>36</v>
      </c>
      <c r="L85" s="16">
        <v>7</v>
      </c>
      <c r="M85" s="81">
        <v>1.44</v>
      </c>
      <c r="N85" s="72">
        <v>7</v>
      </c>
      <c r="O85" s="64">
        <v>2530</v>
      </c>
      <c r="P85" s="65">
        <f>Table2245789101123456789101112131415161718192021222324252627282930[[#This Row],[PEMBULATAN]]*O85</f>
        <v>17710</v>
      </c>
    </row>
    <row r="86" spans="1:16" ht="26.25" customHeight="1" x14ac:dyDescent="0.2">
      <c r="A86" s="14"/>
      <c r="B86" s="75"/>
      <c r="C86" s="73" t="s">
        <v>5098</v>
      </c>
      <c r="D86" s="78" t="s">
        <v>289</v>
      </c>
      <c r="E86" s="13">
        <v>44460</v>
      </c>
      <c r="F86" s="76" t="s">
        <v>1362</v>
      </c>
      <c r="G86" s="13">
        <v>44463.916666666664</v>
      </c>
      <c r="H86" s="77" t="s">
        <v>5237</v>
      </c>
      <c r="I86" s="16">
        <v>51</v>
      </c>
      <c r="J86" s="16">
        <v>61</v>
      </c>
      <c r="K86" s="16">
        <v>24</v>
      </c>
      <c r="L86" s="16">
        <v>3</v>
      </c>
      <c r="M86" s="81">
        <v>18.666</v>
      </c>
      <c r="N86" s="72">
        <v>19</v>
      </c>
      <c r="O86" s="64">
        <v>2530</v>
      </c>
      <c r="P86" s="65">
        <f>Table2245789101123456789101112131415161718192021222324252627282930[[#This Row],[PEMBULATAN]]*O86</f>
        <v>48070</v>
      </c>
    </row>
    <row r="87" spans="1:16" ht="26.25" customHeight="1" x14ac:dyDescent="0.2">
      <c r="A87" s="14"/>
      <c r="B87" s="75"/>
      <c r="C87" s="73" t="s">
        <v>5099</v>
      </c>
      <c r="D87" s="78" t="s">
        <v>289</v>
      </c>
      <c r="E87" s="13">
        <v>44460</v>
      </c>
      <c r="F87" s="76" t="s">
        <v>1362</v>
      </c>
      <c r="G87" s="13">
        <v>44463.916666666664</v>
      </c>
      <c r="H87" s="77" t="s">
        <v>5237</v>
      </c>
      <c r="I87" s="16">
        <v>28</v>
      </c>
      <c r="J87" s="16">
        <v>28</v>
      </c>
      <c r="K87" s="16">
        <v>30</v>
      </c>
      <c r="L87" s="16">
        <v>7</v>
      </c>
      <c r="M87" s="81">
        <v>5.88</v>
      </c>
      <c r="N87" s="72">
        <v>7</v>
      </c>
      <c r="O87" s="64">
        <v>2530</v>
      </c>
      <c r="P87" s="65">
        <f>Table2245789101123456789101112131415161718192021222324252627282930[[#This Row],[PEMBULATAN]]*O87</f>
        <v>17710</v>
      </c>
    </row>
    <row r="88" spans="1:16" ht="26.25" customHeight="1" x14ac:dyDescent="0.2">
      <c r="A88" s="14"/>
      <c r="B88" s="75"/>
      <c r="C88" s="73" t="s">
        <v>5100</v>
      </c>
      <c r="D88" s="78" t="s">
        <v>289</v>
      </c>
      <c r="E88" s="13">
        <v>44460</v>
      </c>
      <c r="F88" s="76" t="s">
        <v>1362</v>
      </c>
      <c r="G88" s="13">
        <v>44463.916666666664</v>
      </c>
      <c r="H88" s="77" t="s">
        <v>5237</v>
      </c>
      <c r="I88" s="16">
        <v>34</v>
      </c>
      <c r="J88" s="16">
        <v>126</v>
      </c>
      <c r="K88" s="16">
        <v>5</v>
      </c>
      <c r="L88" s="16">
        <v>3</v>
      </c>
      <c r="M88" s="81">
        <v>5.3550000000000004</v>
      </c>
      <c r="N88" s="72">
        <v>6</v>
      </c>
      <c r="O88" s="64">
        <v>2530</v>
      </c>
      <c r="P88" s="65">
        <f>Table2245789101123456789101112131415161718192021222324252627282930[[#This Row],[PEMBULATAN]]*O88</f>
        <v>15180</v>
      </c>
    </row>
    <row r="89" spans="1:16" ht="26.25" customHeight="1" x14ac:dyDescent="0.2">
      <c r="A89" s="14"/>
      <c r="B89" s="75"/>
      <c r="C89" s="73" t="s">
        <v>5101</v>
      </c>
      <c r="D89" s="78" t="s">
        <v>289</v>
      </c>
      <c r="E89" s="13">
        <v>44460</v>
      </c>
      <c r="F89" s="76" t="s">
        <v>1362</v>
      </c>
      <c r="G89" s="13">
        <v>44463.916666666664</v>
      </c>
      <c r="H89" s="77" t="s">
        <v>5237</v>
      </c>
      <c r="I89" s="16">
        <v>84</v>
      </c>
      <c r="J89" s="16">
        <v>50</v>
      </c>
      <c r="K89" s="16">
        <v>30</v>
      </c>
      <c r="L89" s="16">
        <v>19</v>
      </c>
      <c r="M89" s="81">
        <v>31.5</v>
      </c>
      <c r="N89" s="72">
        <v>32</v>
      </c>
      <c r="O89" s="64">
        <v>2530</v>
      </c>
      <c r="P89" s="65">
        <f>Table2245789101123456789101112131415161718192021222324252627282930[[#This Row],[PEMBULATAN]]*O89</f>
        <v>80960</v>
      </c>
    </row>
    <row r="90" spans="1:16" ht="26.25" customHeight="1" x14ac:dyDescent="0.2">
      <c r="A90" s="14"/>
      <c r="B90" s="75"/>
      <c r="C90" s="73" t="s">
        <v>5102</v>
      </c>
      <c r="D90" s="78" t="s">
        <v>289</v>
      </c>
      <c r="E90" s="13">
        <v>44460</v>
      </c>
      <c r="F90" s="76" t="s">
        <v>1362</v>
      </c>
      <c r="G90" s="13">
        <v>44463.916666666664</v>
      </c>
      <c r="H90" s="77" t="s">
        <v>5237</v>
      </c>
      <c r="I90" s="16">
        <v>63</v>
      </c>
      <c r="J90" s="16">
        <v>58</v>
      </c>
      <c r="K90" s="16">
        <v>22</v>
      </c>
      <c r="L90" s="16">
        <v>9</v>
      </c>
      <c r="M90" s="81">
        <v>20.097000000000001</v>
      </c>
      <c r="N90" s="72">
        <v>20</v>
      </c>
      <c r="O90" s="64">
        <v>2530</v>
      </c>
      <c r="P90" s="65">
        <f>Table2245789101123456789101112131415161718192021222324252627282930[[#This Row],[PEMBULATAN]]*O90</f>
        <v>50600</v>
      </c>
    </row>
    <row r="91" spans="1:16" ht="26.25" customHeight="1" x14ac:dyDescent="0.2">
      <c r="A91" s="14"/>
      <c r="B91" s="75"/>
      <c r="C91" s="73" t="s">
        <v>5103</v>
      </c>
      <c r="D91" s="78" t="s">
        <v>289</v>
      </c>
      <c r="E91" s="13">
        <v>44460</v>
      </c>
      <c r="F91" s="76" t="s">
        <v>1362</v>
      </c>
      <c r="G91" s="13">
        <v>44463.916666666664</v>
      </c>
      <c r="H91" s="77" t="s">
        <v>5237</v>
      </c>
      <c r="I91" s="16">
        <v>100</v>
      </c>
      <c r="J91" s="16">
        <v>87</v>
      </c>
      <c r="K91" s="16">
        <v>56</v>
      </c>
      <c r="L91" s="16">
        <v>13</v>
      </c>
      <c r="M91" s="81">
        <v>121.8</v>
      </c>
      <c r="N91" s="72">
        <v>122</v>
      </c>
      <c r="O91" s="64">
        <v>2530</v>
      </c>
      <c r="P91" s="65">
        <f>Table2245789101123456789101112131415161718192021222324252627282930[[#This Row],[PEMBULATAN]]*O91</f>
        <v>308660</v>
      </c>
    </row>
    <row r="92" spans="1:16" ht="26.25" customHeight="1" x14ac:dyDescent="0.2">
      <c r="A92" s="14"/>
      <c r="B92" s="75"/>
      <c r="C92" s="73" t="s">
        <v>5104</v>
      </c>
      <c r="D92" s="78" t="s">
        <v>289</v>
      </c>
      <c r="E92" s="13">
        <v>44460</v>
      </c>
      <c r="F92" s="76" t="s">
        <v>1362</v>
      </c>
      <c r="G92" s="13">
        <v>44463.916666666664</v>
      </c>
      <c r="H92" s="77" t="s">
        <v>5237</v>
      </c>
      <c r="I92" s="16">
        <v>60</v>
      </c>
      <c r="J92" s="16">
        <v>16</v>
      </c>
      <c r="K92" s="16">
        <v>13</v>
      </c>
      <c r="L92" s="16">
        <v>3</v>
      </c>
      <c r="M92" s="81">
        <v>3.12</v>
      </c>
      <c r="N92" s="72">
        <v>3</v>
      </c>
      <c r="O92" s="64">
        <v>2530</v>
      </c>
      <c r="P92" s="65">
        <f>Table2245789101123456789101112131415161718192021222324252627282930[[#This Row],[PEMBULATAN]]*O92</f>
        <v>7590</v>
      </c>
    </row>
    <row r="93" spans="1:16" ht="26.25" customHeight="1" x14ac:dyDescent="0.2">
      <c r="A93" s="14"/>
      <c r="B93" s="75"/>
      <c r="C93" s="73" t="s">
        <v>5105</v>
      </c>
      <c r="D93" s="78" t="s">
        <v>289</v>
      </c>
      <c r="E93" s="13">
        <v>44460</v>
      </c>
      <c r="F93" s="76" t="s">
        <v>1362</v>
      </c>
      <c r="G93" s="13">
        <v>44463.916666666664</v>
      </c>
      <c r="H93" s="77" t="s">
        <v>5237</v>
      </c>
      <c r="I93" s="16">
        <v>106</v>
      </c>
      <c r="J93" s="16">
        <v>10</v>
      </c>
      <c r="K93" s="16">
        <v>10</v>
      </c>
      <c r="L93" s="16">
        <v>2</v>
      </c>
      <c r="M93" s="81">
        <v>2.65</v>
      </c>
      <c r="N93" s="72">
        <v>3</v>
      </c>
      <c r="O93" s="64">
        <v>2530</v>
      </c>
      <c r="P93" s="65">
        <f>Table2245789101123456789101112131415161718192021222324252627282930[[#This Row],[PEMBULATAN]]*O93</f>
        <v>7590</v>
      </c>
    </row>
    <row r="94" spans="1:16" ht="26.25" customHeight="1" x14ac:dyDescent="0.2">
      <c r="A94" s="14"/>
      <c r="B94" s="75"/>
      <c r="C94" s="73" t="s">
        <v>5106</v>
      </c>
      <c r="D94" s="78" t="s">
        <v>289</v>
      </c>
      <c r="E94" s="13">
        <v>44460</v>
      </c>
      <c r="F94" s="76" t="s">
        <v>1362</v>
      </c>
      <c r="G94" s="13">
        <v>44463.916666666664</v>
      </c>
      <c r="H94" s="77" t="s">
        <v>5237</v>
      </c>
      <c r="I94" s="16">
        <v>124</v>
      </c>
      <c r="J94" s="16">
        <v>5</v>
      </c>
      <c r="K94" s="16">
        <v>5</v>
      </c>
      <c r="L94" s="16">
        <v>1</v>
      </c>
      <c r="M94" s="81">
        <v>0.77500000000000002</v>
      </c>
      <c r="N94" s="72">
        <v>1</v>
      </c>
      <c r="O94" s="64">
        <v>2530</v>
      </c>
      <c r="P94" s="65">
        <f>Table2245789101123456789101112131415161718192021222324252627282930[[#This Row],[PEMBULATAN]]*O94</f>
        <v>2530</v>
      </c>
    </row>
    <row r="95" spans="1:16" ht="26.25" customHeight="1" x14ac:dyDescent="0.2">
      <c r="A95" s="14"/>
      <c r="B95" s="75"/>
      <c r="C95" s="73" t="s">
        <v>5107</v>
      </c>
      <c r="D95" s="78" t="s">
        <v>289</v>
      </c>
      <c r="E95" s="13">
        <v>44460</v>
      </c>
      <c r="F95" s="76" t="s">
        <v>1362</v>
      </c>
      <c r="G95" s="13">
        <v>44463.916666666664</v>
      </c>
      <c r="H95" s="77" t="s">
        <v>5237</v>
      </c>
      <c r="I95" s="16">
        <v>113</v>
      </c>
      <c r="J95" s="16">
        <v>18</v>
      </c>
      <c r="K95" s="16">
        <v>5</v>
      </c>
      <c r="L95" s="16">
        <v>1</v>
      </c>
      <c r="M95" s="81">
        <v>2.5425</v>
      </c>
      <c r="N95" s="72">
        <v>3</v>
      </c>
      <c r="O95" s="64">
        <v>2530</v>
      </c>
      <c r="P95" s="65">
        <f>Table2245789101123456789101112131415161718192021222324252627282930[[#This Row],[PEMBULATAN]]*O95</f>
        <v>7590</v>
      </c>
    </row>
    <row r="96" spans="1:16" ht="26.25" customHeight="1" x14ac:dyDescent="0.2">
      <c r="A96" s="14"/>
      <c r="B96" s="75"/>
      <c r="C96" s="73" t="s">
        <v>5108</v>
      </c>
      <c r="D96" s="78" t="s">
        <v>289</v>
      </c>
      <c r="E96" s="13">
        <v>44460</v>
      </c>
      <c r="F96" s="76" t="s">
        <v>1362</v>
      </c>
      <c r="G96" s="13">
        <v>44463.916666666664</v>
      </c>
      <c r="H96" s="77" t="s">
        <v>5237</v>
      </c>
      <c r="I96" s="16">
        <v>100</v>
      </c>
      <c r="J96" s="16">
        <v>7</v>
      </c>
      <c r="K96" s="16">
        <v>7</v>
      </c>
      <c r="L96" s="16">
        <v>2</v>
      </c>
      <c r="M96" s="81">
        <v>1.2250000000000001</v>
      </c>
      <c r="N96" s="72">
        <v>2</v>
      </c>
      <c r="O96" s="64">
        <v>2530</v>
      </c>
      <c r="P96" s="65">
        <f>Table2245789101123456789101112131415161718192021222324252627282930[[#This Row],[PEMBULATAN]]*O96</f>
        <v>5060</v>
      </c>
    </row>
    <row r="97" spans="1:16" ht="26.25" customHeight="1" x14ac:dyDescent="0.2">
      <c r="A97" s="14"/>
      <c r="B97" s="75"/>
      <c r="C97" s="73" t="s">
        <v>5109</v>
      </c>
      <c r="D97" s="78" t="s">
        <v>289</v>
      </c>
      <c r="E97" s="13">
        <v>44460</v>
      </c>
      <c r="F97" s="76" t="s">
        <v>1362</v>
      </c>
      <c r="G97" s="13">
        <v>44463.916666666664</v>
      </c>
      <c r="H97" s="77" t="s">
        <v>5237</v>
      </c>
      <c r="I97" s="16">
        <v>105</v>
      </c>
      <c r="J97" s="16">
        <v>10</v>
      </c>
      <c r="K97" s="16">
        <v>10</v>
      </c>
      <c r="L97" s="16">
        <v>2</v>
      </c>
      <c r="M97" s="81">
        <v>2.625</v>
      </c>
      <c r="N97" s="72">
        <v>3</v>
      </c>
      <c r="O97" s="64">
        <v>2530</v>
      </c>
      <c r="P97" s="65">
        <f>Table2245789101123456789101112131415161718192021222324252627282930[[#This Row],[PEMBULATAN]]*O97</f>
        <v>7590</v>
      </c>
    </row>
    <row r="98" spans="1:16" ht="26.25" customHeight="1" x14ac:dyDescent="0.2">
      <c r="A98" s="14"/>
      <c r="B98" s="75"/>
      <c r="C98" s="73" t="s">
        <v>5110</v>
      </c>
      <c r="D98" s="78" t="s">
        <v>289</v>
      </c>
      <c r="E98" s="13">
        <v>44460</v>
      </c>
      <c r="F98" s="76" t="s">
        <v>1362</v>
      </c>
      <c r="G98" s="13">
        <v>44463.916666666664</v>
      </c>
      <c r="H98" s="77" t="s">
        <v>5237</v>
      </c>
      <c r="I98" s="16">
        <v>150</v>
      </c>
      <c r="J98" s="16">
        <v>10</v>
      </c>
      <c r="K98" s="16">
        <v>8</v>
      </c>
      <c r="L98" s="16">
        <v>2</v>
      </c>
      <c r="M98" s="81">
        <v>3</v>
      </c>
      <c r="N98" s="72">
        <v>3</v>
      </c>
      <c r="O98" s="64">
        <v>2530</v>
      </c>
      <c r="P98" s="65">
        <f>Table2245789101123456789101112131415161718192021222324252627282930[[#This Row],[PEMBULATAN]]*O98</f>
        <v>7590</v>
      </c>
    </row>
    <row r="99" spans="1:16" ht="26.25" customHeight="1" x14ac:dyDescent="0.2">
      <c r="A99" s="14"/>
      <c r="B99" s="75"/>
      <c r="C99" s="73" t="s">
        <v>5111</v>
      </c>
      <c r="D99" s="78" t="s">
        <v>289</v>
      </c>
      <c r="E99" s="13">
        <v>44460</v>
      </c>
      <c r="F99" s="76" t="s">
        <v>1362</v>
      </c>
      <c r="G99" s="13">
        <v>44463.916666666664</v>
      </c>
      <c r="H99" s="77" t="s">
        <v>5237</v>
      </c>
      <c r="I99" s="16">
        <v>95</v>
      </c>
      <c r="J99" s="16">
        <v>30</v>
      </c>
      <c r="K99" s="16">
        <v>5</v>
      </c>
      <c r="L99" s="16">
        <v>3</v>
      </c>
      <c r="M99" s="81">
        <v>3.5625</v>
      </c>
      <c r="N99" s="72">
        <v>4</v>
      </c>
      <c r="O99" s="64">
        <v>2530</v>
      </c>
      <c r="P99" s="65">
        <f>Table2245789101123456789101112131415161718192021222324252627282930[[#This Row],[PEMBULATAN]]*O99</f>
        <v>10120</v>
      </c>
    </row>
    <row r="100" spans="1:16" ht="26.25" customHeight="1" x14ac:dyDescent="0.2">
      <c r="A100" s="14"/>
      <c r="B100" s="75"/>
      <c r="C100" s="73" t="s">
        <v>5112</v>
      </c>
      <c r="D100" s="78" t="s">
        <v>289</v>
      </c>
      <c r="E100" s="13">
        <v>44460</v>
      </c>
      <c r="F100" s="76" t="s">
        <v>1362</v>
      </c>
      <c r="G100" s="13">
        <v>44463.916666666664</v>
      </c>
      <c r="H100" s="77" t="s">
        <v>5237</v>
      </c>
      <c r="I100" s="16">
        <v>173</v>
      </c>
      <c r="J100" s="16">
        <v>21</v>
      </c>
      <c r="K100" s="16">
        <v>15</v>
      </c>
      <c r="L100" s="16">
        <v>3</v>
      </c>
      <c r="M100" s="81">
        <v>13.623749999999999</v>
      </c>
      <c r="N100" s="72">
        <v>14</v>
      </c>
      <c r="O100" s="64">
        <v>2530</v>
      </c>
      <c r="P100" s="65">
        <f>Table2245789101123456789101112131415161718192021222324252627282930[[#This Row],[PEMBULATAN]]*O100</f>
        <v>35420</v>
      </c>
    </row>
    <row r="101" spans="1:16" ht="26.25" customHeight="1" x14ac:dyDescent="0.2">
      <c r="A101" s="14"/>
      <c r="B101" s="75"/>
      <c r="C101" s="73" t="s">
        <v>5113</v>
      </c>
      <c r="D101" s="78" t="s">
        <v>289</v>
      </c>
      <c r="E101" s="13">
        <v>44460</v>
      </c>
      <c r="F101" s="76" t="s">
        <v>1362</v>
      </c>
      <c r="G101" s="13">
        <v>44463.916666666664</v>
      </c>
      <c r="H101" s="77" t="s">
        <v>5237</v>
      </c>
      <c r="I101" s="16">
        <v>115</v>
      </c>
      <c r="J101" s="16">
        <v>55</v>
      </c>
      <c r="K101" s="16">
        <v>46</v>
      </c>
      <c r="L101" s="16">
        <v>14</v>
      </c>
      <c r="M101" s="81">
        <v>72.737499999999997</v>
      </c>
      <c r="N101" s="72">
        <v>73</v>
      </c>
      <c r="O101" s="64">
        <v>2530</v>
      </c>
      <c r="P101" s="65">
        <f>Table2245789101123456789101112131415161718192021222324252627282930[[#This Row],[PEMBULATAN]]*O101</f>
        <v>184690</v>
      </c>
    </row>
    <row r="102" spans="1:16" ht="26.25" customHeight="1" x14ac:dyDescent="0.2">
      <c r="A102" s="14"/>
      <c r="B102" s="75"/>
      <c r="C102" s="73" t="s">
        <v>5114</v>
      </c>
      <c r="D102" s="78" t="s">
        <v>289</v>
      </c>
      <c r="E102" s="13">
        <v>44460</v>
      </c>
      <c r="F102" s="76" t="s">
        <v>1362</v>
      </c>
      <c r="G102" s="13">
        <v>44463.916666666664</v>
      </c>
      <c r="H102" s="77" t="s">
        <v>5237</v>
      </c>
      <c r="I102" s="16">
        <v>47</v>
      </c>
      <c r="J102" s="16">
        <v>63</v>
      </c>
      <c r="K102" s="16">
        <v>25</v>
      </c>
      <c r="L102" s="16">
        <v>23</v>
      </c>
      <c r="M102" s="81">
        <v>18.506250000000001</v>
      </c>
      <c r="N102" s="72">
        <v>23</v>
      </c>
      <c r="O102" s="64">
        <v>2530</v>
      </c>
      <c r="P102" s="65">
        <f>Table2245789101123456789101112131415161718192021222324252627282930[[#This Row],[PEMBULATAN]]*O102</f>
        <v>58190</v>
      </c>
    </row>
    <row r="103" spans="1:16" ht="26.25" customHeight="1" x14ac:dyDescent="0.2">
      <c r="A103" s="14"/>
      <c r="B103" s="75"/>
      <c r="C103" s="73" t="s">
        <v>5115</v>
      </c>
      <c r="D103" s="78" t="s">
        <v>289</v>
      </c>
      <c r="E103" s="13">
        <v>44460</v>
      </c>
      <c r="F103" s="76" t="s">
        <v>1362</v>
      </c>
      <c r="G103" s="13">
        <v>44463.916666666664</v>
      </c>
      <c r="H103" s="77" t="s">
        <v>5237</v>
      </c>
      <c r="I103" s="16">
        <v>93</v>
      </c>
      <c r="J103" s="16">
        <v>63</v>
      </c>
      <c r="K103" s="16">
        <v>35</v>
      </c>
      <c r="L103" s="16">
        <v>24</v>
      </c>
      <c r="M103" s="81">
        <v>51.266249999999999</v>
      </c>
      <c r="N103" s="72">
        <v>51</v>
      </c>
      <c r="O103" s="64">
        <v>2530</v>
      </c>
      <c r="P103" s="65">
        <f>Table2245789101123456789101112131415161718192021222324252627282930[[#This Row],[PEMBULATAN]]*O103</f>
        <v>129030</v>
      </c>
    </row>
    <row r="104" spans="1:16" ht="26.25" customHeight="1" x14ac:dyDescent="0.2">
      <c r="A104" s="14"/>
      <c r="B104" s="75"/>
      <c r="C104" s="73" t="s">
        <v>5116</v>
      </c>
      <c r="D104" s="78" t="s">
        <v>289</v>
      </c>
      <c r="E104" s="13">
        <v>44460</v>
      </c>
      <c r="F104" s="76" t="s">
        <v>1362</v>
      </c>
      <c r="G104" s="13">
        <v>44463.916666666664</v>
      </c>
      <c r="H104" s="77" t="s">
        <v>5237</v>
      </c>
      <c r="I104" s="16">
        <v>67</v>
      </c>
      <c r="J104" s="16">
        <v>58</v>
      </c>
      <c r="K104" s="16">
        <v>30</v>
      </c>
      <c r="L104" s="16">
        <v>11</v>
      </c>
      <c r="M104" s="81">
        <v>29.145</v>
      </c>
      <c r="N104" s="72">
        <v>29</v>
      </c>
      <c r="O104" s="64">
        <v>2530</v>
      </c>
      <c r="P104" s="65">
        <f>Table2245789101123456789101112131415161718192021222324252627282930[[#This Row],[PEMBULATAN]]*O104</f>
        <v>73370</v>
      </c>
    </row>
    <row r="105" spans="1:16" ht="26.25" customHeight="1" x14ac:dyDescent="0.2">
      <c r="A105" s="14"/>
      <c r="B105" s="75"/>
      <c r="C105" s="73" t="s">
        <v>5117</v>
      </c>
      <c r="D105" s="78" t="s">
        <v>289</v>
      </c>
      <c r="E105" s="13">
        <v>44460</v>
      </c>
      <c r="F105" s="76" t="s">
        <v>1362</v>
      </c>
      <c r="G105" s="13">
        <v>44463.916666666664</v>
      </c>
      <c r="H105" s="77" t="s">
        <v>5237</v>
      </c>
      <c r="I105" s="16">
        <v>84</v>
      </c>
      <c r="J105" s="16">
        <v>65</v>
      </c>
      <c r="K105" s="16">
        <v>39</v>
      </c>
      <c r="L105" s="16">
        <v>16</v>
      </c>
      <c r="M105" s="81">
        <v>53.234999999999999</v>
      </c>
      <c r="N105" s="72">
        <v>53</v>
      </c>
      <c r="O105" s="64">
        <v>2530</v>
      </c>
      <c r="P105" s="65">
        <f>Table2245789101123456789101112131415161718192021222324252627282930[[#This Row],[PEMBULATAN]]*O105</f>
        <v>134090</v>
      </c>
    </row>
    <row r="106" spans="1:16" ht="26.25" customHeight="1" x14ac:dyDescent="0.2">
      <c r="A106" s="14"/>
      <c r="B106" s="75"/>
      <c r="C106" s="73" t="s">
        <v>5118</v>
      </c>
      <c r="D106" s="78" t="s">
        <v>289</v>
      </c>
      <c r="E106" s="13">
        <v>44460</v>
      </c>
      <c r="F106" s="76" t="s">
        <v>1362</v>
      </c>
      <c r="G106" s="13">
        <v>44463.916666666664</v>
      </c>
      <c r="H106" s="77" t="s">
        <v>5237</v>
      </c>
      <c r="I106" s="16">
        <v>88</v>
      </c>
      <c r="J106" s="16">
        <v>60</v>
      </c>
      <c r="K106" s="16">
        <v>30</v>
      </c>
      <c r="L106" s="16">
        <v>18</v>
      </c>
      <c r="M106" s="81">
        <v>39.6</v>
      </c>
      <c r="N106" s="72">
        <v>40</v>
      </c>
      <c r="O106" s="64">
        <v>2530</v>
      </c>
      <c r="P106" s="65">
        <f>Table2245789101123456789101112131415161718192021222324252627282930[[#This Row],[PEMBULATAN]]*O106</f>
        <v>101200</v>
      </c>
    </row>
    <row r="107" spans="1:16" ht="26.25" customHeight="1" x14ac:dyDescent="0.2">
      <c r="A107" s="14"/>
      <c r="B107" s="75"/>
      <c r="C107" s="73" t="s">
        <v>5119</v>
      </c>
      <c r="D107" s="78" t="s">
        <v>289</v>
      </c>
      <c r="E107" s="13">
        <v>44460</v>
      </c>
      <c r="F107" s="76" t="s">
        <v>1362</v>
      </c>
      <c r="G107" s="13">
        <v>44463.916666666664</v>
      </c>
      <c r="H107" s="77" t="s">
        <v>5237</v>
      </c>
      <c r="I107" s="16">
        <v>93</v>
      </c>
      <c r="J107" s="16">
        <v>51</v>
      </c>
      <c r="K107" s="16">
        <v>32</v>
      </c>
      <c r="L107" s="16">
        <v>14</v>
      </c>
      <c r="M107" s="81">
        <v>37.944000000000003</v>
      </c>
      <c r="N107" s="72">
        <v>38</v>
      </c>
      <c r="O107" s="64">
        <v>2530</v>
      </c>
      <c r="P107" s="65">
        <f>Table2245789101123456789101112131415161718192021222324252627282930[[#This Row],[PEMBULATAN]]*O107</f>
        <v>96140</v>
      </c>
    </row>
    <row r="108" spans="1:16" ht="26.25" customHeight="1" x14ac:dyDescent="0.2">
      <c r="A108" s="14"/>
      <c r="B108" s="75"/>
      <c r="C108" s="73" t="s">
        <v>5120</v>
      </c>
      <c r="D108" s="78" t="s">
        <v>289</v>
      </c>
      <c r="E108" s="13">
        <v>44460</v>
      </c>
      <c r="F108" s="76" t="s">
        <v>1362</v>
      </c>
      <c r="G108" s="13">
        <v>44463.916666666664</v>
      </c>
      <c r="H108" s="77" t="s">
        <v>5237</v>
      </c>
      <c r="I108" s="16">
        <v>74</v>
      </c>
      <c r="J108" s="16">
        <v>61</v>
      </c>
      <c r="K108" s="16">
        <v>26</v>
      </c>
      <c r="L108" s="16">
        <v>9</v>
      </c>
      <c r="M108" s="81">
        <v>29.341000000000001</v>
      </c>
      <c r="N108" s="72">
        <v>30</v>
      </c>
      <c r="O108" s="64">
        <v>2530</v>
      </c>
      <c r="P108" s="65">
        <f>Table2245789101123456789101112131415161718192021222324252627282930[[#This Row],[PEMBULATAN]]*O108</f>
        <v>75900</v>
      </c>
    </row>
    <row r="109" spans="1:16" ht="26.25" customHeight="1" x14ac:dyDescent="0.2">
      <c r="A109" s="14"/>
      <c r="B109" s="75"/>
      <c r="C109" s="73" t="s">
        <v>5121</v>
      </c>
      <c r="D109" s="78" t="s">
        <v>289</v>
      </c>
      <c r="E109" s="13">
        <v>44460</v>
      </c>
      <c r="F109" s="76" t="s">
        <v>1362</v>
      </c>
      <c r="G109" s="13">
        <v>44463.916666666664</v>
      </c>
      <c r="H109" s="77" t="s">
        <v>5237</v>
      </c>
      <c r="I109" s="16">
        <v>93</v>
      </c>
      <c r="J109" s="16">
        <v>58</v>
      </c>
      <c r="K109" s="16">
        <v>38</v>
      </c>
      <c r="L109" s="16">
        <v>23</v>
      </c>
      <c r="M109" s="81">
        <v>51.243000000000002</v>
      </c>
      <c r="N109" s="72">
        <v>51</v>
      </c>
      <c r="O109" s="64">
        <v>2530</v>
      </c>
      <c r="P109" s="65">
        <f>Table2245789101123456789101112131415161718192021222324252627282930[[#This Row],[PEMBULATAN]]*O109</f>
        <v>129030</v>
      </c>
    </row>
    <row r="110" spans="1:16" ht="26.25" customHeight="1" x14ac:dyDescent="0.2">
      <c r="A110" s="14"/>
      <c r="B110" s="75"/>
      <c r="C110" s="73" t="s">
        <v>5122</v>
      </c>
      <c r="D110" s="78" t="s">
        <v>289</v>
      </c>
      <c r="E110" s="13">
        <v>44460</v>
      </c>
      <c r="F110" s="76" t="s">
        <v>1362</v>
      </c>
      <c r="G110" s="13">
        <v>44463.916666666664</v>
      </c>
      <c r="H110" s="77" t="s">
        <v>5237</v>
      </c>
      <c r="I110" s="16">
        <v>85</v>
      </c>
      <c r="J110" s="16">
        <v>63</v>
      </c>
      <c r="K110" s="16">
        <v>25</v>
      </c>
      <c r="L110" s="16">
        <v>13</v>
      </c>
      <c r="M110" s="81">
        <v>33.46875</v>
      </c>
      <c r="N110" s="72">
        <v>34</v>
      </c>
      <c r="O110" s="64">
        <v>2530</v>
      </c>
      <c r="P110" s="65">
        <f>Table2245789101123456789101112131415161718192021222324252627282930[[#This Row],[PEMBULATAN]]*O110</f>
        <v>86020</v>
      </c>
    </row>
    <row r="111" spans="1:16" ht="26.25" customHeight="1" x14ac:dyDescent="0.2">
      <c r="A111" s="14"/>
      <c r="B111" s="75"/>
      <c r="C111" s="73" t="s">
        <v>5123</v>
      </c>
      <c r="D111" s="78" t="s">
        <v>289</v>
      </c>
      <c r="E111" s="13">
        <v>44460</v>
      </c>
      <c r="F111" s="76" t="s">
        <v>1362</v>
      </c>
      <c r="G111" s="13">
        <v>44463.916666666664</v>
      </c>
      <c r="H111" s="77" t="s">
        <v>5237</v>
      </c>
      <c r="I111" s="16">
        <v>73</v>
      </c>
      <c r="J111" s="16">
        <v>63</v>
      </c>
      <c r="K111" s="16">
        <v>30</v>
      </c>
      <c r="L111" s="16">
        <v>11</v>
      </c>
      <c r="M111" s="81">
        <v>34.4925</v>
      </c>
      <c r="N111" s="72">
        <v>35</v>
      </c>
      <c r="O111" s="64">
        <v>2530</v>
      </c>
      <c r="P111" s="65">
        <f>Table2245789101123456789101112131415161718192021222324252627282930[[#This Row],[PEMBULATAN]]*O111</f>
        <v>88550</v>
      </c>
    </row>
    <row r="112" spans="1:16" ht="26.25" customHeight="1" x14ac:dyDescent="0.2">
      <c r="A112" s="14"/>
      <c r="B112" s="75"/>
      <c r="C112" s="73" t="s">
        <v>5124</v>
      </c>
      <c r="D112" s="78" t="s">
        <v>289</v>
      </c>
      <c r="E112" s="13">
        <v>44460</v>
      </c>
      <c r="F112" s="76" t="s">
        <v>1362</v>
      </c>
      <c r="G112" s="13">
        <v>44463.916666666664</v>
      </c>
      <c r="H112" s="77" t="s">
        <v>5237</v>
      </c>
      <c r="I112" s="16">
        <v>74</v>
      </c>
      <c r="J112" s="16">
        <v>57</v>
      </c>
      <c r="K112" s="16">
        <v>28</v>
      </c>
      <c r="L112" s="16">
        <v>8</v>
      </c>
      <c r="M112" s="81">
        <v>29.526</v>
      </c>
      <c r="N112" s="72">
        <v>30</v>
      </c>
      <c r="O112" s="64">
        <v>2530</v>
      </c>
      <c r="P112" s="65">
        <f>Table2245789101123456789101112131415161718192021222324252627282930[[#This Row],[PEMBULATAN]]*O112</f>
        <v>75900</v>
      </c>
    </row>
    <row r="113" spans="1:16" ht="26.25" customHeight="1" x14ac:dyDescent="0.2">
      <c r="A113" s="14"/>
      <c r="B113" s="75"/>
      <c r="C113" s="73" t="s">
        <v>5125</v>
      </c>
      <c r="D113" s="78" t="s">
        <v>289</v>
      </c>
      <c r="E113" s="13">
        <v>44460</v>
      </c>
      <c r="F113" s="76" t="s">
        <v>1362</v>
      </c>
      <c r="G113" s="13">
        <v>44463.916666666664</v>
      </c>
      <c r="H113" s="77" t="s">
        <v>5237</v>
      </c>
      <c r="I113" s="16">
        <v>77</v>
      </c>
      <c r="J113" s="16">
        <v>31</v>
      </c>
      <c r="K113" s="16">
        <v>21</v>
      </c>
      <c r="L113" s="16">
        <v>1</v>
      </c>
      <c r="M113" s="81">
        <v>12.531750000000001</v>
      </c>
      <c r="N113" s="72">
        <v>13</v>
      </c>
      <c r="O113" s="64">
        <v>2530</v>
      </c>
      <c r="P113" s="65">
        <f>Table2245789101123456789101112131415161718192021222324252627282930[[#This Row],[PEMBULATAN]]*O113</f>
        <v>32890</v>
      </c>
    </row>
    <row r="114" spans="1:16" ht="26.25" customHeight="1" x14ac:dyDescent="0.2">
      <c r="A114" s="14"/>
      <c r="B114" s="75"/>
      <c r="C114" s="73" t="s">
        <v>5126</v>
      </c>
      <c r="D114" s="78" t="s">
        <v>289</v>
      </c>
      <c r="E114" s="13">
        <v>44460</v>
      </c>
      <c r="F114" s="76" t="s">
        <v>1362</v>
      </c>
      <c r="G114" s="13">
        <v>44463.916666666664</v>
      </c>
      <c r="H114" s="77" t="s">
        <v>5237</v>
      </c>
      <c r="I114" s="16">
        <v>58</v>
      </c>
      <c r="J114" s="16">
        <v>38</v>
      </c>
      <c r="K114" s="16">
        <v>21</v>
      </c>
      <c r="L114" s="16">
        <v>4</v>
      </c>
      <c r="M114" s="81">
        <v>11.571</v>
      </c>
      <c r="N114" s="72">
        <v>12</v>
      </c>
      <c r="O114" s="64">
        <v>2530</v>
      </c>
      <c r="P114" s="65">
        <f>Table2245789101123456789101112131415161718192021222324252627282930[[#This Row],[PEMBULATAN]]*O114</f>
        <v>30360</v>
      </c>
    </row>
    <row r="115" spans="1:16" ht="26.25" customHeight="1" x14ac:dyDescent="0.2">
      <c r="A115" s="14"/>
      <c r="B115" s="75"/>
      <c r="C115" s="73" t="s">
        <v>5127</v>
      </c>
      <c r="D115" s="78" t="s">
        <v>289</v>
      </c>
      <c r="E115" s="13">
        <v>44460</v>
      </c>
      <c r="F115" s="76" t="s">
        <v>1362</v>
      </c>
      <c r="G115" s="13">
        <v>44463.916666666664</v>
      </c>
      <c r="H115" s="77" t="s">
        <v>5237</v>
      </c>
      <c r="I115" s="16">
        <v>94</v>
      </c>
      <c r="J115" s="16">
        <v>64</v>
      </c>
      <c r="K115" s="16">
        <v>33</v>
      </c>
      <c r="L115" s="16">
        <v>19</v>
      </c>
      <c r="M115" s="81">
        <v>49.631999999999998</v>
      </c>
      <c r="N115" s="72">
        <v>50</v>
      </c>
      <c r="O115" s="64">
        <v>2530</v>
      </c>
      <c r="P115" s="65">
        <f>Table2245789101123456789101112131415161718192021222324252627282930[[#This Row],[PEMBULATAN]]*O115</f>
        <v>126500</v>
      </c>
    </row>
    <row r="116" spans="1:16" ht="26.25" customHeight="1" x14ac:dyDescent="0.2">
      <c r="A116" s="14"/>
      <c r="B116" s="75"/>
      <c r="C116" s="73" t="s">
        <v>5128</v>
      </c>
      <c r="D116" s="78" t="s">
        <v>289</v>
      </c>
      <c r="E116" s="13">
        <v>44460</v>
      </c>
      <c r="F116" s="76" t="s">
        <v>1362</v>
      </c>
      <c r="G116" s="13">
        <v>44463.916666666664</v>
      </c>
      <c r="H116" s="77" t="s">
        <v>5237</v>
      </c>
      <c r="I116" s="16">
        <v>115</v>
      </c>
      <c r="J116" s="16">
        <v>23</v>
      </c>
      <c r="K116" s="16">
        <v>17</v>
      </c>
      <c r="L116" s="16">
        <v>7</v>
      </c>
      <c r="M116" s="81">
        <v>11.241250000000001</v>
      </c>
      <c r="N116" s="72">
        <v>11</v>
      </c>
      <c r="O116" s="64">
        <v>2530</v>
      </c>
      <c r="P116" s="65">
        <f>Table2245789101123456789101112131415161718192021222324252627282930[[#This Row],[PEMBULATAN]]*O116</f>
        <v>27830</v>
      </c>
    </row>
    <row r="117" spans="1:16" ht="26.25" customHeight="1" x14ac:dyDescent="0.2">
      <c r="A117" s="14"/>
      <c r="B117" s="75"/>
      <c r="C117" s="73" t="s">
        <v>5129</v>
      </c>
      <c r="D117" s="78" t="s">
        <v>289</v>
      </c>
      <c r="E117" s="13">
        <v>44460</v>
      </c>
      <c r="F117" s="76" t="s">
        <v>1362</v>
      </c>
      <c r="G117" s="13">
        <v>44463.916666666664</v>
      </c>
      <c r="H117" s="77" t="s">
        <v>5237</v>
      </c>
      <c r="I117" s="16">
        <v>61</v>
      </c>
      <c r="J117" s="16">
        <v>48</v>
      </c>
      <c r="K117" s="16">
        <v>24</v>
      </c>
      <c r="L117" s="16">
        <v>6</v>
      </c>
      <c r="M117" s="81">
        <v>17.568000000000001</v>
      </c>
      <c r="N117" s="72">
        <v>18</v>
      </c>
      <c r="O117" s="64">
        <v>2530</v>
      </c>
      <c r="P117" s="65">
        <f>Table2245789101123456789101112131415161718192021222324252627282930[[#This Row],[PEMBULATAN]]*O117</f>
        <v>45540</v>
      </c>
    </row>
    <row r="118" spans="1:16" ht="26.25" customHeight="1" x14ac:dyDescent="0.2">
      <c r="A118" s="14"/>
      <c r="B118" s="75"/>
      <c r="C118" s="73" t="s">
        <v>5130</v>
      </c>
      <c r="D118" s="78" t="s">
        <v>289</v>
      </c>
      <c r="E118" s="13">
        <v>44460</v>
      </c>
      <c r="F118" s="76" t="s">
        <v>1362</v>
      </c>
      <c r="G118" s="13">
        <v>44463.916666666664</v>
      </c>
      <c r="H118" s="77" t="s">
        <v>5237</v>
      </c>
      <c r="I118" s="16">
        <v>73</v>
      </c>
      <c r="J118" s="16">
        <v>50</v>
      </c>
      <c r="K118" s="16">
        <v>26</v>
      </c>
      <c r="L118" s="16">
        <v>5</v>
      </c>
      <c r="M118" s="81">
        <v>23.725000000000001</v>
      </c>
      <c r="N118" s="72">
        <v>24</v>
      </c>
      <c r="O118" s="64">
        <v>2530</v>
      </c>
      <c r="P118" s="65">
        <f>Table2245789101123456789101112131415161718192021222324252627282930[[#This Row],[PEMBULATAN]]*O118</f>
        <v>60720</v>
      </c>
    </row>
    <row r="119" spans="1:16" ht="26.25" customHeight="1" x14ac:dyDescent="0.2">
      <c r="A119" s="14"/>
      <c r="B119" s="75"/>
      <c r="C119" s="73" t="s">
        <v>5131</v>
      </c>
      <c r="D119" s="78" t="s">
        <v>289</v>
      </c>
      <c r="E119" s="13">
        <v>44460</v>
      </c>
      <c r="F119" s="76" t="s">
        <v>1362</v>
      </c>
      <c r="G119" s="13">
        <v>44463.916666666664</v>
      </c>
      <c r="H119" s="77" t="s">
        <v>5237</v>
      </c>
      <c r="I119" s="16">
        <v>75</v>
      </c>
      <c r="J119" s="16">
        <v>46</v>
      </c>
      <c r="K119" s="16">
        <v>20</v>
      </c>
      <c r="L119" s="16">
        <v>5</v>
      </c>
      <c r="M119" s="81">
        <v>17.25</v>
      </c>
      <c r="N119" s="72">
        <v>17</v>
      </c>
      <c r="O119" s="64">
        <v>2530</v>
      </c>
      <c r="P119" s="65">
        <f>Table2245789101123456789101112131415161718192021222324252627282930[[#This Row],[PEMBULATAN]]*O119</f>
        <v>43010</v>
      </c>
    </row>
    <row r="120" spans="1:16" ht="26.25" customHeight="1" x14ac:dyDescent="0.2">
      <c r="A120" s="14"/>
      <c r="B120" s="75"/>
      <c r="C120" s="73" t="s">
        <v>5132</v>
      </c>
      <c r="D120" s="78" t="s">
        <v>289</v>
      </c>
      <c r="E120" s="13">
        <v>44460</v>
      </c>
      <c r="F120" s="76" t="s">
        <v>1362</v>
      </c>
      <c r="G120" s="13">
        <v>44463.916666666664</v>
      </c>
      <c r="H120" s="77" t="s">
        <v>5237</v>
      </c>
      <c r="I120" s="16">
        <v>67</v>
      </c>
      <c r="J120" s="16">
        <v>54</v>
      </c>
      <c r="K120" s="16">
        <v>20</v>
      </c>
      <c r="L120" s="16">
        <v>5</v>
      </c>
      <c r="M120" s="81">
        <v>18.09</v>
      </c>
      <c r="N120" s="72">
        <v>18</v>
      </c>
      <c r="O120" s="64">
        <v>2530</v>
      </c>
      <c r="P120" s="65">
        <f>Table2245789101123456789101112131415161718192021222324252627282930[[#This Row],[PEMBULATAN]]*O120</f>
        <v>45540</v>
      </c>
    </row>
    <row r="121" spans="1:16" ht="26.25" customHeight="1" x14ac:dyDescent="0.2">
      <c r="A121" s="14"/>
      <c r="B121" s="75"/>
      <c r="C121" s="73" t="s">
        <v>5133</v>
      </c>
      <c r="D121" s="78" t="s">
        <v>289</v>
      </c>
      <c r="E121" s="13">
        <v>44460</v>
      </c>
      <c r="F121" s="76" t="s">
        <v>1362</v>
      </c>
      <c r="G121" s="13">
        <v>44463.916666666664</v>
      </c>
      <c r="H121" s="77" t="s">
        <v>5237</v>
      </c>
      <c r="I121" s="16">
        <v>112</v>
      </c>
      <c r="J121" s="16">
        <v>55</v>
      </c>
      <c r="K121" s="16">
        <v>22</v>
      </c>
      <c r="L121" s="16">
        <v>12</v>
      </c>
      <c r="M121" s="81">
        <v>33.880000000000003</v>
      </c>
      <c r="N121" s="72">
        <v>34</v>
      </c>
      <c r="O121" s="64">
        <v>2530</v>
      </c>
      <c r="P121" s="65">
        <f>Table2245789101123456789101112131415161718192021222324252627282930[[#This Row],[PEMBULATAN]]*O121</f>
        <v>86020</v>
      </c>
    </row>
    <row r="122" spans="1:16" ht="26.25" customHeight="1" x14ac:dyDescent="0.2">
      <c r="A122" s="14"/>
      <c r="B122" s="75"/>
      <c r="C122" s="73" t="s">
        <v>5134</v>
      </c>
      <c r="D122" s="78" t="s">
        <v>289</v>
      </c>
      <c r="E122" s="13">
        <v>44460</v>
      </c>
      <c r="F122" s="76" t="s">
        <v>1362</v>
      </c>
      <c r="G122" s="13">
        <v>44463.916666666664</v>
      </c>
      <c r="H122" s="77" t="s">
        <v>5237</v>
      </c>
      <c r="I122" s="16">
        <v>62</v>
      </c>
      <c r="J122" s="16">
        <v>61</v>
      </c>
      <c r="K122" s="16">
        <v>30</v>
      </c>
      <c r="L122" s="16">
        <v>13</v>
      </c>
      <c r="M122" s="81">
        <v>28.364999999999998</v>
      </c>
      <c r="N122" s="72">
        <v>29</v>
      </c>
      <c r="O122" s="64">
        <v>2530</v>
      </c>
      <c r="P122" s="65">
        <f>Table2245789101123456789101112131415161718192021222324252627282930[[#This Row],[PEMBULATAN]]*O122</f>
        <v>73370</v>
      </c>
    </row>
    <row r="123" spans="1:16" ht="26.25" customHeight="1" x14ac:dyDescent="0.2">
      <c r="A123" s="14"/>
      <c r="B123" s="75"/>
      <c r="C123" s="73" t="s">
        <v>5135</v>
      </c>
      <c r="D123" s="78" t="s">
        <v>289</v>
      </c>
      <c r="E123" s="13">
        <v>44460</v>
      </c>
      <c r="F123" s="76" t="s">
        <v>1362</v>
      </c>
      <c r="G123" s="13">
        <v>44463.916666666664</v>
      </c>
      <c r="H123" s="77" t="s">
        <v>5237</v>
      </c>
      <c r="I123" s="16">
        <v>60</v>
      </c>
      <c r="J123" s="16">
        <v>40</v>
      </c>
      <c r="K123" s="16">
        <v>26</v>
      </c>
      <c r="L123" s="16">
        <v>36</v>
      </c>
      <c r="M123" s="81">
        <v>15.6</v>
      </c>
      <c r="N123" s="72">
        <v>36</v>
      </c>
      <c r="O123" s="64">
        <v>2530</v>
      </c>
      <c r="P123" s="65">
        <f>Table2245789101123456789101112131415161718192021222324252627282930[[#This Row],[PEMBULATAN]]*O123</f>
        <v>91080</v>
      </c>
    </row>
    <row r="124" spans="1:16" ht="26.25" customHeight="1" x14ac:dyDescent="0.2">
      <c r="A124" s="14"/>
      <c r="B124" s="75"/>
      <c r="C124" s="73" t="s">
        <v>5136</v>
      </c>
      <c r="D124" s="78" t="s">
        <v>289</v>
      </c>
      <c r="E124" s="13">
        <v>44460</v>
      </c>
      <c r="F124" s="76" t="s">
        <v>1362</v>
      </c>
      <c r="G124" s="13">
        <v>44463.916666666664</v>
      </c>
      <c r="H124" s="77" t="s">
        <v>5237</v>
      </c>
      <c r="I124" s="16">
        <v>137</v>
      </c>
      <c r="J124" s="16">
        <v>75</v>
      </c>
      <c r="K124" s="16">
        <v>20</v>
      </c>
      <c r="L124" s="16">
        <v>30</v>
      </c>
      <c r="M124" s="81">
        <v>51.375</v>
      </c>
      <c r="N124" s="72">
        <v>52</v>
      </c>
      <c r="O124" s="64">
        <v>2530</v>
      </c>
      <c r="P124" s="65">
        <f>Table2245789101123456789101112131415161718192021222324252627282930[[#This Row],[PEMBULATAN]]*O124</f>
        <v>131560</v>
      </c>
    </row>
    <row r="125" spans="1:16" ht="26.25" customHeight="1" x14ac:dyDescent="0.2">
      <c r="A125" s="14"/>
      <c r="B125" s="75"/>
      <c r="C125" s="73" t="s">
        <v>5137</v>
      </c>
      <c r="D125" s="78" t="s">
        <v>289</v>
      </c>
      <c r="E125" s="13">
        <v>44460</v>
      </c>
      <c r="F125" s="76" t="s">
        <v>1362</v>
      </c>
      <c r="G125" s="13">
        <v>44463.916666666664</v>
      </c>
      <c r="H125" s="77" t="s">
        <v>5237</v>
      </c>
      <c r="I125" s="16">
        <v>81</v>
      </c>
      <c r="J125" s="16">
        <v>58</v>
      </c>
      <c r="K125" s="16">
        <v>27</v>
      </c>
      <c r="L125" s="16">
        <v>13</v>
      </c>
      <c r="M125" s="81">
        <v>31.711500000000001</v>
      </c>
      <c r="N125" s="72">
        <v>32</v>
      </c>
      <c r="O125" s="64">
        <v>2530</v>
      </c>
      <c r="P125" s="65">
        <f>Table2245789101123456789101112131415161718192021222324252627282930[[#This Row],[PEMBULATAN]]*O125</f>
        <v>80960</v>
      </c>
    </row>
    <row r="126" spans="1:16" ht="26.25" customHeight="1" x14ac:dyDescent="0.2">
      <c r="A126" s="14"/>
      <c r="B126" s="75"/>
      <c r="C126" s="73" t="s">
        <v>5138</v>
      </c>
      <c r="D126" s="78" t="s">
        <v>289</v>
      </c>
      <c r="E126" s="13">
        <v>44460</v>
      </c>
      <c r="F126" s="76" t="s">
        <v>1362</v>
      </c>
      <c r="G126" s="13">
        <v>44463.916666666664</v>
      </c>
      <c r="H126" s="77" t="s">
        <v>5237</v>
      </c>
      <c r="I126" s="16">
        <v>86</v>
      </c>
      <c r="J126" s="16">
        <v>53</v>
      </c>
      <c r="K126" s="16">
        <v>25</v>
      </c>
      <c r="L126" s="16">
        <v>19</v>
      </c>
      <c r="M126" s="81">
        <v>28.487500000000001</v>
      </c>
      <c r="N126" s="72">
        <v>29</v>
      </c>
      <c r="O126" s="64">
        <v>2530</v>
      </c>
      <c r="P126" s="65">
        <f>Table2245789101123456789101112131415161718192021222324252627282930[[#This Row],[PEMBULATAN]]*O126</f>
        <v>73370</v>
      </c>
    </row>
    <row r="127" spans="1:16" ht="26.25" customHeight="1" x14ac:dyDescent="0.2">
      <c r="A127" s="14"/>
      <c r="B127" s="75"/>
      <c r="C127" s="73" t="s">
        <v>5139</v>
      </c>
      <c r="D127" s="78" t="s">
        <v>289</v>
      </c>
      <c r="E127" s="13">
        <v>44460</v>
      </c>
      <c r="F127" s="76" t="s">
        <v>1362</v>
      </c>
      <c r="G127" s="13">
        <v>44463.916666666664</v>
      </c>
      <c r="H127" s="77" t="s">
        <v>5237</v>
      </c>
      <c r="I127" s="16">
        <v>92</v>
      </c>
      <c r="J127" s="16">
        <v>52</v>
      </c>
      <c r="K127" s="16">
        <v>40</v>
      </c>
      <c r="L127" s="16">
        <v>10</v>
      </c>
      <c r="M127" s="81">
        <v>47.84</v>
      </c>
      <c r="N127" s="72">
        <v>48</v>
      </c>
      <c r="O127" s="64">
        <v>2530</v>
      </c>
      <c r="P127" s="65">
        <f>Table2245789101123456789101112131415161718192021222324252627282930[[#This Row],[PEMBULATAN]]*O127</f>
        <v>121440</v>
      </c>
    </row>
    <row r="128" spans="1:16" ht="26.25" customHeight="1" x14ac:dyDescent="0.2">
      <c r="A128" s="14"/>
      <c r="B128" s="75"/>
      <c r="C128" s="73" t="s">
        <v>5140</v>
      </c>
      <c r="D128" s="78" t="s">
        <v>289</v>
      </c>
      <c r="E128" s="13">
        <v>44460</v>
      </c>
      <c r="F128" s="76" t="s">
        <v>1362</v>
      </c>
      <c r="G128" s="13">
        <v>44463.916666666664</v>
      </c>
      <c r="H128" s="77" t="s">
        <v>5237</v>
      </c>
      <c r="I128" s="16">
        <v>64</v>
      </c>
      <c r="J128" s="16">
        <v>51</v>
      </c>
      <c r="K128" s="16">
        <v>20</v>
      </c>
      <c r="L128" s="16">
        <v>10</v>
      </c>
      <c r="M128" s="81">
        <v>16.32</v>
      </c>
      <c r="N128" s="72">
        <v>17</v>
      </c>
      <c r="O128" s="64">
        <v>2530</v>
      </c>
      <c r="P128" s="65">
        <f>Table2245789101123456789101112131415161718192021222324252627282930[[#This Row],[PEMBULATAN]]*O128</f>
        <v>43010</v>
      </c>
    </row>
    <row r="129" spans="1:16" ht="26.25" customHeight="1" x14ac:dyDescent="0.2">
      <c r="A129" s="14"/>
      <c r="B129" s="75"/>
      <c r="C129" s="73" t="s">
        <v>5141</v>
      </c>
      <c r="D129" s="78" t="s">
        <v>289</v>
      </c>
      <c r="E129" s="13">
        <v>44460</v>
      </c>
      <c r="F129" s="76" t="s">
        <v>1362</v>
      </c>
      <c r="G129" s="13">
        <v>44463.916666666664</v>
      </c>
      <c r="H129" s="77" t="s">
        <v>5237</v>
      </c>
      <c r="I129" s="16">
        <v>88</v>
      </c>
      <c r="J129" s="16">
        <v>62</v>
      </c>
      <c r="K129" s="16">
        <v>22</v>
      </c>
      <c r="L129" s="16">
        <v>14</v>
      </c>
      <c r="M129" s="81">
        <v>30.007999999999999</v>
      </c>
      <c r="N129" s="72">
        <v>30</v>
      </c>
      <c r="O129" s="64">
        <v>2530</v>
      </c>
      <c r="P129" s="65">
        <f>Table2245789101123456789101112131415161718192021222324252627282930[[#This Row],[PEMBULATAN]]*O129</f>
        <v>75900</v>
      </c>
    </row>
    <row r="130" spans="1:16" ht="26.25" customHeight="1" x14ac:dyDescent="0.2">
      <c r="A130" s="14"/>
      <c r="B130" s="75"/>
      <c r="C130" s="73" t="s">
        <v>5142</v>
      </c>
      <c r="D130" s="78" t="s">
        <v>289</v>
      </c>
      <c r="E130" s="13">
        <v>44460</v>
      </c>
      <c r="F130" s="76" t="s">
        <v>1362</v>
      </c>
      <c r="G130" s="13">
        <v>44463.916666666664</v>
      </c>
      <c r="H130" s="77" t="s">
        <v>5237</v>
      </c>
      <c r="I130" s="16">
        <v>86</v>
      </c>
      <c r="J130" s="16">
        <v>52</v>
      </c>
      <c r="K130" s="16">
        <v>35</v>
      </c>
      <c r="L130" s="16">
        <v>17</v>
      </c>
      <c r="M130" s="81">
        <v>39.130000000000003</v>
      </c>
      <c r="N130" s="72">
        <v>39</v>
      </c>
      <c r="O130" s="64">
        <v>2530</v>
      </c>
      <c r="P130" s="65">
        <f>Table2245789101123456789101112131415161718192021222324252627282930[[#This Row],[PEMBULATAN]]*O130</f>
        <v>98670</v>
      </c>
    </row>
    <row r="131" spans="1:16" ht="26.25" customHeight="1" x14ac:dyDescent="0.2">
      <c r="A131" s="14"/>
      <c r="B131" s="75"/>
      <c r="C131" s="73" t="s">
        <v>5143</v>
      </c>
      <c r="D131" s="78" t="s">
        <v>289</v>
      </c>
      <c r="E131" s="13">
        <v>44460</v>
      </c>
      <c r="F131" s="76" t="s">
        <v>1362</v>
      </c>
      <c r="G131" s="13">
        <v>44463.916666666664</v>
      </c>
      <c r="H131" s="77" t="s">
        <v>5237</v>
      </c>
      <c r="I131" s="16">
        <v>75</v>
      </c>
      <c r="J131" s="16">
        <v>70</v>
      </c>
      <c r="K131" s="16">
        <v>30</v>
      </c>
      <c r="L131" s="16">
        <v>17</v>
      </c>
      <c r="M131" s="81">
        <v>39.375</v>
      </c>
      <c r="N131" s="72">
        <v>40</v>
      </c>
      <c r="O131" s="64">
        <v>2530</v>
      </c>
      <c r="P131" s="65">
        <f>Table2245789101123456789101112131415161718192021222324252627282930[[#This Row],[PEMBULATAN]]*O131</f>
        <v>101200</v>
      </c>
    </row>
    <row r="132" spans="1:16" ht="26.25" customHeight="1" x14ac:dyDescent="0.2">
      <c r="A132" s="14"/>
      <c r="B132" s="75"/>
      <c r="C132" s="73" t="s">
        <v>5144</v>
      </c>
      <c r="D132" s="78" t="s">
        <v>289</v>
      </c>
      <c r="E132" s="13">
        <v>44460</v>
      </c>
      <c r="F132" s="76" t="s">
        <v>1362</v>
      </c>
      <c r="G132" s="13">
        <v>44463.916666666664</v>
      </c>
      <c r="H132" s="77" t="s">
        <v>5237</v>
      </c>
      <c r="I132" s="16">
        <v>58</v>
      </c>
      <c r="J132" s="16">
        <v>58</v>
      </c>
      <c r="K132" s="16">
        <v>28</v>
      </c>
      <c r="L132" s="16">
        <v>6</v>
      </c>
      <c r="M132" s="81">
        <v>23.547999999999998</v>
      </c>
      <c r="N132" s="72">
        <v>24</v>
      </c>
      <c r="O132" s="64">
        <v>2530</v>
      </c>
      <c r="P132" s="65">
        <f>Table2245789101123456789101112131415161718192021222324252627282930[[#This Row],[PEMBULATAN]]*O132</f>
        <v>60720</v>
      </c>
    </row>
    <row r="133" spans="1:16" ht="26.25" customHeight="1" x14ac:dyDescent="0.2">
      <c r="A133" s="14"/>
      <c r="B133" s="75"/>
      <c r="C133" s="73" t="s">
        <v>5145</v>
      </c>
      <c r="D133" s="78" t="s">
        <v>289</v>
      </c>
      <c r="E133" s="13">
        <v>44460</v>
      </c>
      <c r="F133" s="76" t="s">
        <v>1362</v>
      </c>
      <c r="G133" s="13">
        <v>44463.916666666664</v>
      </c>
      <c r="H133" s="77" t="s">
        <v>5237</v>
      </c>
      <c r="I133" s="16">
        <v>80</v>
      </c>
      <c r="J133" s="16">
        <v>56</v>
      </c>
      <c r="K133" s="16">
        <v>40</v>
      </c>
      <c r="L133" s="16">
        <v>10</v>
      </c>
      <c r="M133" s="81">
        <v>44.8</v>
      </c>
      <c r="N133" s="72">
        <v>45</v>
      </c>
      <c r="O133" s="64">
        <v>2530</v>
      </c>
      <c r="P133" s="65">
        <f>Table2245789101123456789101112131415161718192021222324252627282930[[#This Row],[PEMBULATAN]]*O133</f>
        <v>113850</v>
      </c>
    </row>
    <row r="134" spans="1:16" ht="26.25" customHeight="1" x14ac:dyDescent="0.2">
      <c r="A134" s="14"/>
      <c r="B134" s="75"/>
      <c r="C134" s="73" t="s">
        <v>5146</v>
      </c>
      <c r="D134" s="78" t="s">
        <v>289</v>
      </c>
      <c r="E134" s="13">
        <v>44460</v>
      </c>
      <c r="F134" s="76" t="s">
        <v>1362</v>
      </c>
      <c r="G134" s="13">
        <v>44463.916666666664</v>
      </c>
      <c r="H134" s="77" t="s">
        <v>5237</v>
      </c>
      <c r="I134" s="16">
        <v>78</v>
      </c>
      <c r="J134" s="16">
        <v>60</v>
      </c>
      <c r="K134" s="16">
        <v>23</v>
      </c>
      <c r="L134" s="16">
        <v>8</v>
      </c>
      <c r="M134" s="81">
        <v>26.91</v>
      </c>
      <c r="N134" s="72">
        <v>27</v>
      </c>
      <c r="O134" s="64">
        <v>2530</v>
      </c>
      <c r="P134" s="65">
        <f>Table2245789101123456789101112131415161718192021222324252627282930[[#This Row],[PEMBULATAN]]*O134</f>
        <v>68310</v>
      </c>
    </row>
    <row r="135" spans="1:16" ht="26.25" customHeight="1" x14ac:dyDescent="0.2">
      <c r="A135" s="14"/>
      <c r="B135" s="75"/>
      <c r="C135" s="73" t="s">
        <v>5147</v>
      </c>
      <c r="D135" s="78" t="s">
        <v>289</v>
      </c>
      <c r="E135" s="13">
        <v>44460</v>
      </c>
      <c r="F135" s="76" t="s">
        <v>1362</v>
      </c>
      <c r="G135" s="13">
        <v>44463.916666666664</v>
      </c>
      <c r="H135" s="77" t="s">
        <v>5237</v>
      </c>
      <c r="I135" s="16">
        <v>78</v>
      </c>
      <c r="J135" s="16">
        <v>35</v>
      </c>
      <c r="K135" s="16">
        <v>18</v>
      </c>
      <c r="L135" s="16">
        <v>10</v>
      </c>
      <c r="M135" s="81">
        <v>12.285</v>
      </c>
      <c r="N135" s="72">
        <v>12</v>
      </c>
      <c r="O135" s="64">
        <v>2530</v>
      </c>
      <c r="P135" s="65">
        <f>Table2245789101123456789101112131415161718192021222324252627282930[[#This Row],[PEMBULATAN]]*O135</f>
        <v>30360</v>
      </c>
    </row>
    <row r="136" spans="1:16" ht="26.25" customHeight="1" x14ac:dyDescent="0.2">
      <c r="A136" s="14"/>
      <c r="B136" s="75"/>
      <c r="C136" s="73" t="s">
        <v>5148</v>
      </c>
      <c r="D136" s="78" t="s">
        <v>289</v>
      </c>
      <c r="E136" s="13">
        <v>44460</v>
      </c>
      <c r="F136" s="76" t="s">
        <v>1362</v>
      </c>
      <c r="G136" s="13">
        <v>44463.916666666664</v>
      </c>
      <c r="H136" s="77" t="s">
        <v>5237</v>
      </c>
      <c r="I136" s="16">
        <v>82</v>
      </c>
      <c r="J136" s="16">
        <v>18</v>
      </c>
      <c r="K136" s="16">
        <v>9</v>
      </c>
      <c r="L136" s="16">
        <v>6</v>
      </c>
      <c r="M136" s="81">
        <v>3.3210000000000002</v>
      </c>
      <c r="N136" s="72">
        <v>6</v>
      </c>
      <c r="O136" s="64">
        <v>2530</v>
      </c>
      <c r="P136" s="65">
        <f>Table2245789101123456789101112131415161718192021222324252627282930[[#This Row],[PEMBULATAN]]*O136</f>
        <v>15180</v>
      </c>
    </row>
    <row r="137" spans="1:16" ht="26.25" customHeight="1" x14ac:dyDescent="0.2">
      <c r="A137" s="14"/>
      <c r="B137" s="75"/>
      <c r="C137" s="73" t="s">
        <v>5149</v>
      </c>
      <c r="D137" s="78" t="s">
        <v>289</v>
      </c>
      <c r="E137" s="13">
        <v>44460</v>
      </c>
      <c r="F137" s="76" t="s">
        <v>1362</v>
      </c>
      <c r="G137" s="13">
        <v>44463.916666666664</v>
      </c>
      <c r="H137" s="77" t="s">
        <v>5237</v>
      </c>
      <c r="I137" s="16">
        <v>74</v>
      </c>
      <c r="J137" s="16">
        <v>62</v>
      </c>
      <c r="K137" s="16">
        <v>30</v>
      </c>
      <c r="L137" s="16">
        <v>9</v>
      </c>
      <c r="M137" s="81">
        <v>34.409999999999997</v>
      </c>
      <c r="N137" s="72">
        <v>35</v>
      </c>
      <c r="O137" s="64">
        <v>2530</v>
      </c>
      <c r="P137" s="65">
        <f>Table2245789101123456789101112131415161718192021222324252627282930[[#This Row],[PEMBULATAN]]*O137</f>
        <v>88550</v>
      </c>
    </row>
    <row r="138" spans="1:16" ht="26.25" customHeight="1" x14ac:dyDescent="0.2">
      <c r="A138" s="14"/>
      <c r="B138" s="75"/>
      <c r="C138" s="73" t="s">
        <v>5150</v>
      </c>
      <c r="D138" s="78" t="s">
        <v>289</v>
      </c>
      <c r="E138" s="13">
        <v>44460</v>
      </c>
      <c r="F138" s="76" t="s">
        <v>1362</v>
      </c>
      <c r="G138" s="13">
        <v>44463.916666666664</v>
      </c>
      <c r="H138" s="77" t="s">
        <v>5237</v>
      </c>
      <c r="I138" s="16">
        <v>76</v>
      </c>
      <c r="J138" s="16">
        <v>30</v>
      </c>
      <c r="K138" s="16">
        <v>12</v>
      </c>
      <c r="L138" s="16">
        <v>10</v>
      </c>
      <c r="M138" s="81">
        <v>6.84</v>
      </c>
      <c r="N138" s="72">
        <v>10</v>
      </c>
      <c r="O138" s="64">
        <v>2530</v>
      </c>
      <c r="P138" s="65">
        <f>Table2245789101123456789101112131415161718192021222324252627282930[[#This Row],[PEMBULATAN]]*O138</f>
        <v>25300</v>
      </c>
    </row>
    <row r="139" spans="1:16" ht="26.25" customHeight="1" x14ac:dyDescent="0.2">
      <c r="A139" s="14"/>
      <c r="B139" s="75"/>
      <c r="C139" s="73" t="s">
        <v>5151</v>
      </c>
      <c r="D139" s="78" t="s">
        <v>289</v>
      </c>
      <c r="E139" s="13">
        <v>44460</v>
      </c>
      <c r="F139" s="76" t="s">
        <v>1362</v>
      </c>
      <c r="G139" s="13">
        <v>44463.916666666664</v>
      </c>
      <c r="H139" s="77" t="s">
        <v>5237</v>
      </c>
      <c r="I139" s="16">
        <v>31</v>
      </c>
      <c r="J139" s="16">
        <v>42</v>
      </c>
      <c r="K139" s="16">
        <v>42</v>
      </c>
      <c r="L139" s="16">
        <v>2</v>
      </c>
      <c r="M139" s="81">
        <v>13.670999999999999</v>
      </c>
      <c r="N139" s="72">
        <v>14</v>
      </c>
      <c r="O139" s="64">
        <v>2530</v>
      </c>
      <c r="P139" s="65">
        <f>Table2245789101123456789101112131415161718192021222324252627282930[[#This Row],[PEMBULATAN]]*O139</f>
        <v>35420</v>
      </c>
    </row>
    <row r="140" spans="1:16" ht="26.25" customHeight="1" x14ac:dyDescent="0.2">
      <c r="A140" s="14"/>
      <c r="B140" s="75"/>
      <c r="C140" s="73" t="s">
        <v>5152</v>
      </c>
      <c r="D140" s="78" t="s">
        <v>289</v>
      </c>
      <c r="E140" s="13">
        <v>44460</v>
      </c>
      <c r="F140" s="76" t="s">
        <v>1362</v>
      </c>
      <c r="G140" s="13">
        <v>44463.916666666664</v>
      </c>
      <c r="H140" s="77" t="s">
        <v>5237</v>
      </c>
      <c r="I140" s="16">
        <v>60</v>
      </c>
      <c r="J140" s="16">
        <v>51</v>
      </c>
      <c r="K140" s="16">
        <v>21</v>
      </c>
      <c r="L140" s="16">
        <v>7</v>
      </c>
      <c r="M140" s="81">
        <v>16.065000000000001</v>
      </c>
      <c r="N140" s="72">
        <v>16</v>
      </c>
      <c r="O140" s="64">
        <v>2530</v>
      </c>
      <c r="P140" s="65">
        <f>Table2245789101123456789101112131415161718192021222324252627282930[[#This Row],[PEMBULATAN]]*O140</f>
        <v>40480</v>
      </c>
    </row>
    <row r="141" spans="1:16" ht="26.25" customHeight="1" x14ac:dyDescent="0.2">
      <c r="A141" s="14"/>
      <c r="B141" s="75"/>
      <c r="C141" s="73" t="s">
        <v>5153</v>
      </c>
      <c r="D141" s="78" t="s">
        <v>289</v>
      </c>
      <c r="E141" s="13">
        <v>44460</v>
      </c>
      <c r="F141" s="76" t="s">
        <v>1362</v>
      </c>
      <c r="G141" s="13">
        <v>44463.916666666664</v>
      </c>
      <c r="H141" s="77" t="s">
        <v>5237</v>
      </c>
      <c r="I141" s="16">
        <v>73</v>
      </c>
      <c r="J141" s="16">
        <v>57</v>
      </c>
      <c r="K141" s="16">
        <v>21</v>
      </c>
      <c r="L141" s="16">
        <v>7</v>
      </c>
      <c r="M141" s="81">
        <v>21.84525</v>
      </c>
      <c r="N141" s="72">
        <v>22</v>
      </c>
      <c r="O141" s="64">
        <v>2530</v>
      </c>
      <c r="P141" s="65">
        <f>Table2245789101123456789101112131415161718192021222324252627282930[[#This Row],[PEMBULATAN]]*O141</f>
        <v>55660</v>
      </c>
    </row>
    <row r="142" spans="1:16" ht="26.25" customHeight="1" x14ac:dyDescent="0.2">
      <c r="A142" s="14"/>
      <c r="B142" s="75"/>
      <c r="C142" s="73" t="s">
        <v>5154</v>
      </c>
      <c r="D142" s="78" t="s">
        <v>289</v>
      </c>
      <c r="E142" s="13">
        <v>44460</v>
      </c>
      <c r="F142" s="76" t="s">
        <v>1362</v>
      </c>
      <c r="G142" s="13">
        <v>44463.916666666664</v>
      </c>
      <c r="H142" s="77" t="s">
        <v>5237</v>
      </c>
      <c r="I142" s="16">
        <v>47</v>
      </c>
      <c r="J142" s="16">
        <v>38</v>
      </c>
      <c r="K142" s="16">
        <v>25</v>
      </c>
      <c r="L142" s="16">
        <v>4</v>
      </c>
      <c r="M142" s="81">
        <v>11.1625</v>
      </c>
      <c r="N142" s="72">
        <v>11</v>
      </c>
      <c r="O142" s="64">
        <v>2530</v>
      </c>
      <c r="P142" s="65">
        <f>Table2245789101123456789101112131415161718192021222324252627282930[[#This Row],[PEMBULATAN]]*O142</f>
        <v>27830</v>
      </c>
    </row>
    <row r="143" spans="1:16" ht="26.25" customHeight="1" x14ac:dyDescent="0.2">
      <c r="A143" s="14"/>
      <c r="B143" s="75"/>
      <c r="C143" s="73" t="s">
        <v>5155</v>
      </c>
      <c r="D143" s="78" t="s">
        <v>289</v>
      </c>
      <c r="E143" s="13">
        <v>44460</v>
      </c>
      <c r="F143" s="76" t="s">
        <v>1362</v>
      </c>
      <c r="G143" s="13">
        <v>44463.916666666664</v>
      </c>
      <c r="H143" s="77" t="s">
        <v>5237</v>
      </c>
      <c r="I143" s="16">
        <v>77</v>
      </c>
      <c r="J143" s="16">
        <v>32</v>
      </c>
      <c r="K143" s="16">
        <v>11</v>
      </c>
      <c r="L143" s="16">
        <v>4</v>
      </c>
      <c r="M143" s="81">
        <v>6.7759999999999998</v>
      </c>
      <c r="N143" s="72">
        <v>7</v>
      </c>
      <c r="O143" s="64">
        <v>2530</v>
      </c>
      <c r="P143" s="65">
        <f>Table2245789101123456789101112131415161718192021222324252627282930[[#This Row],[PEMBULATAN]]*O143</f>
        <v>17710</v>
      </c>
    </row>
    <row r="144" spans="1:16" ht="26.25" customHeight="1" x14ac:dyDescent="0.2">
      <c r="A144" s="14"/>
      <c r="B144" s="75"/>
      <c r="C144" s="73" t="s">
        <v>5156</v>
      </c>
      <c r="D144" s="78" t="s">
        <v>289</v>
      </c>
      <c r="E144" s="13">
        <v>44460</v>
      </c>
      <c r="F144" s="76" t="s">
        <v>1362</v>
      </c>
      <c r="G144" s="13">
        <v>44463.916666666664</v>
      </c>
      <c r="H144" s="77" t="s">
        <v>5237</v>
      </c>
      <c r="I144" s="16">
        <v>88</v>
      </c>
      <c r="J144" s="16">
        <v>20</v>
      </c>
      <c r="K144" s="16">
        <v>15</v>
      </c>
      <c r="L144" s="16">
        <v>2</v>
      </c>
      <c r="M144" s="81">
        <v>6.6</v>
      </c>
      <c r="N144" s="72">
        <v>7</v>
      </c>
      <c r="O144" s="64">
        <v>2530</v>
      </c>
      <c r="P144" s="65">
        <f>Table2245789101123456789101112131415161718192021222324252627282930[[#This Row],[PEMBULATAN]]*O144</f>
        <v>17710</v>
      </c>
    </row>
    <row r="145" spans="1:16" ht="26.25" customHeight="1" x14ac:dyDescent="0.2">
      <c r="A145" s="14"/>
      <c r="B145" s="75"/>
      <c r="C145" s="73" t="s">
        <v>5157</v>
      </c>
      <c r="D145" s="78" t="s">
        <v>289</v>
      </c>
      <c r="E145" s="13">
        <v>44460</v>
      </c>
      <c r="F145" s="76" t="s">
        <v>1362</v>
      </c>
      <c r="G145" s="13">
        <v>44463.916666666664</v>
      </c>
      <c r="H145" s="77" t="s">
        <v>5237</v>
      </c>
      <c r="I145" s="16">
        <v>90</v>
      </c>
      <c r="J145" s="16">
        <v>34</v>
      </c>
      <c r="K145" s="16">
        <v>20</v>
      </c>
      <c r="L145" s="16">
        <v>4</v>
      </c>
      <c r="M145" s="81">
        <v>15.3</v>
      </c>
      <c r="N145" s="72">
        <v>16</v>
      </c>
      <c r="O145" s="64">
        <v>2530</v>
      </c>
      <c r="P145" s="65">
        <f>Table2245789101123456789101112131415161718192021222324252627282930[[#This Row],[PEMBULATAN]]*O145</f>
        <v>40480</v>
      </c>
    </row>
    <row r="146" spans="1:16" ht="26.25" customHeight="1" x14ac:dyDescent="0.2">
      <c r="A146" s="14"/>
      <c r="B146" s="75"/>
      <c r="C146" s="73" t="s">
        <v>5158</v>
      </c>
      <c r="D146" s="78" t="s">
        <v>289</v>
      </c>
      <c r="E146" s="13">
        <v>44460</v>
      </c>
      <c r="F146" s="76" t="s">
        <v>1362</v>
      </c>
      <c r="G146" s="13">
        <v>44463.916666666664</v>
      </c>
      <c r="H146" s="77" t="s">
        <v>5237</v>
      </c>
      <c r="I146" s="16">
        <v>62</v>
      </c>
      <c r="J146" s="16">
        <v>35</v>
      </c>
      <c r="K146" s="16">
        <v>20</v>
      </c>
      <c r="L146" s="16">
        <v>7</v>
      </c>
      <c r="M146" s="81">
        <v>10.85</v>
      </c>
      <c r="N146" s="72">
        <v>11</v>
      </c>
      <c r="O146" s="64">
        <v>2530</v>
      </c>
      <c r="P146" s="65">
        <f>Table2245789101123456789101112131415161718192021222324252627282930[[#This Row],[PEMBULATAN]]*O146</f>
        <v>27830</v>
      </c>
    </row>
    <row r="147" spans="1:16" ht="26.25" customHeight="1" x14ac:dyDescent="0.2">
      <c r="A147" s="14"/>
      <c r="B147" s="75"/>
      <c r="C147" s="73" t="s">
        <v>5159</v>
      </c>
      <c r="D147" s="78" t="s">
        <v>289</v>
      </c>
      <c r="E147" s="13">
        <v>44460</v>
      </c>
      <c r="F147" s="76" t="s">
        <v>1362</v>
      </c>
      <c r="G147" s="13">
        <v>44463.916666666664</v>
      </c>
      <c r="H147" s="77" t="s">
        <v>5237</v>
      </c>
      <c r="I147" s="16">
        <v>44</v>
      </c>
      <c r="J147" s="16">
        <v>44</v>
      </c>
      <c r="K147" s="16">
        <v>34</v>
      </c>
      <c r="L147" s="16">
        <v>3</v>
      </c>
      <c r="M147" s="81">
        <v>16.456</v>
      </c>
      <c r="N147" s="72">
        <v>17</v>
      </c>
      <c r="O147" s="64">
        <v>2530</v>
      </c>
      <c r="P147" s="65">
        <f>Table2245789101123456789101112131415161718192021222324252627282930[[#This Row],[PEMBULATAN]]*O147</f>
        <v>43010</v>
      </c>
    </row>
    <row r="148" spans="1:16" ht="26.25" customHeight="1" x14ac:dyDescent="0.2">
      <c r="A148" s="14"/>
      <c r="B148" s="75"/>
      <c r="C148" s="73" t="s">
        <v>5160</v>
      </c>
      <c r="D148" s="78" t="s">
        <v>289</v>
      </c>
      <c r="E148" s="13">
        <v>44460</v>
      </c>
      <c r="F148" s="76" t="s">
        <v>1362</v>
      </c>
      <c r="G148" s="13">
        <v>44463.916666666664</v>
      </c>
      <c r="H148" s="77" t="s">
        <v>5237</v>
      </c>
      <c r="I148" s="16">
        <v>84</v>
      </c>
      <c r="J148" s="16">
        <v>42</v>
      </c>
      <c r="K148" s="16">
        <v>17</v>
      </c>
      <c r="L148" s="16">
        <v>5</v>
      </c>
      <c r="M148" s="81">
        <v>14.994</v>
      </c>
      <c r="N148" s="72">
        <v>15</v>
      </c>
      <c r="O148" s="64">
        <v>2530</v>
      </c>
      <c r="P148" s="65">
        <f>Table2245789101123456789101112131415161718192021222324252627282930[[#This Row],[PEMBULATAN]]*O148</f>
        <v>37950</v>
      </c>
    </row>
    <row r="149" spans="1:16" ht="26.25" customHeight="1" x14ac:dyDescent="0.2">
      <c r="A149" s="14"/>
      <c r="B149" s="75"/>
      <c r="C149" s="73" t="s">
        <v>5161</v>
      </c>
      <c r="D149" s="78" t="s">
        <v>289</v>
      </c>
      <c r="E149" s="13">
        <v>44460</v>
      </c>
      <c r="F149" s="76" t="s">
        <v>1362</v>
      </c>
      <c r="G149" s="13">
        <v>44463.916666666664</v>
      </c>
      <c r="H149" s="77" t="s">
        <v>5237</v>
      </c>
      <c r="I149" s="16">
        <v>68</v>
      </c>
      <c r="J149" s="16">
        <v>35</v>
      </c>
      <c r="K149" s="16">
        <v>19</v>
      </c>
      <c r="L149" s="16">
        <v>6</v>
      </c>
      <c r="M149" s="81">
        <v>11.305</v>
      </c>
      <c r="N149" s="72">
        <v>12</v>
      </c>
      <c r="O149" s="64">
        <v>2530</v>
      </c>
      <c r="P149" s="65">
        <f>Table2245789101123456789101112131415161718192021222324252627282930[[#This Row],[PEMBULATAN]]*O149</f>
        <v>30360</v>
      </c>
    </row>
    <row r="150" spans="1:16" ht="26.25" customHeight="1" x14ac:dyDescent="0.2">
      <c r="A150" s="14"/>
      <c r="B150" s="75"/>
      <c r="C150" s="73" t="s">
        <v>5162</v>
      </c>
      <c r="D150" s="78" t="s">
        <v>289</v>
      </c>
      <c r="E150" s="13">
        <v>44460</v>
      </c>
      <c r="F150" s="76" t="s">
        <v>1362</v>
      </c>
      <c r="G150" s="13">
        <v>44463.916666666664</v>
      </c>
      <c r="H150" s="77" t="s">
        <v>5237</v>
      </c>
      <c r="I150" s="16">
        <v>55</v>
      </c>
      <c r="J150" s="16">
        <v>42</v>
      </c>
      <c r="K150" s="16">
        <v>27</v>
      </c>
      <c r="L150" s="16">
        <v>10</v>
      </c>
      <c r="M150" s="81">
        <v>15.592499999999999</v>
      </c>
      <c r="N150" s="72">
        <v>16</v>
      </c>
      <c r="O150" s="64">
        <v>2530</v>
      </c>
      <c r="P150" s="65">
        <f>Table2245789101123456789101112131415161718192021222324252627282930[[#This Row],[PEMBULATAN]]*O150</f>
        <v>40480</v>
      </c>
    </row>
    <row r="151" spans="1:16" ht="26.25" customHeight="1" x14ac:dyDescent="0.2">
      <c r="A151" s="14"/>
      <c r="B151" s="75"/>
      <c r="C151" s="73" t="s">
        <v>5163</v>
      </c>
      <c r="D151" s="78" t="s">
        <v>289</v>
      </c>
      <c r="E151" s="13">
        <v>44460</v>
      </c>
      <c r="F151" s="76" t="s">
        <v>1362</v>
      </c>
      <c r="G151" s="13">
        <v>44463.916666666664</v>
      </c>
      <c r="H151" s="77" t="s">
        <v>5237</v>
      </c>
      <c r="I151" s="16">
        <v>54</v>
      </c>
      <c r="J151" s="16">
        <v>52</v>
      </c>
      <c r="K151" s="16">
        <v>20</v>
      </c>
      <c r="L151" s="16">
        <v>7</v>
      </c>
      <c r="M151" s="81">
        <v>14.04</v>
      </c>
      <c r="N151" s="72">
        <v>14</v>
      </c>
      <c r="O151" s="64">
        <v>2530</v>
      </c>
      <c r="P151" s="65">
        <f>Table2245789101123456789101112131415161718192021222324252627282930[[#This Row],[PEMBULATAN]]*O151</f>
        <v>35420</v>
      </c>
    </row>
    <row r="152" spans="1:16" ht="26.25" customHeight="1" x14ac:dyDescent="0.2">
      <c r="A152" s="14"/>
      <c r="B152" s="75"/>
      <c r="C152" s="73" t="s">
        <v>5164</v>
      </c>
      <c r="D152" s="78" t="s">
        <v>289</v>
      </c>
      <c r="E152" s="13">
        <v>44460</v>
      </c>
      <c r="F152" s="76" t="s">
        <v>1362</v>
      </c>
      <c r="G152" s="13">
        <v>44463.916666666664</v>
      </c>
      <c r="H152" s="77" t="s">
        <v>5237</v>
      </c>
      <c r="I152" s="16">
        <v>50</v>
      </c>
      <c r="J152" s="16">
        <v>36</v>
      </c>
      <c r="K152" s="16">
        <v>24</v>
      </c>
      <c r="L152" s="16">
        <v>4</v>
      </c>
      <c r="M152" s="81">
        <v>10.8</v>
      </c>
      <c r="N152" s="72">
        <v>11</v>
      </c>
      <c r="O152" s="64">
        <v>2530</v>
      </c>
      <c r="P152" s="65">
        <f>Table2245789101123456789101112131415161718192021222324252627282930[[#This Row],[PEMBULATAN]]*O152</f>
        <v>27830</v>
      </c>
    </row>
    <row r="153" spans="1:16" ht="26.25" customHeight="1" x14ac:dyDescent="0.2">
      <c r="A153" s="14"/>
      <c r="B153" s="75"/>
      <c r="C153" s="73" t="s">
        <v>5165</v>
      </c>
      <c r="D153" s="78" t="s">
        <v>289</v>
      </c>
      <c r="E153" s="13">
        <v>44460</v>
      </c>
      <c r="F153" s="76" t="s">
        <v>1362</v>
      </c>
      <c r="G153" s="13">
        <v>44463.916666666664</v>
      </c>
      <c r="H153" s="77" t="s">
        <v>5237</v>
      </c>
      <c r="I153" s="16">
        <v>79</v>
      </c>
      <c r="J153" s="16">
        <v>70</v>
      </c>
      <c r="K153" s="16">
        <v>32</v>
      </c>
      <c r="L153" s="16">
        <v>8</v>
      </c>
      <c r="M153" s="81">
        <v>44.24</v>
      </c>
      <c r="N153" s="72">
        <v>44</v>
      </c>
      <c r="O153" s="64">
        <v>2530</v>
      </c>
      <c r="P153" s="65">
        <f>Table2245789101123456789101112131415161718192021222324252627282930[[#This Row],[PEMBULATAN]]*O153</f>
        <v>111320</v>
      </c>
    </row>
    <row r="154" spans="1:16" ht="26.25" customHeight="1" x14ac:dyDescent="0.2">
      <c r="A154" s="14"/>
      <c r="B154" s="75"/>
      <c r="C154" s="73" t="s">
        <v>5166</v>
      </c>
      <c r="D154" s="78" t="s">
        <v>289</v>
      </c>
      <c r="E154" s="13">
        <v>44460</v>
      </c>
      <c r="F154" s="76" t="s">
        <v>1362</v>
      </c>
      <c r="G154" s="13">
        <v>44463.916666666664</v>
      </c>
      <c r="H154" s="77" t="s">
        <v>5237</v>
      </c>
      <c r="I154" s="16">
        <v>66</v>
      </c>
      <c r="J154" s="16">
        <v>45</v>
      </c>
      <c r="K154" s="16">
        <v>11</v>
      </c>
      <c r="L154" s="16">
        <v>2</v>
      </c>
      <c r="M154" s="81">
        <v>8.1675000000000004</v>
      </c>
      <c r="N154" s="72">
        <v>8</v>
      </c>
      <c r="O154" s="64">
        <v>2530</v>
      </c>
      <c r="P154" s="65">
        <f>Table2245789101123456789101112131415161718192021222324252627282930[[#This Row],[PEMBULATAN]]*O154</f>
        <v>20240</v>
      </c>
    </row>
    <row r="155" spans="1:16" ht="26.25" customHeight="1" x14ac:dyDescent="0.2">
      <c r="A155" s="14"/>
      <c r="B155" s="75"/>
      <c r="C155" s="73" t="s">
        <v>5167</v>
      </c>
      <c r="D155" s="78" t="s">
        <v>289</v>
      </c>
      <c r="E155" s="13">
        <v>44460</v>
      </c>
      <c r="F155" s="76" t="s">
        <v>1362</v>
      </c>
      <c r="G155" s="13">
        <v>44463.916666666664</v>
      </c>
      <c r="H155" s="77" t="s">
        <v>5237</v>
      </c>
      <c r="I155" s="16">
        <v>36</v>
      </c>
      <c r="J155" s="16">
        <v>26</v>
      </c>
      <c r="K155" s="16">
        <v>20</v>
      </c>
      <c r="L155" s="16">
        <v>8</v>
      </c>
      <c r="M155" s="81">
        <v>4.68</v>
      </c>
      <c r="N155" s="72">
        <v>8</v>
      </c>
      <c r="O155" s="64">
        <v>2530</v>
      </c>
      <c r="P155" s="65">
        <f>Table2245789101123456789101112131415161718192021222324252627282930[[#This Row],[PEMBULATAN]]*O155</f>
        <v>20240</v>
      </c>
    </row>
    <row r="156" spans="1:16" ht="26.25" customHeight="1" x14ac:dyDescent="0.2">
      <c r="A156" s="14"/>
      <c r="B156" s="75"/>
      <c r="C156" s="73" t="s">
        <v>5168</v>
      </c>
      <c r="D156" s="78" t="s">
        <v>289</v>
      </c>
      <c r="E156" s="13">
        <v>44460</v>
      </c>
      <c r="F156" s="76" t="s">
        <v>1362</v>
      </c>
      <c r="G156" s="13">
        <v>44463.916666666664</v>
      </c>
      <c r="H156" s="77" t="s">
        <v>5237</v>
      </c>
      <c r="I156" s="16">
        <v>43</v>
      </c>
      <c r="J156" s="16">
        <v>40</v>
      </c>
      <c r="K156" s="16">
        <v>28</v>
      </c>
      <c r="L156" s="16">
        <v>8</v>
      </c>
      <c r="M156" s="81">
        <v>12.04</v>
      </c>
      <c r="N156" s="72">
        <v>12</v>
      </c>
      <c r="O156" s="64">
        <v>2530</v>
      </c>
      <c r="P156" s="65">
        <f>Table2245789101123456789101112131415161718192021222324252627282930[[#This Row],[PEMBULATAN]]*O156</f>
        <v>30360</v>
      </c>
    </row>
    <row r="157" spans="1:16" ht="26.25" customHeight="1" x14ac:dyDescent="0.2">
      <c r="A157" s="14"/>
      <c r="B157" s="75"/>
      <c r="C157" s="73" t="s">
        <v>5169</v>
      </c>
      <c r="D157" s="78" t="s">
        <v>289</v>
      </c>
      <c r="E157" s="13">
        <v>44460</v>
      </c>
      <c r="F157" s="76" t="s">
        <v>1362</v>
      </c>
      <c r="G157" s="13">
        <v>44463.916666666664</v>
      </c>
      <c r="H157" s="77" t="s">
        <v>5237</v>
      </c>
      <c r="I157" s="16">
        <v>88</v>
      </c>
      <c r="J157" s="16">
        <v>55</v>
      </c>
      <c r="K157" s="16">
        <v>42</v>
      </c>
      <c r="L157" s="16">
        <v>11</v>
      </c>
      <c r="M157" s="81">
        <v>50.82</v>
      </c>
      <c r="N157" s="72">
        <v>51</v>
      </c>
      <c r="O157" s="64">
        <v>2530</v>
      </c>
      <c r="P157" s="65">
        <f>Table2245789101123456789101112131415161718192021222324252627282930[[#This Row],[PEMBULATAN]]*O157</f>
        <v>129030</v>
      </c>
    </row>
    <row r="158" spans="1:16" ht="26.25" customHeight="1" x14ac:dyDescent="0.2">
      <c r="A158" s="14"/>
      <c r="B158" s="75"/>
      <c r="C158" s="73" t="s">
        <v>5170</v>
      </c>
      <c r="D158" s="78" t="s">
        <v>289</v>
      </c>
      <c r="E158" s="13">
        <v>44460</v>
      </c>
      <c r="F158" s="76" t="s">
        <v>1362</v>
      </c>
      <c r="G158" s="13">
        <v>44463.916666666664</v>
      </c>
      <c r="H158" s="77" t="s">
        <v>5237</v>
      </c>
      <c r="I158" s="16">
        <v>63</v>
      </c>
      <c r="J158" s="16">
        <v>60</v>
      </c>
      <c r="K158" s="16">
        <v>22</v>
      </c>
      <c r="L158" s="16">
        <v>5</v>
      </c>
      <c r="M158" s="81">
        <v>20.79</v>
      </c>
      <c r="N158" s="72">
        <v>21</v>
      </c>
      <c r="O158" s="64">
        <v>2530</v>
      </c>
      <c r="P158" s="65">
        <f>Table2245789101123456789101112131415161718192021222324252627282930[[#This Row],[PEMBULATAN]]*O158</f>
        <v>53130</v>
      </c>
    </row>
    <row r="159" spans="1:16" ht="26.25" customHeight="1" x14ac:dyDescent="0.2">
      <c r="A159" s="14"/>
      <c r="B159" s="75"/>
      <c r="C159" s="73" t="s">
        <v>5171</v>
      </c>
      <c r="D159" s="78" t="s">
        <v>289</v>
      </c>
      <c r="E159" s="13">
        <v>44460</v>
      </c>
      <c r="F159" s="76" t="s">
        <v>1362</v>
      </c>
      <c r="G159" s="13">
        <v>44463.916666666664</v>
      </c>
      <c r="H159" s="77" t="s">
        <v>5237</v>
      </c>
      <c r="I159" s="16">
        <v>50</v>
      </c>
      <c r="J159" s="16">
        <v>36</v>
      </c>
      <c r="K159" s="16">
        <v>9</v>
      </c>
      <c r="L159" s="16">
        <v>3</v>
      </c>
      <c r="M159" s="81">
        <v>4.05</v>
      </c>
      <c r="N159" s="72">
        <v>4</v>
      </c>
      <c r="O159" s="64">
        <v>2530</v>
      </c>
      <c r="P159" s="65">
        <f>Table2245789101123456789101112131415161718192021222324252627282930[[#This Row],[PEMBULATAN]]*O159</f>
        <v>10120</v>
      </c>
    </row>
    <row r="160" spans="1:16" ht="26.25" customHeight="1" x14ac:dyDescent="0.2">
      <c r="A160" s="14"/>
      <c r="B160" s="75"/>
      <c r="C160" s="73" t="s">
        <v>5172</v>
      </c>
      <c r="D160" s="78" t="s">
        <v>289</v>
      </c>
      <c r="E160" s="13">
        <v>44460</v>
      </c>
      <c r="F160" s="76" t="s">
        <v>1362</v>
      </c>
      <c r="G160" s="13">
        <v>44463.916666666664</v>
      </c>
      <c r="H160" s="77" t="s">
        <v>5237</v>
      </c>
      <c r="I160" s="16">
        <v>89</v>
      </c>
      <c r="J160" s="16">
        <v>66</v>
      </c>
      <c r="K160" s="16">
        <v>22</v>
      </c>
      <c r="L160" s="16">
        <v>10</v>
      </c>
      <c r="M160" s="81">
        <v>32.307000000000002</v>
      </c>
      <c r="N160" s="72">
        <v>33</v>
      </c>
      <c r="O160" s="64">
        <v>2530</v>
      </c>
      <c r="P160" s="65">
        <f>Table2245789101123456789101112131415161718192021222324252627282930[[#This Row],[PEMBULATAN]]*O160</f>
        <v>83490</v>
      </c>
    </row>
    <row r="161" spans="1:16" ht="26.25" customHeight="1" x14ac:dyDescent="0.2">
      <c r="A161" s="14"/>
      <c r="B161" s="75"/>
      <c r="C161" s="73" t="s">
        <v>5173</v>
      </c>
      <c r="D161" s="78" t="s">
        <v>289</v>
      </c>
      <c r="E161" s="13">
        <v>44460</v>
      </c>
      <c r="F161" s="76" t="s">
        <v>1362</v>
      </c>
      <c r="G161" s="13">
        <v>44463.916666666664</v>
      </c>
      <c r="H161" s="77" t="s">
        <v>5237</v>
      </c>
      <c r="I161" s="16">
        <v>77</v>
      </c>
      <c r="J161" s="16">
        <v>51</v>
      </c>
      <c r="K161" s="16">
        <v>25</v>
      </c>
      <c r="L161" s="16">
        <v>12</v>
      </c>
      <c r="M161" s="81">
        <v>24.543749999999999</v>
      </c>
      <c r="N161" s="72">
        <v>25</v>
      </c>
      <c r="O161" s="64">
        <v>2530</v>
      </c>
      <c r="P161" s="65">
        <f>Table2245789101123456789101112131415161718192021222324252627282930[[#This Row],[PEMBULATAN]]*O161</f>
        <v>63250</v>
      </c>
    </row>
    <row r="162" spans="1:16" ht="26.25" customHeight="1" x14ac:dyDescent="0.2">
      <c r="A162" s="14"/>
      <c r="B162" s="75"/>
      <c r="C162" s="73" t="s">
        <v>5174</v>
      </c>
      <c r="D162" s="78" t="s">
        <v>289</v>
      </c>
      <c r="E162" s="13">
        <v>44460</v>
      </c>
      <c r="F162" s="76" t="s">
        <v>1362</v>
      </c>
      <c r="G162" s="13">
        <v>44463.916666666664</v>
      </c>
      <c r="H162" s="77" t="s">
        <v>5237</v>
      </c>
      <c r="I162" s="16">
        <v>85</v>
      </c>
      <c r="J162" s="16">
        <v>61</v>
      </c>
      <c r="K162" s="16">
        <v>25</v>
      </c>
      <c r="L162" s="16">
        <v>8</v>
      </c>
      <c r="M162" s="81">
        <v>32.40625</v>
      </c>
      <c r="N162" s="72">
        <v>33</v>
      </c>
      <c r="O162" s="64">
        <v>2530</v>
      </c>
      <c r="P162" s="65">
        <f>Table2245789101123456789101112131415161718192021222324252627282930[[#This Row],[PEMBULATAN]]*O162</f>
        <v>83490</v>
      </c>
    </row>
    <row r="163" spans="1:16" ht="26.25" customHeight="1" x14ac:dyDescent="0.2">
      <c r="A163" s="14"/>
      <c r="B163" s="75"/>
      <c r="C163" s="73" t="s">
        <v>5175</v>
      </c>
      <c r="D163" s="78" t="s">
        <v>289</v>
      </c>
      <c r="E163" s="13">
        <v>44460</v>
      </c>
      <c r="F163" s="76" t="s">
        <v>1362</v>
      </c>
      <c r="G163" s="13">
        <v>44463.916666666664</v>
      </c>
      <c r="H163" s="77" t="s">
        <v>5237</v>
      </c>
      <c r="I163" s="16">
        <v>53</v>
      </c>
      <c r="J163" s="16">
        <v>37</v>
      </c>
      <c r="K163" s="16">
        <v>28</v>
      </c>
      <c r="L163" s="16">
        <v>3</v>
      </c>
      <c r="M163" s="81">
        <v>13.727</v>
      </c>
      <c r="N163" s="72">
        <v>14</v>
      </c>
      <c r="O163" s="64">
        <v>2530</v>
      </c>
      <c r="P163" s="65">
        <f>Table2245789101123456789101112131415161718192021222324252627282930[[#This Row],[PEMBULATAN]]*O163</f>
        <v>35420</v>
      </c>
    </row>
    <row r="164" spans="1:16" ht="26.25" customHeight="1" x14ac:dyDescent="0.2">
      <c r="A164" s="14"/>
      <c r="B164" s="75"/>
      <c r="C164" s="73" t="s">
        <v>5176</v>
      </c>
      <c r="D164" s="78" t="s">
        <v>289</v>
      </c>
      <c r="E164" s="13">
        <v>44460</v>
      </c>
      <c r="F164" s="76" t="s">
        <v>1362</v>
      </c>
      <c r="G164" s="13">
        <v>44463.916666666664</v>
      </c>
      <c r="H164" s="77" t="s">
        <v>5237</v>
      </c>
      <c r="I164" s="16">
        <v>70</v>
      </c>
      <c r="J164" s="16">
        <v>56</v>
      </c>
      <c r="K164" s="16">
        <v>28</v>
      </c>
      <c r="L164" s="16">
        <v>6</v>
      </c>
      <c r="M164" s="81">
        <v>27.44</v>
      </c>
      <c r="N164" s="72">
        <v>28</v>
      </c>
      <c r="O164" s="64">
        <v>2530</v>
      </c>
      <c r="P164" s="65">
        <f>Table2245789101123456789101112131415161718192021222324252627282930[[#This Row],[PEMBULATAN]]*O164</f>
        <v>70840</v>
      </c>
    </row>
    <row r="165" spans="1:16" ht="26.25" customHeight="1" x14ac:dyDescent="0.2">
      <c r="A165" s="14"/>
      <c r="B165" s="75"/>
      <c r="C165" s="73" t="s">
        <v>5177</v>
      </c>
      <c r="D165" s="78" t="s">
        <v>289</v>
      </c>
      <c r="E165" s="13">
        <v>44460</v>
      </c>
      <c r="F165" s="76" t="s">
        <v>1362</v>
      </c>
      <c r="G165" s="13">
        <v>44463.916666666664</v>
      </c>
      <c r="H165" s="77" t="s">
        <v>5237</v>
      </c>
      <c r="I165" s="16">
        <v>69</v>
      </c>
      <c r="J165" s="16">
        <v>60</v>
      </c>
      <c r="K165" s="16">
        <v>20</v>
      </c>
      <c r="L165" s="16">
        <v>5</v>
      </c>
      <c r="M165" s="81">
        <v>20.7</v>
      </c>
      <c r="N165" s="72">
        <v>21</v>
      </c>
      <c r="O165" s="64">
        <v>2530</v>
      </c>
      <c r="P165" s="65">
        <f>Table2245789101123456789101112131415161718192021222324252627282930[[#This Row],[PEMBULATAN]]*O165</f>
        <v>53130</v>
      </c>
    </row>
    <row r="166" spans="1:16" ht="26.25" customHeight="1" x14ac:dyDescent="0.2">
      <c r="A166" s="14"/>
      <c r="B166" s="75"/>
      <c r="C166" s="73" t="s">
        <v>5178</v>
      </c>
      <c r="D166" s="78" t="s">
        <v>289</v>
      </c>
      <c r="E166" s="13">
        <v>44460</v>
      </c>
      <c r="F166" s="76" t="s">
        <v>1362</v>
      </c>
      <c r="G166" s="13">
        <v>44463.916666666664</v>
      </c>
      <c r="H166" s="77" t="s">
        <v>5237</v>
      </c>
      <c r="I166" s="16">
        <v>90</v>
      </c>
      <c r="J166" s="16">
        <v>59</v>
      </c>
      <c r="K166" s="16">
        <v>25</v>
      </c>
      <c r="L166" s="16">
        <v>19</v>
      </c>
      <c r="M166" s="81">
        <v>33.1875</v>
      </c>
      <c r="N166" s="72">
        <v>33</v>
      </c>
      <c r="O166" s="64">
        <v>2530</v>
      </c>
      <c r="P166" s="65">
        <f>Table2245789101123456789101112131415161718192021222324252627282930[[#This Row],[PEMBULATAN]]*O166</f>
        <v>83490</v>
      </c>
    </row>
    <row r="167" spans="1:16" ht="26.25" customHeight="1" x14ac:dyDescent="0.2">
      <c r="A167" s="14"/>
      <c r="B167" s="75"/>
      <c r="C167" s="73" t="s">
        <v>5179</v>
      </c>
      <c r="D167" s="78" t="s">
        <v>289</v>
      </c>
      <c r="E167" s="13">
        <v>44460</v>
      </c>
      <c r="F167" s="76" t="s">
        <v>1362</v>
      </c>
      <c r="G167" s="13">
        <v>44463.916666666664</v>
      </c>
      <c r="H167" s="77" t="s">
        <v>5237</v>
      </c>
      <c r="I167" s="16">
        <v>83</v>
      </c>
      <c r="J167" s="16">
        <v>59</v>
      </c>
      <c r="K167" s="16">
        <v>27</v>
      </c>
      <c r="L167" s="16">
        <v>13</v>
      </c>
      <c r="M167" s="81">
        <v>33.054749999999999</v>
      </c>
      <c r="N167" s="72">
        <v>33</v>
      </c>
      <c r="O167" s="64">
        <v>2530</v>
      </c>
      <c r="P167" s="65">
        <f>Table2245789101123456789101112131415161718192021222324252627282930[[#This Row],[PEMBULATAN]]*O167</f>
        <v>83490</v>
      </c>
    </row>
    <row r="168" spans="1:16" ht="26.25" customHeight="1" x14ac:dyDescent="0.2">
      <c r="A168" s="14"/>
      <c r="B168" s="75"/>
      <c r="C168" s="73" t="s">
        <v>5180</v>
      </c>
      <c r="D168" s="78" t="s">
        <v>289</v>
      </c>
      <c r="E168" s="13">
        <v>44460</v>
      </c>
      <c r="F168" s="76" t="s">
        <v>1362</v>
      </c>
      <c r="G168" s="13">
        <v>44463.916666666664</v>
      </c>
      <c r="H168" s="77" t="s">
        <v>5237</v>
      </c>
      <c r="I168" s="16">
        <v>83</v>
      </c>
      <c r="J168" s="16">
        <v>60</v>
      </c>
      <c r="K168" s="16">
        <v>23</v>
      </c>
      <c r="L168" s="16">
        <v>7</v>
      </c>
      <c r="M168" s="81">
        <v>28.635000000000002</v>
      </c>
      <c r="N168" s="72">
        <v>29</v>
      </c>
      <c r="O168" s="64">
        <v>2530</v>
      </c>
      <c r="P168" s="65">
        <f>Table2245789101123456789101112131415161718192021222324252627282930[[#This Row],[PEMBULATAN]]*O168</f>
        <v>73370</v>
      </c>
    </row>
    <row r="169" spans="1:16" ht="26.25" customHeight="1" x14ac:dyDescent="0.2">
      <c r="A169" s="14"/>
      <c r="B169" s="75"/>
      <c r="C169" s="73" t="s">
        <v>5181</v>
      </c>
      <c r="D169" s="78" t="s">
        <v>289</v>
      </c>
      <c r="E169" s="13">
        <v>44460</v>
      </c>
      <c r="F169" s="76" t="s">
        <v>1362</v>
      </c>
      <c r="G169" s="13">
        <v>44463.916666666664</v>
      </c>
      <c r="H169" s="77" t="s">
        <v>5237</v>
      </c>
      <c r="I169" s="16">
        <v>74</v>
      </c>
      <c r="J169" s="16">
        <v>58</v>
      </c>
      <c r="K169" s="16">
        <v>28</v>
      </c>
      <c r="L169" s="16">
        <v>9</v>
      </c>
      <c r="M169" s="81">
        <v>30.044</v>
      </c>
      <c r="N169" s="72">
        <v>30</v>
      </c>
      <c r="O169" s="64">
        <v>2530</v>
      </c>
      <c r="P169" s="65">
        <f>Table2245789101123456789101112131415161718192021222324252627282930[[#This Row],[PEMBULATAN]]*O169</f>
        <v>75900</v>
      </c>
    </row>
    <row r="170" spans="1:16" ht="26.25" customHeight="1" x14ac:dyDescent="0.2">
      <c r="A170" s="14"/>
      <c r="B170" s="75"/>
      <c r="C170" s="73" t="s">
        <v>5182</v>
      </c>
      <c r="D170" s="78" t="s">
        <v>289</v>
      </c>
      <c r="E170" s="13">
        <v>44460</v>
      </c>
      <c r="F170" s="76" t="s">
        <v>1362</v>
      </c>
      <c r="G170" s="13">
        <v>44463.916666666664</v>
      </c>
      <c r="H170" s="77" t="s">
        <v>5237</v>
      </c>
      <c r="I170" s="16">
        <v>68</v>
      </c>
      <c r="J170" s="16">
        <v>56</v>
      </c>
      <c r="K170" s="16">
        <v>26</v>
      </c>
      <c r="L170" s="16">
        <v>11</v>
      </c>
      <c r="M170" s="81">
        <v>24.751999999999999</v>
      </c>
      <c r="N170" s="72">
        <v>25</v>
      </c>
      <c r="O170" s="64">
        <v>2530</v>
      </c>
      <c r="P170" s="65">
        <f>Table2245789101123456789101112131415161718192021222324252627282930[[#This Row],[PEMBULATAN]]*O170</f>
        <v>63250</v>
      </c>
    </row>
    <row r="171" spans="1:16" ht="26.25" customHeight="1" x14ac:dyDescent="0.2">
      <c r="A171" s="14"/>
      <c r="B171" s="75"/>
      <c r="C171" s="73" t="s">
        <v>5183</v>
      </c>
      <c r="D171" s="78" t="s">
        <v>289</v>
      </c>
      <c r="E171" s="13">
        <v>44460</v>
      </c>
      <c r="F171" s="76" t="s">
        <v>1362</v>
      </c>
      <c r="G171" s="13">
        <v>44463.916666666664</v>
      </c>
      <c r="H171" s="77" t="s">
        <v>5237</v>
      </c>
      <c r="I171" s="16">
        <v>82</v>
      </c>
      <c r="J171" s="16">
        <v>61</v>
      </c>
      <c r="K171" s="16">
        <v>28</v>
      </c>
      <c r="L171" s="16">
        <v>12</v>
      </c>
      <c r="M171" s="81">
        <v>35.014000000000003</v>
      </c>
      <c r="N171" s="72">
        <v>35</v>
      </c>
      <c r="O171" s="64">
        <v>2530</v>
      </c>
      <c r="P171" s="65">
        <f>Table2245789101123456789101112131415161718192021222324252627282930[[#This Row],[PEMBULATAN]]*O171</f>
        <v>88550</v>
      </c>
    </row>
    <row r="172" spans="1:16" ht="26.25" customHeight="1" x14ac:dyDescent="0.2">
      <c r="A172" s="14"/>
      <c r="B172" s="75"/>
      <c r="C172" s="73" t="s">
        <v>5184</v>
      </c>
      <c r="D172" s="78" t="s">
        <v>289</v>
      </c>
      <c r="E172" s="13">
        <v>44460</v>
      </c>
      <c r="F172" s="76" t="s">
        <v>1362</v>
      </c>
      <c r="G172" s="13">
        <v>44463.916666666664</v>
      </c>
      <c r="H172" s="77" t="s">
        <v>5237</v>
      </c>
      <c r="I172" s="16">
        <v>90</v>
      </c>
      <c r="J172" s="16">
        <v>60</v>
      </c>
      <c r="K172" s="16">
        <v>30</v>
      </c>
      <c r="L172" s="16">
        <v>22</v>
      </c>
      <c r="M172" s="81">
        <v>40.5</v>
      </c>
      <c r="N172" s="72">
        <v>41</v>
      </c>
      <c r="O172" s="64">
        <v>2530</v>
      </c>
      <c r="P172" s="65">
        <f>Table2245789101123456789101112131415161718192021222324252627282930[[#This Row],[PEMBULATAN]]*O172</f>
        <v>103730</v>
      </c>
    </row>
    <row r="173" spans="1:16" ht="26.25" customHeight="1" x14ac:dyDescent="0.2">
      <c r="A173" s="14"/>
      <c r="B173" s="75"/>
      <c r="C173" s="73" t="s">
        <v>5185</v>
      </c>
      <c r="D173" s="78" t="s">
        <v>289</v>
      </c>
      <c r="E173" s="13">
        <v>44460</v>
      </c>
      <c r="F173" s="76" t="s">
        <v>1362</v>
      </c>
      <c r="G173" s="13">
        <v>44463.916666666664</v>
      </c>
      <c r="H173" s="77" t="s">
        <v>5237</v>
      </c>
      <c r="I173" s="16">
        <v>88</v>
      </c>
      <c r="J173" s="16">
        <v>54</v>
      </c>
      <c r="K173" s="16">
        <v>23</v>
      </c>
      <c r="L173" s="16">
        <v>24</v>
      </c>
      <c r="M173" s="81">
        <v>27.324000000000002</v>
      </c>
      <c r="N173" s="72">
        <v>28</v>
      </c>
      <c r="O173" s="64">
        <v>2530</v>
      </c>
      <c r="P173" s="65">
        <f>Table2245789101123456789101112131415161718192021222324252627282930[[#This Row],[PEMBULATAN]]*O173</f>
        <v>70840</v>
      </c>
    </row>
    <row r="174" spans="1:16" ht="26.25" customHeight="1" x14ac:dyDescent="0.2">
      <c r="A174" s="14"/>
      <c r="B174" s="75"/>
      <c r="C174" s="73" t="s">
        <v>5186</v>
      </c>
      <c r="D174" s="78" t="s">
        <v>289</v>
      </c>
      <c r="E174" s="13">
        <v>44460</v>
      </c>
      <c r="F174" s="76" t="s">
        <v>1362</v>
      </c>
      <c r="G174" s="13">
        <v>44463.916666666664</v>
      </c>
      <c r="H174" s="77" t="s">
        <v>5237</v>
      </c>
      <c r="I174" s="16">
        <v>83</v>
      </c>
      <c r="J174" s="16">
        <v>54</v>
      </c>
      <c r="K174" s="16">
        <v>24</v>
      </c>
      <c r="L174" s="16">
        <v>8</v>
      </c>
      <c r="M174" s="81">
        <v>26.891999999999999</v>
      </c>
      <c r="N174" s="72">
        <v>27</v>
      </c>
      <c r="O174" s="64">
        <v>2530</v>
      </c>
      <c r="P174" s="65">
        <f>Table2245789101123456789101112131415161718192021222324252627282930[[#This Row],[PEMBULATAN]]*O174</f>
        <v>68310</v>
      </c>
    </row>
    <row r="175" spans="1:16" ht="26.25" customHeight="1" x14ac:dyDescent="0.2">
      <c r="A175" s="14"/>
      <c r="B175" s="75"/>
      <c r="C175" s="73" t="s">
        <v>5187</v>
      </c>
      <c r="D175" s="78" t="s">
        <v>289</v>
      </c>
      <c r="E175" s="13">
        <v>44460</v>
      </c>
      <c r="F175" s="76" t="s">
        <v>1362</v>
      </c>
      <c r="G175" s="13">
        <v>44463.916666666664</v>
      </c>
      <c r="H175" s="77" t="s">
        <v>5237</v>
      </c>
      <c r="I175" s="16">
        <v>70</v>
      </c>
      <c r="J175" s="16">
        <v>55</v>
      </c>
      <c r="K175" s="16">
        <v>22</v>
      </c>
      <c r="L175" s="16">
        <v>7</v>
      </c>
      <c r="M175" s="81">
        <v>21.175000000000001</v>
      </c>
      <c r="N175" s="72">
        <v>21</v>
      </c>
      <c r="O175" s="64">
        <v>2530</v>
      </c>
      <c r="P175" s="65">
        <f>Table2245789101123456789101112131415161718192021222324252627282930[[#This Row],[PEMBULATAN]]*O175</f>
        <v>53130</v>
      </c>
    </row>
    <row r="176" spans="1:16" ht="26.25" customHeight="1" x14ac:dyDescent="0.2">
      <c r="A176" s="14"/>
      <c r="B176" s="75"/>
      <c r="C176" s="73" t="s">
        <v>5188</v>
      </c>
      <c r="D176" s="78" t="s">
        <v>289</v>
      </c>
      <c r="E176" s="13">
        <v>44460</v>
      </c>
      <c r="F176" s="76" t="s">
        <v>1362</v>
      </c>
      <c r="G176" s="13">
        <v>44463.916666666664</v>
      </c>
      <c r="H176" s="77" t="s">
        <v>5237</v>
      </c>
      <c r="I176" s="16">
        <v>50</v>
      </c>
      <c r="J176" s="16">
        <v>54</v>
      </c>
      <c r="K176" s="16">
        <v>12</v>
      </c>
      <c r="L176" s="16">
        <v>3</v>
      </c>
      <c r="M176" s="81">
        <v>8.1</v>
      </c>
      <c r="N176" s="72">
        <v>8</v>
      </c>
      <c r="O176" s="64">
        <v>2530</v>
      </c>
      <c r="P176" s="65">
        <f>Table2245789101123456789101112131415161718192021222324252627282930[[#This Row],[PEMBULATAN]]*O176</f>
        <v>20240</v>
      </c>
    </row>
    <row r="177" spans="1:16" ht="26.25" customHeight="1" x14ac:dyDescent="0.2">
      <c r="A177" s="14"/>
      <c r="B177" s="75"/>
      <c r="C177" s="73" t="s">
        <v>5189</v>
      </c>
      <c r="D177" s="78" t="s">
        <v>289</v>
      </c>
      <c r="E177" s="13">
        <v>44460</v>
      </c>
      <c r="F177" s="76" t="s">
        <v>1362</v>
      </c>
      <c r="G177" s="13">
        <v>44463.916666666664</v>
      </c>
      <c r="H177" s="77" t="s">
        <v>5237</v>
      </c>
      <c r="I177" s="16">
        <v>6</v>
      </c>
      <c r="J177" s="16">
        <v>64</v>
      </c>
      <c r="K177" s="16">
        <v>33</v>
      </c>
      <c r="L177" s="16">
        <v>12</v>
      </c>
      <c r="M177" s="81">
        <v>3.1680000000000001</v>
      </c>
      <c r="N177" s="72">
        <v>12</v>
      </c>
      <c r="O177" s="64">
        <v>2530</v>
      </c>
      <c r="P177" s="65">
        <f>Table2245789101123456789101112131415161718192021222324252627282930[[#This Row],[PEMBULATAN]]*O177</f>
        <v>30360</v>
      </c>
    </row>
    <row r="178" spans="1:16" ht="26.25" customHeight="1" x14ac:dyDescent="0.2">
      <c r="A178" s="14"/>
      <c r="B178" s="75"/>
      <c r="C178" s="73" t="s">
        <v>5190</v>
      </c>
      <c r="D178" s="78" t="s">
        <v>289</v>
      </c>
      <c r="E178" s="13">
        <v>44460</v>
      </c>
      <c r="F178" s="76" t="s">
        <v>1362</v>
      </c>
      <c r="G178" s="13">
        <v>44463.916666666664</v>
      </c>
      <c r="H178" s="77" t="s">
        <v>5237</v>
      </c>
      <c r="I178" s="16">
        <v>82</v>
      </c>
      <c r="J178" s="16">
        <v>60</v>
      </c>
      <c r="K178" s="16">
        <v>30</v>
      </c>
      <c r="L178" s="16">
        <v>15</v>
      </c>
      <c r="M178" s="81">
        <v>36.9</v>
      </c>
      <c r="N178" s="72">
        <v>37</v>
      </c>
      <c r="O178" s="64">
        <v>2530</v>
      </c>
      <c r="P178" s="65">
        <f>Table2245789101123456789101112131415161718192021222324252627282930[[#This Row],[PEMBULATAN]]*O178</f>
        <v>93610</v>
      </c>
    </row>
    <row r="179" spans="1:16" ht="26.25" customHeight="1" x14ac:dyDescent="0.2">
      <c r="A179" s="14"/>
      <c r="B179" s="75"/>
      <c r="C179" s="73" t="s">
        <v>5191</v>
      </c>
      <c r="D179" s="78" t="s">
        <v>289</v>
      </c>
      <c r="E179" s="13">
        <v>44460</v>
      </c>
      <c r="F179" s="76" t="s">
        <v>1362</v>
      </c>
      <c r="G179" s="13">
        <v>44463.916666666664</v>
      </c>
      <c r="H179" s="77" t="s">
        <v>5237</v>
      </c>
      <c r="I179" s="16">
        <v>82</v>
      </c>
      <c r="J179" s="16">
        <v>61</v>
      </c>
      <c r="K179" s="16">
        <v>28</v>
      </c>
      <c r="L179" s="16">
        <v>12</v>
      </c>
      <c r="M179" s="81">
        <v>35.014000000000003</v>
      </c>
      <c r="N179" s="72">
        <v>35</v>
      </c>
      <c r="O179" s="64">
        <v>2530</v>
      </c>
      <c r="P179" s="65">
        <f>Table2245789101123456789101112131415161718192021222324252627282930[[#This Row],[PEMBULATAN]]*O179</f>
        <v>88550</v>
      </c>
    </row>
    <row r="180" spans="1:16" ht="26.25" customHeight="1" x14ac:dyDescent="0.2">
      <c r="A180" s="14"/>
      <c r="B180" s="75"/>
      <c r="C180" s="73" t="s">
        <v>5192</v>
      </c>
      <c r="D180" s="78" t="s">
        <v>289</v>
      </c>
      <c r="E180" s="13">
        <v>44460</v>
      </c>
      <c r="F180" s="76" t="s">
        <v>1362</v>
      </c>
      <c r="G180" s="13">
        <v>44463.916666666664</v>
      </c>
      <c r="H180" s="77" t="s">
        <v>5237</v>
      </c>
      <c r="I180" s="16">
        <v>91</v>
      </c>
      <c r="J180" s="16">
        <v>62</v>
      </c>
      <c r="K180" s="16">
        <v>24</v>
      </c>
      <c r="L180" s="16">
        <v>8</v>
      </c>
      <c r="M180" s="81">
        <v>33.851999999999997</v>
      </c>
      <c r="N180" s="72">
        <v>34</v>
      </c>
      <c r="O180" s="64">
        <v>2530</v>
      </c>
      <c r="P180" s="65">
        <f>Table2245789101123456789101112131415161718192021222324252627282930[[#This Row],[PEMBULATAN]]*O180</f>
        <v>86020</v>
      </c>
    </row>
    <row r="181" spans="1:16" ht="26.25" customHeight="1" x14ac:dyDescent="0.2">
      <c r="A181" s="14"/>
      <c r="B181" s="75"/>
      <c r="C181" s="73" t="s">
        <v>5193</v>
      </c>
      <c r="D181" s="78" t="s">
        <v>289</v>
      </c>
      <c r="E181" s="13">
        <v>44460</v>
      </c>
      <c r="F181" s="76" t="s">
        <v>1362</v>
      </c>
      <c r="G181" s="13">
        <v>44463.916666666664</v>
      </c>
      <c r="H181" s="77" t="s">
        <v>5237</v>
      </c>
      <c r="I181" s="16">
        <v>83</v>
      </c>
      <c r="J181" s="16">
        <v>64</v>
      </c>
      <c r="K181" s="16">
        <v>31</v>
      </c>
      <c r="L181" s="16">
        <v>20</v>
      </c>
      <c r="M181" s="81">
        <v>41.167999999999999</v>
      </c>
      <c r="N181" s="72">
        <v>41</v>
      </c>
      <c r="O181" s="64">
        <v>2530</v>
      </c>
      <c r="P181" s="65">
        <f>Table2245789101123456789101112131415161718192021222324252627282930[[#This Row],[PEMBULATAN]]*O181</f>
        <v>103730</v>
      </c>
    </row>
    <row r="182" spans="1:16" ht="26.25" customHeight="1" x14ac:dyDescent="0.2">
      <c r="A182" s="14"/>
      <c r="B182" s="75"/>
      <c r="C182" s="73" t="s">
        <v>5194</v>
      </c>
      <c r="D182" s="78" t="s">
        <v>289</v>
      </c>
      <c r="E182" s="13">
        <v>44460</v>
      </c>
      <c r="F182" s="76" t="s">
        <v>1362</v>
      </c>
      <c r="G182" s="13">
        <v>44463.916666666664</v>
      </c>
      <c r="H182" s="77" t="s">
        <v>5237</v>
      </c>
      <c r="I182" s="16">
        <v>84</v>
      </c>
      <c r="J182" s="16">
        <v>70</v>
      </c>
      <c r="K182" s="16">
        <v>20</v>
      </c>
      <c r="L182" s="16">
        <v>9</v>
      </c>
      <c r="M182" s="81">
        <v>29.4</v>
      </c>
      <c r="N182" s="72">
        <v>30</v>
      </c>
      <c r="O182" s="64">
        <v>2530</v>
      </c>
      <c r="P182" s="65">
        <f>Table2245789101123456789101112131415161718192021222324252627282930[[#This Row],[PEMBULATAN]]*O182</f>
        <v>75900</v>
      </c>
    </row>
    <row r="183" spans="1:16" ht="26.25" customHeight="1" x14ac:dyDescent="0.2">
      <c r="A183" s="14"/>
      <c r="B183" s="75"/>
      <c r="C183" s="73" t="s">
        <v>5195</v>
      </c>
      <c r="D183" s="78" t="s">
        <v>289</v>
      </c>
      <c r="E183" s="13">
        <v>44460</v>
      </c>
      <c r="F183" s="76" t="s">
        <v>1362</v>
      </c>
      <c r="G183" s="13">
        <v>44463.916666666664</v>
      </c>
      <c r="H183" s="77" t="s">
        <v>5237</v>
      </c>
      <c r="I183" s="16">
        <v>66</v>
      </c>
      <c r="J183" s="16">
        <v>58</v>
      </c>
      <c r="K183" s="16">
        <v>32</v>
      </c>
      <c r="L183" s="16">
        <v>11</v>
      </c>
      <c r="M183" s="81">
        <v>30.623999999999999</v>
      </c>
      <c r="N183" s="72">
        <v>31</v>
      </c>
      <c r="O183" s="64">
        <v>2530</v>
      </c>
      <c r="P183" s="65">
        <f>Table2245789101123456789101112131415161718192021222324252627282930[[#This Row],[PEMBULATAN]]*O183</f>
        <v>78430</v>
      </c>
    </row>
    <row r="184" spans="1:16" ht="26.25" customHeight="1" x14ac:dyDescent="0.2">
      <c r="A184" s="14"/>
      <c r="B184" s="75"/>
      <c r="C184" s="73" t="s">
        <v>5196</v>
      </c>
      <c r="D184" s="78" t="s">
        <v>289</v>
      </c>
      <c r="E184" s="13">
        <v>44460</v>
      </c>
      <c r="F184" s="76" t="s">
        <v>1362</v>
      </c>
      <c r="G184" s="13">
        <v>44463.916666666664</v>
      </c>
      <c r="H184" s="77" t="s">
        <v>5237</v>
      </c>
      <c r="I184" s="16">
        <v>82</v>
      </c>
      <c r="J184" s="16">
        <v>60</v>
      </c>
      <c r="K184" s="16">
        <v>36</v>
      </c>
      <c r="L184" s="16">
        <v>12</v>
      </c>
      <c r="M184" s="81">
        <v>44.28</v>
      </c>
      <c r="N184" s="72">
        <v>44</v>
      </c>
      <c r="O184" s="64">
        <v>2530</v>
      </c>
      <c r="P184" s="65">
        <f>Table2245789101123456789101112131415161718192021222324252627282930[[#This Row],[PEMBULATAN]]*O184</f>
        <v>111320</v>
      </c>
    </row>
    <row r="185" spans="1:16" ht="26.25" customHeight="1" x14ac:dyDescent="0.2">
      <c r="A185" s="14"/>
      <c r="B185" s="75"/>
      <c r="C185" s="73" t="s">
        <v>5197</v>
      </c>
      <c r="D185" s="78" t="s">
        <v>289</v>
      </c>
      <c r="E185" s="13">
        <v>44460</v>
      </c>
      <c r="F185" s="76" t="s">
        <v>1362</v>
      </c>
      <c r="G185" s="13">
        <v>44463.916666666664</v>
      </c>
      <c r="H185" s="77" t="s">
        <v>5237</v>
      </c>
      <c r="I185" s="16">
        <v>82</v>
      </c>
      <c r="J185" s="16">
        <v>59</v>
      </c>
      <c r="K185" s="16">
        <v>37</v>
      </c>
      <c r="L185" s="16">
        <v>28</v>
      </c>
      <c r="M185" s="81">
        <v>44.7515</v>
      </c>
      <c r="N185" s="72">
        <v>45</v>
      </c>
      <c r="O185" s="64">
        <v>2530</v>
      </c>
      <c r="P185" s="65">
        <f>Table2245789101123456789101112131415161718192021222324252627282930[[#This Row],[PEMBULATAN]]*O185</f>
        <v>113850</v>
      </c>
    </row>
    <row r="186" spans="1:16" ht="26.25" customHeight="1" x14ac:dyDescent="0.2">
      <c r="A186" s="14"/>
      <c r="B186" s="75"/>
      <c r="C186" s="73" t="s">
        <v>5198</v>
      </c>
      <c r="D186" s="78" t="s">
        <v>289</v>
      </c>
      <c r="E186" s="13">
        <v>44460</v>
      </c>
      <c r="F186" s="76" t="s">
        <v>1362</v>
      </c>
      <c r="G186" s="13">
        <v>44463.916666666664</v>
      </c>
      <c r="H186" s="77" t="s">
        <v>5237</v>
      </c>
      <c r="I186" s="16">
        <v>70</v>
      </c>
      <c r="J186" s="16">
        <v>68</v>
      </c>
      <c r="K186" s="16">
        <v>12</v>
      </c>
      <c r="L186" s="16">
        <v>4</v>
      </c>
      <c r="M186" s="81">
        <v>14.28</v>
      </c>
      <c r="N186" s="72">
        <v>14</v>
      </c>
      <c r="O186" s="64">
        <v>2530</v>
      </c>
      <c r="P186" s="65">
        <f>Table2245789101123456789101112131415161718192021222324252627282930[[#This Row],[PEMBULATAN]]*O186</f>
        <v>35420</v>
      </c>
    </row>
    <row r="187" spans="1:16" ht="26.25" customHeight="1" x14ac:dyDescent="0.2">
      <c r="A187" s="14"/>
      <c r="B187" s="75"/>
      <c r="C187" s="73" t="s">
        <v>5199</v>
      </c>
      <c r="D187" s="78" t="s">
        <v>289</v>
      </c>
      <c r="E187" s="13">
        <v>44460</v>
      </c>
      <c r="F187" s="76" t="s">
        <v>1362</v>
      </c>
      <c r="G187" s="13">
        <v>44463.916666666664</v>
      </c>
      <c r="H187" s="77" t="s">
        <v>5237</v>
      </c>
      <c r="I187" s="16">
        <v>65</v>
      </c>
      <c r="J187" s="16">
        <v>66</v>
      </c>
      <c r="K187" s="16">
        <v>21</v>
      </c>
      <c r="L187" s="16">
        <v>6</v>
      </c>
      <c r="M187" s="81">
        <v>22.522500000000001</v>
      </c>
      <c r="N187" s="72">
        <v>23</v>
      </c>
      <c r="O187" s="64">
        <v>2530</v>
      </c>
      <c r="P187" s="65">
        <f>Table2245789101123456789101112131415161718192021222324252627282930[[#This Row],[PEMBULATAN]]*O187</f>
        <v>58190</v>
      </c>
    </row>
    <row r="188" spans="1:16" ht="26.25" customHeight="1" x14ac:dyDescent="0.2">
      <c r="A188" s="14"/>
      <c r="B188" s="75"/>
      <c r="C188" s="73" t="s">
        <v>5200</v>
      </c>
      <c r="D188" s="78" t="s">
        <v>289</v>
      </c>
      <c r="E188" s="13">
        <v>44460</v>
      </c>
      <c r="F188" s="76" t="s">
        <v>1362</v>
      </c>
      <c r="G188" s="13">
        <v>44463.916666666664</v>
      </c>
      <c r="H188" s="77" t="s">
        <v>5237</v>
      </c>
      <c r="I188" s="16">
        <v>74</v>
      </c>
      <c r="J188" s="16">
        <v>60</v>
      </c>
      <c r="K188" s="16">
        <v>20</v>
      </c>
      <c r="L188" s="16">
        <v>8</v>
      </c>
      <c r="M188" s="81">
        <v>22.2</v>
      </c>
      <c r="N188" s="72">
        <v>22</v>
      </c>
      <c r="O188" s="64">
        <v>2530</v>
      </c>
      <c r="P188" s="65">
        <f>Table2245789101123456789101112131415161718192021222324252627282930[[#This Row],[PEMBULATAN]]*O188</f>
        <v>55660</v>
      </c>
    </row>
    <row r="189" spans="1:16" ht="26.25" customHeight="1" x14ac:dyDescent="0.2">
      <c r="A189" s="14"/>
      <c r="B189" s="75"/>
      <c r="C189" s="73" t="s">
        <v>5201</v>
      </c>
      <c r="D189" s="78" t="s">
        <v>289</v>
      </c>
      <c r="E189" s="13">
        <v>44460</v>
      </c>
      <c r="F189" s="76" t="s">
        <v>1362</v>
      </c>
      <c r="G189" s="13">
        <v>44463.916666666664</v>
      </c>
      <c r="H189" s="77" t="s">
        <v>5237</v>
      </c>
      <c r="I189" s="16">
        <v>74</v>
      </c>
      <c r="J189" s="16">
        <v>67</v>
      </c>
      <c r="K189" s="16">
        <v>18</v>
      </c>
      <c r="L189" s="16">
        <v>6</v>
      </c>
      <c r="M189" s="81">
        <v>22.311</v>
      </c>
      <c r="N189" s="72">
        <v>23</v>
      </c>
      <c r="O189" s="64">
        <v>2530</v>
      </c>
      <c r="P189" s="65">
        <f>Table2245789101123456789101112131415161718192021222324252627282930[[#This Row],[PEMBULATAN]]*O189</f>
        <v>58190</v>
      </c>
    </row>
    <row r="190" spans="1:16" ht="26.25" customHeight="1" x14ac:dyDescent="0.2">
      <c r="A190" s="14"/>
      <c r="B190" s="75"/>
      <c r="C190" s="73" t="s">
        <v>5202</v>
      </c>
      <c r="D190" s="78" t="s">
        <v>289</v>
      </c>
      <c r="E190" s="13">
        <v>44460</v>
      </c>
      <c r="F190" s="76" t="s">
        <v>1362</v>
      </c>
      <c r="G190" s="13">
        <v>44463.916666666664</v>
      </c>
      <c r="H190" s="77" t="s">
        <v>5237</v>
      </c>
      <c r="I190" s="16">
        <v>60</v>
      </c>
      <c r="J190" s="16">
        <v>50</v>
      </c>
      <c r="K190" s="16">
        <v>25</v>
      </c>
      <c r="L190" s="16">
        <v>16</v>
      </c>
      <c r="M190" s="81">
        <v>18.75</v>
      </c>
      <c r="N190" s="72">
        <v>19</v>
      </c>
      <c r="O190" s="64">
        <v>2530</v>
      </c>
      <c r="P190" s="65">
        <f>Table2245789101123456789101112131415161718192021222324252627282930[[#This Row],[PEMBULATAN]]*O190</f>
        <v>48070</v>
      </c>
    </row>
    <row r="191" spans="1:16" ht="26.25" customHeight="1" x14ac:dyDescent="0.2">
      <c r="A191" s="14"/>
      <c r="B191" s="75"/>
      <c r="C191" s="73" t="s">
        <v>5203</v>
      </c>
      <c r="D191" s="78" t="s">
        <v>289</v>
      </c>
      <c r="E191" s="13">
        <v>44460</v>
      </c>
      <c r="F191" s="76" t="s">
        <v>1362</v>
      </c>
      <c r="G191" s="13">
        <v>44463.916666666664</v>
      </c>
      <c r="H191" s="77" t="s">
        <v>5237</v>
      </c>
      <c r="I191" s="16">
        <v>90</v>
      </c>
      <c r="J191" s="16">
        <v>51</v>
      </c>
      <c r="K191" s="16">
        <v>35</v>
      </c>
      <c r="L191" s="16">
        <v>18</v>
      </c>
      <c r="M191" s="81">
        <v>40.162500000000001</v>
      </c>
      <c r="N191" s="72">
        <v>40</v>
      </c>
      <c r="O191" s="64">
        <v>2530</v>
      </c>
      <c r="P191" s="65">
        <f>Table2245789101123456789101112131415161718192021222324252627282930[[#This Row],[PEMBULATAN]]*O191</f>
        <v>101200</v>
      </c>
    </row>
    <row r="192" spans="1:16" ht="26.25" customHeight="1" x14ac:dyDescent="0.2">
      <c r="A192" s="14"/>
      <c r="B192" s="75"/>
      <c r="C192" s="73" t="s">
        <v>5204</v>
      </c>
      <c r="D192" s="78" t="s">
        <v>289</v>
      </c>
      <c r="E192" s="13">
        <v>44460</v>
      </c>
      <c r="F192" s="76" t="s">
        <v>1362</v>
      </c>
      <c r="G192" s="13">
        <v>44463.916666666664</v>
      </c>
      <c r="H192" s="77" t="s">
        <v>5237</v>
      </c>
      <c r="I192" s="16">
        <v>55</v>
      </c>
      <c r="J192" s="16">
        <v>52</v>
      </c>
      <c r="K192" s="16">
        <v>15</v>
      </c>
      <c r="L192" s="16">
        <v>9</v>
      </c>
      <c r="M192" s="81">
        <v>10.725</v>
      </c>
      <c r="N192" s="72">
        <v>11</v>
      </c>
      <c r="O192" s="64">
        <v>2530</v>
      </c>
      <c r="P192" s="65">
        <f>Table2245789101123456789101112131415161718192021222324252627282930[[#This Row],[PEMBULATAN]]*O192</f>
        <v>27830</v>
      </c>
    </row>
    <row r="193" spans="1:16" ht="26.25" customHeight="1" x14ac:dyDescent="0.2">
      <c r="A193" s="14"/>
      <c r="B193" s="75"/>
      <c r="C193" s="73" t="s">
        <v>5205</v>
      </c>
      <c r="D193" s="78" t="s">
        <v>289</v>
      </c>
      <c r="E193" s="13">
        <v>44460</v>
      </c>
      <c r="F193" s="76" t="s">
        <v>1362</v>
      </c>
      <c r="G193" s="13">
        <v>44463.916666666664</v>
      </c>
      <c r="H193" s="77" t="s">
        <v>5237</v>
      </c>
      <c r="I193" s="16">
        <v>71</v>
      </c>
      <c r="J193" s="16">
        <v>52</v>
      </c>
      <c r="K193" s="16">
        <v>18</v>
      </c>
      <c r="L193" s="16">
        <v>9</v>
      </c>
      <c r="M193" s="81">
        <v>16.614000000000001</v>
      </c>
      <c r="N193" s="72">
        <v>17</v>
      </c>
      <c r="O193" s="64">
        <v>2530</v>
      </c>
      <c r="P193" s="65">
        <f>Table2245789101123456789101112131415161718192021222324252627282930[[#This Row],[PEMBULATAN]]*O193</f>
        <v>43010</v>
      </c>
    </row>
    <row r="194" spans="1:16" ht="26.25" customHeight="1" x14ac:dyDescent="0.2">
      <c r="A194" s="14"/>
      <c r="B194" s="75"/>
      <c r="C194" s="73" t="s">
        <v>5206</v>
      </c>
      <c r="D194" s="78" t="s">
        <v>289</v>
      </c>
      <c r="E194" s="13">
        <v>44460</v>
      </c>
      <c r="F194" s="76" t="s">
        <v>1362</v>
      </c>
      <c r="G194" s="13">
        <v>44463.916666666664</v>
      </c>
      <c r="H194" s="77" t="s">
        <v>5237</v>
      </c>
      <c r="I194" s="16">
        <v>62</v>
      </c>
      <c r="J194" s="16">
        <v>71</v>
      </c>
      <c r="K194" s="16">
        <v>11</v>
      </c>
      <c r="L194" s="16">
        <v>3</v>
      </c>
      <c r="M194" s="81">
        <v>12.105499999999999</v>
      </c>
      <c r="N194" s="72">
        <v>12</v>
      </c>
      <c r="O194" s="64">
        <v>2530</v>
      </c>
      <c r="P194" s="65">
        <f>Table2245789101123456789101112131415161718192021222324252627282930[[#This Row],[PEMBULATAN]]*O194</f>
        <v>30360</v>
      </c>
    </row>
    <row r="195" spans="1:16" ht="26.25" customHeight="1" x14ac:dyDescent="0.2">
      <c r="A195" s="14"/>
      <c r="B195" s="75"/>
      <c r="C195" s="73" t="s">
        <v>5207</v>
      </c>
      <c r="D195" s="78" t="s">
        <v>289</v>
      </c>
      <c r="E195" s="13">
        <v>44460</v>
      </c>
      <c r="F195" s="76" t="s">
        <v>1362</v>
      </c>
      <c r="G195" s="13">
        <v>44463.916666666664</v>
      </c>
      <c r="H195" s="77" t="s">
        <v>5237</v>
      </c>
      <c r="I195" s="16">
        <v>51</v>
      </c>
      <c r="J195" s="16">
        <v>18</v>
      </c>
      <c r="K195" s="16">
        <v>5</v>
      </c>
      <c r="L195" s="16">
        <v>2</v>
      </c>
      <c r="M195" s="81">
        <v>1.1475</v>
      </c>
      <c r="N195" s="72">
        <v>2</v>
      </c>
      <c r="O195" s="64">
        <v>2530</v>
      </c>
      <c r="P195" s="65">
        <f>Table2245789101123456789101112131415161718192021222324252627282930[[#This Row],[PEMBULATAN]]*O195</f>
        <v>5060</v>
      </c>
    </row>
    <row r="196" spans="1:16" ht="26.25" customHeight="1" x14ac:dyDescent="0.2">
      <c r="A196" s="14"/>
      <c r="B196" s="75"/>
      <c r="C196" s="73" t="s">
        <v>5208</v>
      </c>
      <c r="D196" s="78" t="s">
        <v>289</v>
      </c>
      <c r="E196" s="13">
        <v>44460</v>
      </c>
      <c r="F196" s="76" t="s">
        <v>1362</v>
      </c>
      <c r="G196" s="13">
        <v>44463.916666666664</v>
      </c>
      <c r="H196" s="77" t="s">
        <v>5237</v>
      </c>
      <c r="I196" s="16">
        <v>58</v>
      </c>
      <c r="J196" s="16">
        <v>16</v>
      </c>
      <c r="K196" s="16">
        <v>13</v>
      </c>
      <c r="L196" s="16">
        <v>3</v>
      </c>
      <c r="M196" s="81">
        <v>3.016</v>
      </c>
      <c r="N196" s="72">
        <v>3</v>
      </c>
      <c r="O196" s="64">
        <v>2530</v>
      </c>
      <c r="P196" s="65">
        <f>Table2245789101123456789101112131415161718192021222324252627282930[[#This Row],[PEMBULATAN]]*O196</f>
        <v>7590</v>
      </c>
    </row>
    <row r="197" spans="1:16" ht="26.25" customHeight="1" x14ac:dyDescent="0.2">
      <c r="A197" s="14"/>
      <c r="B197" s="75"/>
      <c r="C197" s="73" t="s">
        <v>5209</v>
      </c>
      <c r="D197" s="78" t="s">
        <v>289</v>
      </c>
      <c r="E197" s="13">
        <v>44460</v>
      </c>
      <c r="F197" s="76" t="s">
        <v>1362</v>
      </c>
      <c r="G197" s="13">
        <v>44463.916666666664</v>
      </c>
      <c r="H197" s="77" t="s">
        <v>5237</v>
      </c>
      <c r="I197" s="16">
        <v>54</v>
      </c>
      <c r="J197" s="16">
        <v>64</v>
      </c>
      <c r="K197" s="16">
        <v>26</v>
      </c>
      <c r="L197" s="16">
        <v>10</v>
      </c>
      <c r="M197" s="81">
        <v>22.463999999999999</v>
      </c>
      <c r="N197" s="72">
        <v>23</v>
      </c>
      <c r="O197" s="64">
        <v>2530</v>
      </c>
      <c r="P197" s="65">
        <f>Table2245789101123456789101112131415161718192021222324252627282930[[#This Row],[PEMBULATAN]]*O197</f>
        <v>58190</v>
      </c>
    </row>
    <row r="198" spans="1:16" ht="26.25" customHeight="1" x14ac:dyDescent="0.2">
      <c r="A198" s="14"/>
      <c r="B198" s="75"/>
      <c r="C198" s="73" t="s">
        <v>5210</v>
      </c>
      <c r="D198" s="78" t="s">
        <v>289</v>
      </c>
      <c r="E198" s="13">
        <v>44460</v>
      </c>
      <c r="F198" s="76" t="s">
        <v>1362</v>
      </c>
      <c r="G198" s="13">
        <v>44463.916666666664</v>
      </c>
      <c r="H198" s="77" t="s">
        <v>5237</v>
      </c>
      <c r="I198" s="16">
        <v>62</v>
      </c>
      <c r="J198" s="16">
        <v>51</v>
      </c>
      <c r="K198" s="16">
        <v>21</v>
      </c>
      <c r="L198" s="16">
        <v>15</v>
      </c>
      <c r="M198" s="81">
        <v>16.6005</v>
      </c>
      <c r="N198" s="72">
        <v>17</v>
      </c>
      <c r="O198" s="64">
        <v>2530</v>
      </c>
      <c r="P198" s="65">
        <f>Table2245789101123456789101112131415161718192021222324252627282930[[#This Row],[PEMBULATAN]]*O198</f>
        <v>43010</v>
      </c>
    </row>
    <row r="199" spans="1:16" ht="26.25" customHeight="1" x14ac:dyDescent="0.2">
      <c r="A199" s="14"/>
      <c r="B199" s="75"/>
      <c r="C199" s="73" t="s">
        <v>5211</v>
      </c>
      <c r="D199" s="78" t="s">
        <v>289</v>
      </c>
      <c r="E199" s="13">
        <v>44460</v>
      </c>
      <c r="F199" s="76" t="s">
        <v>1362</v>
      </c>
      <c r="G199" s="13">
        <v>44463.916666666664</v>
      </c>
      <c r="H199" s="77" t="s">
        <v>5237</v>
      </c>
      <c r="I199" s="16">
        <v>44</v>
      </c>
      <c r="J199" s="16">
        <v>37</v>
      </c>
      <c r="K199" s="16">
        <v>21</v>
      </c>
      <c r="L199" s="16">
        <v>14</v>
      </c>
      <c r="M199" s="81">
        <v>8.5470000000000006</v>
      </c>
      <c r="N199" s="72">
        <v>14</v>
      </c>
      <c r="O199" s="64">
        <v>2530</v>
      </c>
      <c r="P199" s="65">
        <f>Table2245789101123456789101112131415161718192021222324252627282930[[#This Row],[PEMBULATAN]]*O199</f>
        <v>35420</v>
      </c>
    </row>
    <row r="200" spans="1:16" ht="26.25" customHeight="1" x14ac:dyDescent="0.2">
      <c r="A200" s="14"/>
      <c r="B200" s="75"/>
      <c r="C200" s="73" t="s">
        <v>5212</v>
      </c>
      <c r="D200" s="78" t="s">
        <v>289</v>
      </c>
      <c r="E200" s="13">
        <v>44460</v>
      </c>
      <c r="F200" s="76" t="s">
        <v>1362</v>
      </c>
      <c r="G200" s="13">
        <v>44463.916666666664</v>
      </c>
      <c r="H200" s="77" t="s">
        <v>5237</v>
      </c>
      <c r="I200" s="16">
        <v>53</v>
      </c>
      <c r="J200" s="16">
        <v>60</v>
      </c>
      <c r="K200" s="16">
        <v>10</v>
      </c>
      <c r="L200" s="16">
        <v>1</v>
      </c>
      <c r="M200" s="81">
        <v>7.95</v>
      </c>
      <c r="N200" s="72">
        <v>8</v>
      </c>
      <c r="O200" s="64">
        <v>2530</v>
      </c>
      <c r="P200" s="65">
        <f>Table2245789101123456789101112131415161718192021222324252627282930[[#This Row],[PEMBULATAN]]*O200</f>
        <v>20240</v>
      </c>
    </row>
    <row r="201" spans="1:16" ht="26.25" customHeight="1" x14ac:dyDescent="0.2">
      <c r="A201" s="14"/>
      <c r="B201" s="75"/>
      <c r="C201" s="73" t="s">
        <v>5213</v>
      </c>
      <c r="D201" s="78" t="s">
        <v>289</v>
      </c>
      <c r="E201" s="13">
        <v>44460</v>
      </c>
      <c r="F201" s="76" t="s">
        <v>1362</v>
      </c>
      <c r="G201" s="13">
        <v>44463.916666666664</v>
      </c>
      <c r="H201" s="77" t="s">
        <v>5237</v>
      </c>
      <c r="I201" s="16">
        <v>77</v>
      </c>
      <c r="J201" s="16">
        <v>40</v>
      </c>
      <c r="K201" s="16">
        <v>30</v>
      </c>
      <c r="L201" s="16">
        <v>4</v>
      </c>
      <c r="M201" s="81">
        <v>23.1</v>
      </c>
      <c r="N201" s="72">
        <v>23</v>
      </c>
      <c r="O201" s="64">
        <v>2530</v>
      </c>
      <c r="P201" s="65">
        <f>Table2245789101123456789101112131415161718192021222324252627282930[[#This Row],[PEMBULATAN]]*O201</f>
        <v>58190</v>
      </c>
    </row>
    <row r="202" spans="1:16" ht="26.25" customHeight="1" x14ac:dyDescent="0.2">
      <c r="A202" s="14"/>
      <c r="B202" s="75"/>
      <c r="C202" s="73" t="s">
        <v>5214</v>
      </c>
      <c r="D202" s="78" t="s">
        <v>289</v>
      </c>
      <c r="E202" s="13">
        <v>44460</v>
      </c>
      <c r="F202" s="76" t="s">
        <v>1362</v>
      </c>
      <c r="G202" s="13">
        <v>44463.916666666664</v>
      </c>
      <c r="H202" s="77" t="s">
        <v>5237</v>
      </c>
      <c r="I202" s="16">
        <v>76</v>
      </c>
      <c r="J202" s="16">
        <v>70</v>
      </c>
      <c r="K202" s="16">
        <v>30</v>
      </c>
      <c r="L202" s="16">
        <v>14</v>
      </c>
      <c r="M202" s="81">
        <v>39.9</v>
      </c>
      <c r="N202" s="72">
        <v>40</v>
      </c>
      <c r="O202" s="64">
        <v>2530</v>
      </c>
      <c r="P202" s="65">
        <f>Table2245789101123456789101112131415161718192021222324252627282930[[#This Row],[PEMBULATAN]]*O202</f>
        <v>101200</v>
      </c>
    </row>
    <row r="203" spans="1:16" ht="26.25" customHeight="1" x14ac:dyDescent="0.2">
      <c r="A203" s="14"/>
      <c r="B203" s="75"/>
      <c r="C203" s="73" t="s">
        <v>5215</v>
      </c>
      <c r="D203" s="78" t="s">
        <v>289</v>
      </c>
      <c r="E203" s="13">
        <v>44460</v>
      </c>
      <c r="F203" s="76" t="s">
        <v>1362</v>
      </c>
      <c r="G203" s="13">
        <v>44463.916666666664</v>
      </c>
      <c r="H203" s="77" t="s">
        <v>5237</v>
      </c>
      <c r="I203" s="16">
        <v>80</v>
      </c>
      <c r="J203" s="16">
        <v>70</v>
      </c>
      <c r="K203" s="16">
        <v>30</v>
      </c>
      <c r="L203" s="16">
        <v>10</v>
      </c>
      <c r="M203" s="81">
        <v>42</v>
      </c>
      <c r="N203" s="72">
        <v>42</v>
      </c>
      <c r="O203" s="64">
        <v>2530</v>
      </c>
      <c r="P203" s="65">
        <f>Table2245789101123456789101112131415161718192021222324252627282930[[#This Row],[PEMBULATAN]]*O203</f>
        <v>106260</v>
      </c>
    </row>
    <row r="204" spans="1:16" ht="26.25" customHeight="1" x14ac:dyDescent="0.2">
      <c r="A204" s="14"/>
      <c r="B204" s="75"/>
      <c r="C204" s="73" t="s">
        <v>5216</v>
      </c>
      <c r="D204" s="78" t="s">
        <v>289</v>
      </c>
      <c r="E204" s="13">
        <v>44460</v>
      </c>
      <c r="F204" s="76" t="s">
        <v>1362</v>
      </c>
      <c r="G204" s="13">
        <v>44463.916666666664</v>
      </c>
      <c r="H204" s="77" t="s">
        <v>5237</v>
      </c>
      <c r="I204" s="16">
        <v>30</v>
      </c>
      <c r="J204" s="16">
        <v>40</v>
      </c>
      <c r="K204" s="16">
        <v>15</v>
      </c>
      <c r="L204" s="16">
        <v>1</v>
      </c>
      <c r="M204" s="81">
        <v>4.5</v>
      </c>
      <c r="N204" s="72">
        <v>5</v>
      </c>
      <c r="O204" s="64">
        <v>2530</v>
      </c>
      <c r="P204" s="65">
        <f>Table2245789101123456789101112131415161718192021222324252627282930[[#This Row],[PEMBULATAN]]*O204</f>
        <v>12650</v>
      </c>
    </row>
    <row r="205" spans="1:16" ht="26.25" customHeight="1" x14ac:dyDescent="0.2">
      <c r="A205" s="14"/>
      <c r="B205" s="75"/>
      <c r="C205" s="73" t="s">
        <v>5217</v>
      </c>
      <c r="D205" s="78" t="s">
        <v>289</v>
      </c>
      <c r="E205" s="13">
        <v>44460</v>
      </c>
      <c r="F205" s="76" t="s">
        <v>1362</v>
      </c>
      <c r="G205" s="13">
        <v>44463.916666666664</v>
      </c>
      <c r="H205" s="77" t="s">
        <v>5237</v>
      </c>
      <c r="I205" s="16">
        <v>60</v>
      </c>
      <c r="J205" s="16">
        <v>28</v>
      </c>
      <c r="K205" s="16">
        <v>26</v>
      </c>
      <c r="L205" s="16">
        <v>2</v>
      </c>
      <c r="M205" s="81">
        <v>10.92</v>
      </c>
      <c r="N205" s="72">
        <v>11</v>
      </c>
      <c r="O205" s="64">
        <v>2530</v>
      </c>
      <c r="P205" s="65">
        <f>Table2245789101123456789101112131415161718192021222324252627282930[[#This Row],[PEMBULATAN]]*O205</f>
        <v>27830</v>
      </c>
    </row>
    <row r="206" spans="1:16" ht="26.25" customHeight="1" x14ac:dyDescent="0.2">
      <c r="A206" s="14"/>
      <c r="B206" s="75"/>
      <c r="C206" s="73" t="s">
        <v>5218</v>
      </c>
      <c r="D206" s="78" t="s">
        <v>289</v>
      </c>
      <c r="E206" s="13">
        <v>44460</v>
      </c>
      <c r="F206" s="76" t="s">
        <v>1362</v>
      </c>
      <c r="G206" s="13">
        <v>44463.916666666664</v>
      </c>
      <c r="H206" s="77" t="s">
        <v>5237</v>
      </c>
      <c r="I206" s="16">
        <v>45</v>
      </c>
      <c r="J206" s="16">
        <v>40</v>
      </c>
      <c r="K206" s="16">
        <v>26</v>
      </c>
      <c r="L206" s="16">
        <v>10</v>
      </c>
      <c r="M206" s="81">
        <v>11.7</v>
      </c>
      <c r="N206" s="72">
        <v>12</v>
      </c>
      <c r="O206" s="64">
        <v>2530</v>
      </c>
      <c r="P206" s="65">
        <f>Table2245789101123456789101112131415161718192021222324252627282930[[#This Row],[PEMBULATAN]]*O206</f>
        <v>30360</v>
      </c>
    </row>
    <row r="207" spans="1:16" ht="26.25" customHeight="1" x14ac:dyDescent="0.2">
      <c r="A207" s="14"/>
      <c r="B207" s="75"/>
      <c r="C207" s="73" t="s">
        <v>5219</v>
      </c>
      <c r="D207" s="78" t="s">
        <v>289</v>
      </c>
      <c r="E207" s="13">
        <v>44460</v>
      </c>
      <c r="F207" s="76" t="s">
        <v>1362</v>
      </c>
      <c r="G207" s="13">
        <v>44463.916666666664</v>
      </c>
      <c r="H207" s="77" t="s">
        <v>5237</v>
      </c>
      <c r="I207" s="16">
        <v>55</v>
      </c>
      <c r="J207" s="16">
        <v>42</v>
      </c>
      <c r="K207" s="16">
        <v>33</v>
      </c>
      <c r="L207" s="16">
        <v>13</v>
      </c>
      <c r="M207" s="81">
        <v>19.057500000000001</v>
      </c>
      <c r="N207" s="72">
        <v>19</v>
      </c>
      <c r="O207" s="64">
        <v>2530</v>
      </c>
      <c r="P207" s="65">
        <f>Table2245789101123456789101112131415161718192021222324252627282930[[#This Row],[PEMBULATAN]]*O207</f>
        <v>48070</v>
      </c>
    </row>
    <row r="208" spans="1:16" ht="26.25" customHeight="1" x14ac:dyDescent="0.2">
      <c r="A208" s="14"/>
      <c r="B208" s="75"/>
      <c r="C208" s="73" t="s">
        <v>5220</v>
      </c>
      <c r="D208" s="78" t="s">
        <v>289</v>
      </c>
      <c r="E208" s="13">
        <v>44460</v>
      </c>
      <c r="F208" s="76" t="s">
        <v>1362</v>
      </c>
      <c r="G208" s="13">
        <v>44463.916666666664</v>
      </c>
      <c r="H208" s="77" t="s">
        <v>5237</v>
      </c>
      <c r="I208" s="16">
        <v>105</v>
      </c>
      <c r="J208" s="16">
        <v>10</v>
      </c>
      <c r="K208" s="16">
        <v>10</v>
      </c>
      <c r="L208" s="16">
        <v>16</v>
      </c>
      <c r="M208" s="81">
        <v>2.625</v>
      </c>
      <c r="N208" s="72">
        <v>16</v>
      </c>
      <c r="O208" s="64">
        <v>2530</v>
      </c>
      <c r="P208" s="65">
        <f>Table2245789101123456789101112131415161718192021222324252627282930[[#This Row],[PEMBULATAN]]*O208</f>
        <v>40480</v>
      </c>
    </row>
    <row r="209" spans="1:16" ht="26.25" customHeight="1" x14ac:dyDescent="0.2">
      <c r="A209" s="14"/>
      <c r="B209" s="75"/>
      <c r="C209" s="73" t="s">
        <v>5221</v>
      </c>
      <c r="D209" s="78" t="s">
        <v>289</v>
      </c>
      <c r="E209" s="13">
        <v>44460</v>
      </c>
      <c r="F209" s="76" t="s">
        <v>1362</v>
      </c>
      <c r="G209" s="13">
        <v>44463.916666666664</v>
      </c>
      <c r="H209" s="77" t="s">
        <v>5237</v>
      </c>
      <c r="I209" s="16">
        <v>86</v>
      </c>
      <c r="J209" s="16">
        <v>41</v>
      </c>
      <c r="K209" s="16">
        <v>35</v>
      </c>
      <c r="L209" s="16">
        <v>7</v>
      </c>
      <c r="M209" s="81">
        <v>30.852499999999999</v>
      </c>
      <c r="N209" s="72">
        <v>31</v>
      </c>
      <c r="O209" s="64">
        <v>2530</v>
      </c>
      <c r="P209" s="65">
        <f>Table2245789101123456789101112131415161718192021222324252627282930[[#This Row],[PEMBULATAN]]*O209</f>
        <v>78430</v>
      </c>
    </row>
    <row r="210" spans="1:16" ht="26.25" customHeight="1" x14ac:dyDescent="0.2">
      <c r="A210" s="14"/>
      <c r="B210" s="75"/>
      <c r="C210" s="73" t="s">
        <v>5222</v>
      </c>
      <c r="D210" s="78" t="s">
        <v>289</v>
      </c>
      <c r="E210" s="13">
        <v>44460</v>
      </c>
      <c r="F210" s="76" t="s">
        <v>1362</v>
      </c>
      <c r="G210" s="13">
        <v>44463.916666666664</v>
      </c>
      <c r="H210" s="77" t="s">
        <v>5237</v>
      </c>
      <c r="I210" s="16">
        <v>80</v>
      </c>
      <c r="J210" s="16">
        <v>70</v>
      </c>
      <c r="K210" s="16">
        <v>36</v>
      </c>
      <c r="L210" s="16">
        <v>10</v>
      </c>
      <c r="M210" s="81">
        <v>50.4</v>
      </c>
      <c r="N210" s="72">
        <v>51</v>
      </c>
      <c r="O210" s="64">
        <v>2530</v>
      </c>
      <c r="P210" s="65">
        <f>Table2245789101123456789101112131415161718192021222324252627282930[[#This Row],[PEMBULATAN]]*O210</f>
        <v>129030</v>
      </c>
    </row>
    <row r="211" spans="1:16" ht="26.25" customHeight="1" x14ac:dyDescent="0.2">
      <c r="A211" s="14"/>
      <c r="B211" s="75"/>
      <c r="C211" s="73" t="s">
        <v>5223</v>
      </c>
      <c r="D211" s="78" t="s">
        <v>289</v>
      </c>
      <c r="E211" s="13">
        <v>44460</v>
      </c>
      <c r="F211" s="76" t="s">
        <v>1362</v>
      </c>
      <c r="G211" s="13">
        <v>44463.916666666664</v>
      </c>
      <c r="H211" s="77" t="s">
        <v>5237</v>
      </c>
      <c r="I211" s="16">
        <v>30</v>
      </c>
      <c r="J211" s="16">
        <v>26</v>
      </c>
      <c r="K211" s="16">
        <v>6</v>
      </c>
      <c r="L211" s="16">
        <v>1</v>
      </c>
      <c r="M211" s="81">
        <v>1.17</v>
      </c>
      <c r="N211" s="72">
        <v>1</v>
      </c>
      <c r="O211" s="64">
        <v>2530</v>
      </c>
      <c r="P211" s="65">
        <f>Table2245789101123456789101112131415161718192021222324252627282930[[#This Row],[PEMBULATAN]]*O211</f>
        <v>2530</v>
      </c>
    </row>
    <row r="212" spans="1:16" ht="26.25" customHeight="1" x14ac:dyDescent="0.2">
      <c r="A212" s="14"/>
      <c r="B212" s="75"/>
      <c r="C212" s="73" t="s">
        <v>5224</v>
      </c>
      <c r="D212" s="78" t="s">
        <v>289</v>
      </c>
      <c r="E212" s="13">
        <v>44460</v>
      </c>
      <c r="F212" s="76" t="s">
        <v>1362</v>
      </c>
      <c r="G212" s="13">
        <v>44463.916666666664</v>
      </c>
      <c r="H212" s="77" t="s">
        <v>5237</v>
      </c>
      <c r="I212" s="16">
        <v>62</v>
      </c>
      <c r="J212" s="16">
        <v>65</v>
      </c>
      <c r="K212" s="16">
        <v>29</v>
      </c>
      <c r="L212" s="16">
        <v>7</v>
      </c>
      <c r="M212" s="81">
        <v>29.217500000000001</v>
      </c>
      <c r="N212" s="72">
        <v>29</v>
      </c>
      <c r="O212" s="64">
        <v>2530</v>
      </c>
      <c r="P212" s="65">
        <f>Table2245789101123456789101112131415161718192021222324252627282930[[#This Row],[PEMBULATAN]]*O212</f>
        <v>73370</v>
      </c>
    </row>
    <row r="213" spans="1:16" ht="26.25" customHeight="1" x14ac:dyDescent="0.2">
      <c r="A213" s="14"/>
      <c r="B213" s="75"/>
      <c r="C213" s="73" t="s">
        <v>5225</v>
      </c>
      <c r="D213" s="78" t="s">
        <v>289</v>
      </c>
      <c r="E213" s="13">
        <v>44460</v>
      </c>
      <c r="F213" s="76" t="s">
        <v>1362</v>
      </c>
      <c r="G213" s="13">
        <v>44463.916666666664</v>
      </c>
      <c r="H213" s="77" t="s">
        <v>5237</v>
      </c>
      <c r="I213" s="16">
        <v>90</v>
      </c>
      <c r="J213" s="16">
        <v>60</v>
      </c>
      <c r="K213" s="16">
        <v>37</v>
      </c>
      <c r="L213" s="16">
        <v>13</v>
      </c>
      <c r="M213" s="81">
        <v>49.95</v>
      </c>
      <c r="N213" s="72">
        <v>50</v>
      </c>
      <c r="O213" s="64">
        <v>2530</v>
      </c>
      <c r="P213" s="65">
        <f>Table2245789101123456789101112131415161718192021222324252627282930[[#This Row],[PEMBULATAN]]*O213</f>
        <v>126500</v>
      </c>
    </row>
    <row r="214" spans="1:16" ht="26.25" customHeight="1" x14ac:dyDescent="0.2">
      <c r="A214" s="14"/>
      <c r="B214" s="75"/>
      <c r="C214" s="73" t="s">
        <v>5226</v>
      </c>
      <c r="D214" s="78" t="s">
        <v>289</v>
      </c>
      <c r="E214" s="13">
        <v>44460</v>
      </c>
      <c r="F214" s="76" t="s">
        <v>1362</v>
      </c>
      <c r="G214" s="13">
        <v>44463.916666666664</v>
      </c>
      <c r="H214" s="77" t="s">
        <v>5237</v>
      </c>
      <c r="I214" s="16">
        <v>38</v>
      </c>
      <c r="J214" s="16">
        <v>35</v>
      </c>
      <c r="K214" s="16">
        <v>35</v>
      </c>
      <c r="L214" s="16">
        <v>36</v>
      </c>
      <c r="M214" s="81">
        <v>11.637499999999999</v>
      </c>
      <c r="N214" s="72">
        <v>36</v>
      </c>
      <c r="O214" s="64">
        <v>2530</v>
      </c>
      <c r="P214" s="65">
        <f>Table2245789101123456789101112131415161718192021222324252627282930[[#This Row],[PEMBULATAN]]*O214</f>
        <v>91080</v>
      </c>
    </row>
    <row r="215" spans="1:16" ht="26.25" customHeight="1" x14ac:dyDescent="0.2">
      <c r="A215" s="14"/>
      <c r="B215" s="75"/>
      <c r="C215" s="73" t="s">
        <v>5227</v>
      </c>
      <c r="D215" s="78" t="s">
        <v>289</v>
      </c>
      <c r="E215" s="13">
        <v>44460</v>
      </c>
      <c r="F215" s="76" t="s">
        <v>1362</v>
      </c>
      <c r="G215" s="13">
        <v>44463.916666666664</v>
      </c>
      <c r="H215" s="77" t="s">
        <v>5237</v>
      </c>
      <c r="I215" s="16">
        <v>63</v>
      </c>
      <c r="J215" s="16">
        <v>40</v>
      </c>
      <c r="K215" s="16">
        <v>25</v>
      </c>
      <c r="L215" s="16">
        <v>5</v>
      </c>
      <c r="M215" s="81">
        <v>15.75</v>
      </c>
      <c r="N215" s="72">
        <v>16</v>
      </c>
      <c r="O215" s="64">
        <v>2530</v>
      </c>
      <c r="P215" s="65">
        <f>Table2245789101123456789101112131415161718192021222324252627282930[[#This Row],[PEMBULATAN]]*O215</f>
        <v>40480</v>
      </c>
    </row>
    <row r="216" spans="1:16" ht="26.25" customHeight="1" x14ac:dyDescent="0.2">
      <c r="A216" s="14"/>
      <c r="B216" s="97"/>
      <c r="C216" s="73" t="s">
        <v>5228</v>
      </c>
      <c r="D216" s="78" t="s">
        <v>289</v>
      </c>
      <c r="E216" s="13">
        <v>44460</v>
      </c>
      <c r="F216" s="76" t="s">
        <v>1362</v>
      </c>
      <c r="G216" s="13">
        <v>44463.916666666664</v>
      </c>
      <c r="H216" s="77" t="s">
        <v>5237</v>
      </c>
      <c r="I216" s="16">
        <v>103</v>
      </c>
      <c r="J216" s="16">
        <v>66</v>
      </c>
      <c r="K216" s="16">
        <v>35</v>
      </c>
      <c r="L216" s="16">
        <v>20</v>
      </c>
      <c r="M216" s="81">
        <v>59.482500000000002</v>
      </c>
      <c r="N216" s="72">
        <v>60</v>
      </c>
      <c r="O216" s="64">
        <v>2530</v>
      </c>
      <c r="P216" s="65">
        <f>Table2245789101123456789101112131415161718192021222324252627282930[[#This Row],[PEMBULATAN]]*O216</f>
        <v>151800</v>
      </c>
    </row>
    <row r="217" spans="1:16" ht="26.25" customHeight="1" x14ac:dyDescent="0.2">
      <c r="A217" s="14"/>
      <c r="B217" s="75" t="s">
        <v>5229</v>
      </c>
      <c r="C217" s="73" t="s">
        <v>5230</v>
      </c>
      <c r="D217" s="78" t="s">
        <v>289</v>
      </c>
      <c r="E217" s="13">
        <v>44460</v>
      </c>
      <c r="F217" s="76" t="s">
        <v>1362</v>
      </c>
      <c r="G217" s="13">
        <v>44463.916666666664</v>
      </c>
      <c r="H217" s="77" t="s">
        <v>5237</v>
      </c>
      <c r="I217" s="16">
        <v>35</v>
      </c>
      <c r="J217" s="16">
        <v>35</v>
      </c>
      <c r="K217" s="16">
        <v>18</v>
      </c>
      <c r="L217" s="16">
        <v>9</v>
      </c>
      <c r="M217" s="81">
        <v>5.5125000000000002</v>
      </c>
      <c r="N217" s="72">
        <v>9</v>
      </c>
      <c r="O217" s="64">
        <v>2530</v>
      </c>
      <c r="P217" s="65">
        <f>Table2245789101123456789101112131415161718192021222324252627282930[[#This Row],[PEMBULATAN]]*O217</f>
        <v>22770</v>
      </c>
    </row>
    <row r="218" spans="1:16" ht="26.25" customHeight="1" x14ac:dyDescent="0.2">
      <c r="A218" s="14"/>
      <c r="B218" s="75"/>
      <c r="C218" s="73" t="s">
        <v>5231</v>
      </c>
      <c r="D218" s="78" t="s">
        <v>289</v>
      </c>
      <c r="E218" s="13">
        <v>44460</v>
      </c>
      <c r="F218" s="76" t="s">
        <v>1362</v>
      </c>
      <c r="G218" s="13">
        <v>44463.916666666664</v>
      </c>
      <c r="H218" s="77" t="s">
        <v>5237</v>
      </c>
      <c r="I218" s="16">
        <v>62</v>
      </c>
      <c r="J218" s="16">
        <v>76</v>
      </c>
      <c r="K218" s="16">
        <v>42</v>
      </c>
      <c r="L218" s="16">
        <v>8</v>
      </c>
      <c r="M218" s="81">
        <v>49.475999999999999</v>
      </c>
      <c r="N218" s="72">
        <v>50</v>
      </c>
      <c r="O218" s="64">
        <v>2530</v>
      </c>
      <c r="P218" s="65">
        <f>Table2245789101123456789101112131415161718192021222324252627282930[[#This Row],[PEMBULATAN]]*O218</f>
        <v>126500</v>
      </c>
    </row>
    <row r="219" spans="1:16" ht="26.25" customHeight="1" x14ac:dyDescent="0.2">
      <c r="A219" s="14"/>
      <c r="B219" s="75"/>
      <c r="C219" s="73" t="s">
        <v>5232</v>
      </c>
      <c r="D219" s="78" t="s">
        <v>289</v>
      </c>
      <c r="E219" s="13">
        <v>44460</v>
      </c>
      <c r="F219" s="76" t="s">
        <v>1362</v>
      </c>
      <c r="G219" s="13">
        <v>44463.916666666664</v>
      </c>
      <c r="H219" s="77" t="s">
        <v>5237</v>
      </c>
      <c r="I219" s="16">
        <v>44</v>
      </c>
      <c r="J219" s="16">
        <v>33</v>
      </c>
      <c r="K219" s="16">
        <v>28</v>
      </c>
      <c r="L219" s="16">
        <v>12</v>
      </c>
      <c r="M219" s="81">
        <v>10.164</v>
      </c>
      <c r="N219" s="72">
        <v>12</v>
      </c>
      <c r="O219" s="64">
        <v>2530</v>
      </c>
      <c r="P219" s="65">
        <f>Table2245789101123456789101112131415161718192021222324252627282930[[#This Row],[PEMBULATAN]]*O219</f>
        <v>30360</v>
      </c>
    </row>
    <row r="220" spans="1:16" ht="26.25" customHeight="1" x14ac:dyDescent="0.2">
      <c r="A220" s="14"/>
      <c r="B220" s="75"/>
      <c r="C220" s="73" t="s">
        <v>5233</v>
      </c>
      <c r="D220" s="78" t="s">
        <v>289</v>
      </c>
      <c r="E220" s="13">
        <v>44460</v>
      </c>
      <c r="F220" s="76" t="s">
        <v>1362</v>
      </c>
      <c r="G220" s="13">
        <v>44463.916666666664</v>
      </c>
      <c r="H220" s="77" t="s">
        <v>5237</v>
      </c>
      <c r="I220" s="16">
        <v>62</v>
      </c>
      <c r="J220" s="16">
        <v>33</v>
      </c>
      <c r="K220" s="16">
        <v>28</v>
      </c>
      <c r="L220" s="16">
        <v>8</v>
      </c>
      <c r="M220" s="81">
        <v>14.321999999999999</v>
      </c>
      <c r="N220" s="72">
        <v>15</v>
      </c>
      <c r="O220" s="64">
        <v>2530</v>
      </c>
      <c r="P220" s="65">
        <f>Table2245789101123456789101112131415161718192021222324252627282930[[#This Row],[PEMBULATAN]]*O220</f>
        <v>37950</v>
      </c>
    </row>
    <row r="221" spans="1:16" ht="26.25" customHeight="1" x14ac:dyDescent="0.2">
      <c r="A221" s="14"/>
      <c r="B221" s="75"/>
      <c r="C221" s="73" t="s">
        <v>5234</v>
      </c>
      <c r="D221" s="78" t="s">
        <v>289</v>
      </c>
      <c r="E221" s="13">
        <v>44460</v>
      </c>
      <c r="F221" s="76" t="s">
        <v>1362</v>
      </c>
      <c r="G221" s="13">
        <v>44463.916666666664</v>
      </c>
      <c r="H221" s="77" t="s">
        <v>5237</v>
      </c>
      <c r="I221" s="16">
        <v>62</v>
      </c>
      <c r="J221" s="16">
        <v>33</v>
      </c>
      <c r="K221" s="16">
        <v>28</v>
      </c>
      <c r="L221" s="16">
        <v>8</v>
      </c>
      <c r="M221" s="81">
        <v>14.321999999999999</v>
      </c>
      <c r="N221" s="72">
        <v>15</v>
      </c>
      <c r="O221" s="64">
        <v>2530</v>
      </c>
      <c r="P221" s="65">
        <f>Table2245789101123456789101112131415161718192021222324252627282930[[#This Row],[PEMBULATAN]]*O221</f>
        <v>37950</v>
      </c>
    </row>
    <row r="222" spans="1:16" ht="26.25" customHeight="1" x14ac:dyDescent="0.2">
      <c r="A222" s="14"/>
      <c r="B222" s="75"/>
      <c r="C222" s="73" t="s">
        <v>5235</v>
      </c>
      <c r="D222" s="78" t="s">
        <v>289</v>
      </c>
      <c r="E222" s="13">
        <v>44460</v>
      </c>
      <c r="F222" s="76" t="s">
        <v>1362</v>
      </c>
      <c r="G222" s="13">
        <v>44463.916666666664</v>
      </c>
      <c r="H222" s="77" t="s">
        <v>5237</v>
      </c>
      <c r="I222" s="16">
        <v>62</v>
      </c>
      <c r="J222" s="16">
        <v>33</v>
      </c>
      <c r="K222" s="16">
        <v>28</v>
      </c>
      <c r="L222" s="16">
        <v>8</v>
      </c>
      <c r="M222" s="81">
        <v>14.321999999999999</v>
      </c>
      <c r="N222" s="72">
        <v>15</v>
      </c>
      <c r="O222" s="64">
        <v>2530</v>
      </c>
      <c r="P222" s="65">
        <f>Table2245789101123456789101112131415161718192021222324252627282930[[#This Row],[PEMBULATAN]]*O222</f>
        <v>37950</v>
      </c>
    </row>
    <row r="223" spans="1:16" ht="26.25" customHeight="1" x14ac:dyDescent="0.2">
      <c r="A223" s="14"/>
      <c r="B223" s="75"/>
      <c r="C223" s="73" t="s">
        <v>5236</v>
      </c>
      <c r="D223" s="78" t="s">
        <v>289</v>
      </c>
      <c r="E223" s="13">
        <v>44460</v>
      </c>
      <c r="F223" s="76" t="s">
        <v>1362</v>
      </c>
      <c r="G223" s="13">
        <v>44463.916666666664</v>
      </c>
      <c r="H223" s="77" t="s">
        <v>5237</v>
      </c>
      <c r="I223" s="16">
        <v>62</v>
      </c>
      <c r="J223" s="16">
        <v>33</v>
      </c>
      <c r="K223" s="16">
        <v>28</v>
      </c>
      <c r="L223" s="16">
        <v>8</v>
      </c>
      <c r="M223" s="81">
        <v>14.321999999999999</v>
      </c>
      <c r="N223" s="72">
        <v>15</v>
      </c>
      <c r="O223" s="64">
        <v>2530</v>
      </c>
      <c r="P223" s="65">
        <f>Table2245789101123456789101112131415161718192021222324252627282930[[#This Row],[PEMBULATAN]]*O223</f>
        <v>37950</v>
      </c>
    </row>
    <row r="224" spans="1:16" ht="22.5" customHeight="1" x14ac:dyDescent="0.2">
      <c r="A224" s="120" t="s">
        <v>30</v>
      </c>
      <c r="B224" s="121"/>
      <c r="C224" s="121"/>
      <c r="D224" s="121"/>
      <c r="E224" s="121"/>
      <c r="F224" s="121"/>
      <c r="G224" s="121"/>
      <c r="H224" s="121"/>
      <c r="I224" s="121"/>
      <c r="J224" s="121"/>
      <c r="K224" s="121"/>
      <c r="L224" s="122"/>
      <c r="M224" s="79">
        <f>SUBTOTAL(109,Table2245789101123456789101112131415161718192021222324252627282930[KG VOLUME])</f>
        <v>5471.9324999999963</v>
      </c>
      <c r="N224" s="68">
        <f>SUM(N3:N223)</f>
        <v>5679</v>
      </c>
      <c r="O224" s="123">
        <f>SUM(P3:P223)</f>
        <v>14367870</v>
      </c>
      <c r="P224" s="124"/>
    </row>
    <row r="225" spans="1:16" ht="18" customHeight="1" x14ac:dyDescent="0.2">
      <c r="A225" s="86"/>
      <c r="B225" s="56" t="s">
        <v>42</v>
      </c>
      <c r="C225" s="55"/>
      <c r="D225" s="57" t="s">
        <v>43</v>
      </c>
      <c r="E225" s="86"/>
      <c r="F225" s="86"/>
      <c r="G225" s="86"/>
      <c r="H225" s="86"/>
      <c r="I225" s="86"/>
      <c r="J225" s="86"/>
      <c r="K225" s="86"/>
      <c r="L225" s="86"/>
      <c r="M225" s="87"/>
      <c r="N225" s="88" t="s">
        <v>51</v>
      </c>
      <c r="O225" s="89"/>
      <c r="P225" s="89">
        <f>O224*10%</f>
        <v>1436787</v>
      </c>
    </row>
    <row r="226" spans="1:16" ht="18" customHeight="1" thickBot="1" x14ac:dyDescent="0.25">
      <c r="A226" s="86"/>
      <c r="B226" s="56"/>
      <c r="C226" s="55"/>
      <c r="D226" s="57"/>
      <c r="E226" s="86"/>
      <c r="F226" s="86"/>
      <c r="G226" s="86"/>
      <c r="H226" s="86"/>
      <c r="I226" s="86"/>
      <c r="J226" s="86"/>
      <c r="K226" s="86"/>
      <c r="L226" s="86"/>
      <c r="M226" s="87"/>
      <c r="N226" s="90" t="s">
        <v>52</v>
      </c>
      <c r="O226" s="91"/>
      <c r="P226" s="91">
        <f>O224-P225</f>
        <v>12931083</v>
      </c>
    </row>
    <row r="227" spans="1:16" ht="18" customHeight="1" x14ac:dyDescent="0.2">
      <c r="A227" s="11"/>
      <c r="H227" s="63"/>
      <c r="N227" s="62" t="s">
        <v>31</v>
      </c>
      <c r="P227" s="69">
        <f>P226*1%</f>
        <v>129310.83</v>
      </c>
    </row>
    <row r="228" spans="1:16" ht="18" customHeight="1" thickBot="1" x14ac:dyDescent="0.25">
      <c r="A228" s="11"/>
      <c r="H228" s="63"/>
      <c r="N228" s="62" t="s">
        <v>53</v>
      </c>
      <c r="P228" s="71">
        <f>P226*2%</f>
        <v>258621.66</v>
      </c>
    </row>
    <row r="229" spans="1:16" ht="18" customHeight="1" x14ac:dyDescent="0.2">
      <c r="A229" s="11"/>
      <c r="H229" s="63"/>
      <c r="N229" s="66" t="s">
        <v>32</v>
      </c>
      <c r="O229" s="67"/>
      <c r="P229" s="70">
        <f>P226+P227-P228</f>
        <v>12801772.17</v>
      </c>
    </row>
    <row r="231" spans="1:16" x14ac:dyDescent="0.2">
      <c r="A231" s="11"/>
      <c r="H231" s="63"/>
      <c r="P231" s="71"/>
    </row>
    <row r="232" spans="1:16" x14ac:dyDescent="0.2">
      <c r="A232" s="11"/>
      <c r="H232" s="63"/>
      <c r="O232" s="58"/>
      <c r="P232" s="71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  <row r="235" spans="1:16" s="3" customFormat="1" x14ac:dyDescent="0.25">
      <c r="A235" s="11"/>
      <c r="B235" s="2"/>
      <c r="C235" s="2"/>
      <c r="E235" s="12"/>
      <c r="H235" s="63"/>
      <c r="N235" s="15"/>
      <c r="O235" s="15"/>
      <c r="P235" s="15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3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</sheetData>
  <mergeCells count="2">
    <mergeCell ref="A224:L224"/>
    <mergeCell ref="O224:P224"/>
  </mergeCells>
  <conditionalFormatting sqref="B3">
    <cfRule type="duplicateValues" dxfId="211" priority="2"/>
  </conditionalFormatting>
  <conditionalFormatting sqref="B4:B223">
    <cfRule type="duplicateValues" dxfId="210" priority="6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9"/>
  <sheetViews>
    <sheetView zoomScale="110" zoomScaleNormal="110" workbookViewId="0">
      <pane xSplit="3" ySplit="2" topLeftCell="D192" activePane="bottomRight" state="frozen"/>
      <selection pane="topRight" activeCell="B1" sqref="B1"/>
      <selection pane="bottomLeft" activeCell="A3" sqref="A3"/>
      <selection pane="bottomRight" activeCell="B192" sqref="B19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7148</v>
      </c>
      <c r="B3" s="74" t="s">
        <v>5238</v>
      </c>
      <c r="C3" s="9" t="s">
        <v>5239</v>
      </c>
      <c r="D3" s="76" t="s">
        <v>289</v>
      </c>
      <c r="E3" s="13">
        <v>44461</v>
      </c>
      <c r="F3" s="76" t="s">
        <v>1362</v>
      </c>
      <c r="G3" s="13">
        <v>44463.916666666664</v>
      </c>
      <c r="H3" s="10" t="s">
        <v>5237</v>
      </c>
      <c r="I3" s="1">
        <v>83</v>
      </c>
      <c r="J3" s="1">
        <v>47</v>
      </c>
      <c r="K3" s="1">
        <v>32</v>
      </c>
      <c r="L3" s="1">
        <v>21</v>
      </c>
      <c r="M3" s="80">
        <v>31.207999999999998</v>
      </c>
      <c r="N3" s="8">
        <v>31</v>
      </c>
      <c r="O3" s="64">
        <v>2530</v>
      </c>
      <c r="P3" s="65">
        <f>Table224578910112345678910111213141516171819202122232425262728293031[[#This Row],[PEMBULATAN]]*O3</f>
        <v>78430</v>
      </c>
    </row>
    <row r="4" spans="1:16" ht="26.25" customHeight="1" x14ac:dyDescent="0.2">
      <c r="A4" s="14"/>
      <c r="B4" s="75"/>
      <c r="C4" s="9" t="s">
        <v>5240</v>
      </c>
      <c r="D4" s="76" t="s">
        <v>289</v>
      </c>
      <c r="E4" s="13">
        <v>44461</v>
      </c>
      <c r="F4" s="76" t="s">
        <v>1362</v>
      </c>
      <c r="G4" s="13">
        <v>44463.916666666664</v>
      </c>
      <c r="H4" s="10" t="s">
        <v>5237</v>
      </c>
      <c r="I4" s="1">
        <v>75</v>
      </c>
      <c r="J4" s="1">
        <v>45</v>
      </c>
      <c r="K4" s="1">
        <v>6</v>
      </c>
      <c r="L4" s="1">
        <v>4</v>
      </c>
      <c r="M4" s="80">
        <v>5.0625</v>
      </c>
      <c r="N4" s="8">
        <v>5</v>
      </c>
      <c r="O4" s="64">
        <v>2530</v>
      </c>
      <c r="P4" s="65">
        <f>Table224578910112345678910111213141516171819202122232425262728293031[[#This Row],[PEMBULATAN]]*O4</f>
        <v>12650</v>
      </c>
    </row>
    <row r="5" spans="1:16" ht="26.25" customHeight="1" x14ac:dyDescent="0.2">
      <c r="A5" s="14"/>
      <c r="B5" s="14"/>
      <c r="C5" s="9" t="s">
        <v>5241</v>
      </c>
      <c r="D5" s="76" t="s">
        <v>289</v>
      </c>
      <c r="E5" s="13">
        <v>44461</v>
      </c>
      <c r="F5" s="76" t="s">
        <v>1362</v>
      </c>
      <c r="G5" s="13">
        <v>44463.916666666664</v>
      </c>
      <c r="H5" s="10" t="s">
        <v>5237</v>
      </c>
      <c r="I5" s="1">
        <v>65</v>
      </c>
      <c r="J5" s="1">
        <v>46</v>
      </c>
      <c r="K5" s="1">
        <v>9</v>
      </c>
      <c r="L5" s="1">
        <v>4</v>
      </c>
      <c r="M5" s="80">
        <v>6.7275</v>
      </c>
      <c r="N5" s="8">
        <v>7</v>
      </c>
      <c r="O5" s="64">
        <v>2530</v>
      </c>
      <c r="P5" s="65">
        <f>Table224578910112345678910111213141516171819202122232425262728293031[[#This Row],[PEMBULATAN]]*O5</f>
        <v>17710</v>
      </c>
    </row>
    <row r="6" spans="1:16" ht="26.25" customHeight="1" x14ac:dyDescent="0.2">
      <c r="A6" s="14"/>
      <c r="B6" s="14"/>
      <c r="C6" s="73" t="s">
        <v>5242</v>
      </c>
      <c r="D6" s="78" t="s">
        <v>289</v>
      </c>
      <c r="E6" s="13">
        <v>44461</v>
      </c>
      <c r="F6" s="76" t="s">
        <v>1362</v>
      </c>
      <c r="G6" s="13">
        <v>44463.916666666664</v>
      </c>
      <c r="H6" s="77" t="s">
        <v>5237</v>
      </c>
      <c r="I6" s="16">
        <v>52</v>
      </c>
      <c r="J6" s="16">
        <v>42</v>
      </c>
      <c r="K6" s="16">
        <v>42</v>
      </c>
      <c r="L6" s="16">
        <v>4</v>
      </c>
      <c r="M6" s="81">
        <v>22.931999999999999</v>
      </c>
      <c r="N6" s="72">
        <v>23</v>
      </c>
      <c r="O6" s="64">
        <v>2530</v>
      </c>
      <c r="P6" s="65">
        <f>Table224578910112345678910111213141516171819202122232425262728293031[[#This Row],[PEMBULATAN]]*O6</f>
        <v>58190</v>
      </c>
    </row>
    <row r="7" spans="1:16" ht="26.25" customHeight="1" x14ac:dyDescent="0.2">
      <c r="A7" s="14"/>
      <c r="B7" s="14"/>
      <c r="C7" s="73" t="s">
        <v>5243</v>
      </c>
      <c r="D7" s="78" t="s">
        <v>289</v>
      </c>
      <c r="E7" s="13">
        <v>44461</v>
      </c>
      <c r="F7" s="76" t="s">
        <v>1362</v>
      </c>
      <c r="G7" s="13">
        <v>44463.916666666664</v>
      </c>
      <c r="H7" s="77" t="s">
        <v>5237</v>
      </c>
      <c r="I7" s="16">
        <v>90</v>
      </c>
      <c r="J7" s="16">
        <v>41</v>
      </c>
      <c r="K7" s="16">
        <v>12</v>
      </c>
      <c r="L7" s="16">
        <v>2</v>
      </c>
      <c r="M7" s="81">
        <v>11.07</v>
      </c>
      <c r="N7" s="72">
        <v>11</v>
      </c>
      <c r="O7" s="64">
        <v>2530</v>
      </c>
      <c r="P7" s="65">
        <f>Table224578910112345678910111213141516171819202122232425262728293031[[#This Row],[PEMBULATAN]]*O7</f>
        <v>27830</v>
      </c>
    </row>
    <row r="8" spans="1:16" ht="26.25" customHeight="1" x14ac:dyDescent="0.2">
      <c r="A8" s="14"/>
      <c r="B8" s="14"/>
      <c r="C8" s="73" t="s">
        <v>5244</v>
      </c>
      <c r="D8" s="78" t="s">
        <v>289</v>
      </c>
      <c r="E8" s="13">
        <v>44461</v>
      </c>
      <c r="F8" s="76" t="s">
        <v>1362</v>
      </c>
      <c r="G8" s="13">
        <v>44463.916666666664</v>
      </c>
      <c r="H8" s="77" t="s">
        <v>5237</v>
      </c>
      <c r="I8" s="16">
        <v>90</v>
      </c>
      <c r="J8" s="16">
        <v>42</v>
      </c>
      <c r="K8" s="16">
        <v>11</v>
      </c>
      <c r="L8" s="16">
        <v>1</v>
      </c>
      <c r="M8" s="81">
        <v>10.395</v>
      </c>
      <c r="N8" s="72">
        <v>11</v>
      </c>
      <c r="O8" s="64">
        <v>2530</v>
      </c>
      <c r="P8" s="65">
        <f>Table224578910112345678910111213141516171819202122232425262728293031[[#This Row],[PEMBULATAN]]*O8</f>
        <v>27830</v>
      </c>
    </row>
    <row r="9" spans="1:16" ht="26.25" customHeight="1" x14ac:dyDescent="0.2">
      <c r="A9" s="14"/>
      <c r="B9" s="14"/>
      <c r="C9" s="73" t="s">
        <v>5245</v>
      </c>
      <c r="D9" s="78" t="s">
        <v>289</v>
      </c>
      <c r="E9" s="13">
        <v>44461</v>
      </c>
      <c r="F9" s="76" t="s">
        <v>1362</v>
      </c>
      <c r="G9" s="13">
        <v>44463.916666666664</v>
      </c>
      <c r="H9" s="77" t="s">
        <v>5237</v>
      </c>
      <c r="I9" s="16">
        <v>131</v>
      </c>
      <c r="J9" s="16">
        <v>43</v>
      </c>
      <c r="K9" s="16">
        <v>15</v>
      </c>
      <c r="L9" s="16">
        <v>3</v>
      </c>
      <c r="M9" s="81">
        <v>21.123750000000001</v>
      </c>
      <c r="N9" s="72">
        <v>21</v>
      </c>
      <c r="O9" s="64">
        <v>2530</v>
      </c>
      <c r="P9" s="65">
        <f>Table224578910112345678910111213141516171819202122232425262728293031[[#This Row],[PEMBULATAN]]*O9</f>
        <v>53130</v>
      </c>
    </row>
    <row r="10" spans="1:16" ht="26.25" customHeight="1" x14ac:dyDescent="0.2">
      <c r="A10" s="14"/>
      <c r="B10" s="14"/>
      <c r="C10" s="73" t="s">
        <v>5246</v>
      </c>
      <c r="D10" s="78" t="s">
        <v>289</v>
      </c>
      <c r="E10" s="13">
        <v>44461</v>
      </c>
      <c r="F10" s="76" t="s">
        <v>1362</v>
      </c>
      <c r="G10" s="13">
        <v>44463.916666666664</v>
      </c>
      <c r="H10" s="77" t="s">
        <v>5237</v>
      </c>
      <c r="I10" s="16">
        <v>51</v>
      </c>
      <c r="J10" s="16">
        <v>38</v>
      </c>
      <c r="K10" s="16">
        <v>33</v>
      </c>
      <c r="L10" s="16">
        <v>14</v>
      </c>
      <c r="M10" s="81">
        <v>15.9885</v>
      </c>
      <c r="N10" s="72">
        <v>16</v>
      </c>
      <c r="O10" s="64">
        <v>2530</v>
      </c>
      <c r="P10" s="65">
        <f>Table224578910112345678910111213141516171819202122232425262728293031[[#This Row],[PEMBULATAN]]*O10</f>
        <v>40480</v>
      </c>
    </row>
    <row r="11" spans="1:16" ht="26.25" customHeight="1" x14ac:dyDescent="0.2">
      <c r="A11" s="14"/>
      <c r="B11" s="14"/>
      <c r="C11" s="73" t="s">
        <v>5247</v>
      </c>
      <c r="D11" s="78" t="s">
        <v>289</v>
      </c>
      <c r="E11" s="13">
        <v>44461</v>
      </c>
      <c r="F11" s="76" t="s">
        <v>1362</v>
      </c>
      <c r="G11" s="13">
        <v>44463.916666666664</v>
      </c>
      <c r="H11" s="77" t="s">
        <v>5237</v>
      </c>
      <c r="I11" s="16">
        <v>117</v>
      </c>
      <c r="J11" s="16">
        <v>24</v>
      </c>
      <c r="K11" s="16">
        <v>7</v>
      </c>
      <c r="L11" s="16">
        <v>3</v>
      </c>
      <c r="M11" s="81">
        <v>4.9139999999999997</v>
      </c>
      <c r="N11" s="72">
        <v>5</v>
      </c>
      <c r="O11" s="64">
        <v>2530</v>
      </c>
      <c r="P11" s="65">
        <f>Table224578910112345678910111213141516171819202122232425262728293031[[#This Row],[PEMBULATAN]]*O11</f>
        <v>12650</v>
      </c>
    </row>
    <row r="12" spans="1:16" ht="26.25" customHeight="1" x14ac:dyDescent="0.2">
      <c r="A12" s="14"/>
      <c r="B12" s="14"/>
      <c r="C12" s="73" t="s">
        <v>5248</v>
      </c>
      <c r="D12" s="78" t="s">
        <v>289</v>
      </c>
      <c r="E12" s="13">
        <v>44461</v>
      </c>
      <c r="F12" s="76" t="s">
        <v>1362</v>
      </c>
      <c r="G12" s="13">
        <v>44463.916666666664</v>
      </c>
      <c r="H12" s="77" t="s">
        <v>5237</v>
      </c>
      <c r="I12" s="16">
        <v>63</v>
      </c>
      <c r="J12" s="16">
        <v>33</v>
      </c>
      <c r="K12" s="16">
        <v>36</v>
      </c>
      <c r="L12" s="16">
        <v>7</v>
      </c>
      <c r="M12" s="81">
        <v>18.710999999999999</v>
      </c>
      <c r="N12" s="72">
        <v>19</v>
      </c>
      <c r="O12" s="64">
        <v>2530</v>
      </c>
      <c r="P12" s="65">
        <f>Table224578910112345678910111213141516171819202122232425262728293031[[#This Row],[PEMBULATAN]]*O12</f>
        <v>48070</v>
      </c>
    </row>
    <row r="13" spans="1:16" ht="26.25" customHeight="1" x14ac:dyDescent="0.2">
      <c r="A13" s="14"/>
      <c r="B13" s="14"/>
      <c r="C13" s="73" t="s">
        <v>5249</v>
      </c>
      <c r="D13" s="78" t="s">
        <v>289</v>
      </c>
      <c r="E13" s="13">
        <v>44461</v>
      </c>
      <c r="F13" s="76" t="s">
        <v>1362</v>
      </c>
      <c r="G13" s="13">
        <v>44463.916666666664</v>
      </c>
      <c r="H13" s="77" t="s">
        <v>5237</v>
      </c>
      <c r="I13" s="16">
        <v>71</v>
      </c>
      <c r="J13" s="16">
        <v>62</v>
      </c>
      <c r="K13" s="16">
        <v>35</v>
      </c>
      <c r="L13" s="16">
        <v>25</v>
      </c>
      <c r="M13" s="81">
        <v>38.517499999999998</v>
      </c>
      <c r="N13" s="72">
        <v>39</v>
      </c>
      <c r="O13" s="64">
        <v>2530</v>
      </c>
      <c r="P13" s="65">
        <f>Table224578910112345678910111213141516171819202122232425262728293031[[#This Row],[PEMBULATAN]]*O13</f>
        <v>98670</v>
      </c>
    </row>
    <row r="14" spans="1:16" ht="26.25" customHeight="1" x14ac:dyDescent="0.2">
      <c r="A14" s="14"/>
      <c r="B14" s="14"/>
      <c r="C14" s="73" t="s">
        <v>5250</v>
      </c>
      <c r="D14" s="78" t="s">
        <v>289</v>
      </c>
      <c r="E14" s="13">
        <v>44461</v>
      </c>
      <c r="F14" s="76" t="s">
        <v>1362</v>
      </c>
      <c r="G14" s="13">
        <v>44463.916666666664</v>
      </c>
      <c r="H14" s="77" t="s">
        <v>5237</v>
      </c>
      <c r="I14" s="16">
        <v>64</v>
      </c>
      <c r="J14" s="16">
        <v>32</v>
      </c>
      <c r="K14" s="16">
        <v>36</v>
      </c>
      <c r="L14" s="16">
        <v>11</v>
      </c>
      <c r="M14" s="81">
        <v>18.431999999999999</v>
      </c>
      <c r="N14" s="72">
        <v>19</v>
      </c>
      <c r="O14" s="64">
        <v>2530</v>
      </c>
      <c r="P14" s="65">
        <f>Table224578910112345678910111213141516171819202122232425262728293031[[#This Row],[PEMBULATAN]]*O14</f>
        <v>48070</v>
      </c>
    </row>
    <row r="15" spans="1:16" ht="26.25" customHeight="1" x14ac:dyDescent="0.2">
      <c r="A15" s="14"/>
      <c r="B15" s="14"/>
      <c r="C15" s="73" t="s">
        <v>5251</v>
      </c>
      <c r="D15" s="78" t="s">
        <v>289</v>
      </c>
      <c r="E15" s="13">
        <v>44461</v>
      </c>
      <c r="F15" s="76" t="s">
        <v>1362</v>
      </c>
      <c r="G15" s="13">
        <v>44463.916666666664</v>
      </c>
      <c r="H15" s="77" t="s">
        <v>5237</v>
      </c>
      <c r="I15" s="16">
        <v>44</v>
      </c>
      <c r="J15" s="16">
        <v>29</v>
      </c>
      <c r="K15" s="16">
        <v>25</v>
      </c>
      <c r="L15" s="16">
        <v>5</v>
      </c>
      <c r="M15" s="81">
        <v>7.9749999999999996</v>
      </c>
      <c r="N15" s="72">
        <v>8</v>
      </c>
      <c r="O15" s="64">
        <v>2530</v>
      </c>
      <c r="P15" s="65">
        <f>Table224578910112345678910111213141516171819202122232425262728293031[[#This Row],[PEMBULATAN]]*O15</f>
        <v>20240</v>
      </c>
    </row>
    <row r="16" spans="1:16" ht="26.25" customHeight="1" x14ac:dyDescent="0.2">
      <c r="A16" s="14"/>
      <c r="B16" s="14"/>
      <c r="C16" s="73" t="s">
        <v>5252</v>
      </c>
      <c r="D16" s="78" t="s">
        <v>289</v>
      </c>
      <c r="E16" s="13">
        <v>44461</v>
      </c>
      <c r="F16" s="76" t="s">
        <v>1362</v>
      </c>
      <c r="G16" s="13">
        <v>44463.916666666664</v>
      </c>
      <c r="H16" s="77" t="s">
        <v>5237</v>
      </c>
      <c r="I16" s="16">
        <v>59</v>
      </c>
      <c r="J16" s="16">
        <v>50</v>
      </c>
      <c r="K16" s="16">
        <v>46</v>
      </c>
      <c r="L16" s="16">
        <v>27</v>
      </c>
      <c r="M16" s="81">
        <v>33.924999999999997</v>
      </c>
      <c r="N16" s="72">
        <v>34</v>
      </c>
      <c r="O16" s="64">
        <v>2530</v>
      </c>
      <c r="P16" s="65">
        <f>Table224578910112345678910111213141516171819202122232425262728293031[[#This Row],[PEMBULATAN]]*O16</f>
        <v>86020</v>
      </c>
    </row>
    <row r="17" spans="1:16" ht="26.25" customHeight="1" x14ac:dyDescent="0.2">
      <c r="A17" s="14"/>
      <c r="B17" s="14"/>
      <c r="C17" s="73" t="s">
        <v>5253</v>
      </c>
      <c r="D17" s="78" t="s">
        <v>289</v>
      </c>
      <c r="E17" s="13">
        <v>44461</v>
      </c>
      <c r="F17" s="76" t="s">
        <v>1362</v>
      </c>
      <c r="G17" s="13">
        <v>44463.916666666664</v>
      </c>
      <c r="H17" s="77" t="s">
        <v>5237</v>
      </c>
      <c r="I17" s="16">
        <v>86</v>
      </c>
      <c r="J17" s="16">
        <v>49</v>
      </c>
      <c r="K17" s="16">
        <v>45</v>
      </c>
      <c r="L17" s="16">
        <v>7</v>
      </c>
      <c r="M17" s="81">
        <v>47.407499999999999</v>
      </c>
      <c r="N17" s="72">
        <v>48</v>
      </c>
      <c r="O17" s="64">
        <v>2530</v>
      </c>
      <c r="P17" s="65">
        <f>Table224578910112345678910111213141516171819202122232425262728293031[[#This Row],[PEMBULATAN]]*O17</f>
        <v>121440</v>
      </c>
    </row>
    <row r="18" spans="1:16" ht="26.25" customHeight="1" x14ac:dyDescent="0.2">
      <c r="A18" s="14"/>
      <c r="B18" s="14"/>
      <c r="C18" s="73" t="s">
        <v>5254</v>
      </c>
      <c r="D18" s="78" t="s">
        <v>289</v>
      </c>
      <c r="E18" s="13">
        <v>44461</v>
      </c>
      <c r="F18" s="76" t="s">
        <v>1362</v>
      </c>
      <c r="G18" s="13">
        <v>44463.916666666664</v>
      </c>
      <c r="H18" s="77" t="s">
        <v>5237</v>
      </c>
      <c r="I18" s="16">
        <v>117</v>
      </c>
      <c r="J18" s="16">
        <v>24</v>
      </c>
      <c r="K18" s="16">
        <v>7</v>
      </c>
      <c r="L18" s="16">
        <v>3</v>
      </c>
      <c r="M18" s="81">
        <v>4.9139999999999997</v>
      </c>
      <c r="N18" s="72">
        <v>5</v>
      </c>
      <c r="O18" s="64">
        <v>2530</v>
      </c>
      <c r="P18" s="65">
        <f>Table224578910112345678910111213141516171819202122232425262728293031[[#This Row],[PEMBULATAN]]*O18</f>
        <v>12650</v>
      </c>
    </row>
    <row r="19" spans="1:16" ht="26.25" customHeight="1" x14ac:dyDescent="0.2">
      <c r="A19" s="14"/>
      <c r="B19" s="14"/>
      <c r="C19" s="73" t="s">
        <v>5255</v>
      </c>
      <c r="D19" s="78" t="s">
        <v>289</v>
      </c>
      <c r="E19" s="13">
        <v>44461</v>
      </c>
      <c r="F19" s="76" t="s">
        <v>1362</v>
      </c>
      <c r="G19" s="13">
        <v>44463.916666666664</v>
      </c>
      <c r="H19" s="77" t="s">
        <v>5237</v>
      </c>
      <c r="I19" s="16">
        <v>99</v>
      </c>
      <c r="J19" s="16">
        <v>74</v>
      </c>
      <c r="K19" s="16">
        <v>14</v>
      </c>
      <c r="L19" s="16">
        <v>15</v>
      </c>
      <c r="M19" s="81">
        <v>25.640999999999998</v>
      </c>
      <c r="N19" s="72">
        <v>26</v>
      </c>
      <c r="O19" s="64">
        <v>2530</v>
      </c>
      <c r="P19" s="65">
        <f>Table224578910112345678910111213141516171819202122232425262728293031[[#This Row],[PEMBULATAN]]*O19</f>
        <v>65780</v>
      </c>
    </row>
    <row r="20" spans="1:16" ht="26.25" customHeight="1" x14ac:dyDescent="0.2">
      <c r="A20" s="14"/>
      <c r="B20" s="14"/>
      <c r="C20" s="73" t="s">
        <v>5256</v>
      </c>
      <c r="D20" s="78" t="s">
        <v>289</v>
      </c>
      <c r="E20" s="13">
        <v>44461</v>
      </c>
      <c r="F20" s="76" t="s">
        <v>1362</v>
      </c>
      <c r="G20" s="13">
        <v>44463.916666666664</v>
      </c>
      <c r="H20" s="77" t="s">
        <v>5237</v>
      </c>
      <c r="I20" s="16">
        <v>65</v>
      </c>
      <c r="J20" s="16">
        <v>53</v>
      </c>
      <c r="K20" s="16">
        <v>25</v>
      </c>
      <c r="L20" s="16">
        <v>7</v>
      </c>
      <c r="M20" s="81">
        <v>21.53125</v>
      </c>
      <c r="N20" s="72">
        <v>22</v>
      </c>
      <c r="O20" s="64">
        <v>2530</v>
      </c>
      <c r="P20" s="65">
        <f>Table224578910112345678910111213141516171819202122232425262728293031[[#This Row],[PEMBULATAN]]*O20</f>
        <v>55660</v>
      </c>
    </row>
    <row r="21" spans="1:16" ht="26.25" customHeight="1" x14ac:dyDescent="0.2">
      <c r="A21" s="14"/>
      <c r="B21" s="14"/>
      <c r="C21" s="73" t="s">
        <v>5257</v>
      </c>
      <c r="D21" s="78" t="s">
        <v>289</v>
      </c>
      <c r="E21" s="13">
        <v>44461</v>
      </c>
      <c r="F21" s="76" t="s">
        <v>1362</v>
      </c>
      <c r="G21" s="13">
        <v>44463.916666666664</v>
      </c>
      <c r="H21" s="77" t="s">
        <v>5237</v>
      </c>
      <c r="I21" s="16">
        <v>79</v>
      </c>
      <c r="J21" s="16">
        <v>35</v>
      </c>
      <c r="K21" s="16">
        <v>25</v>
      </c>
      <c r="L21" s="16">
        <v>3</v>
      </c>
      <c r="M21" s="81">
        <v>17.28125</v>
      </c>
      <c r="N21" s="72">
        <v>17</v>
      </c>
      <c r="O21" s="64">
        <v>2530</v>
      </c>
      <c r="P21" s="65">
        <f>Table224578910112345678910111213141516171819202122232425262728293031[[#This Row],[PEMBULATAN]]*O21</f>
        <v>43010</v>
      </c>
    </row>
    <row r="22" spans="1:16" ht="26.25" customHeight="1" x14ac:dyDescent="0.2">
      <c r="A22" s="14"/>
      <c r="B22" s="14"/>
      <c r="C22" s="73" t="s">
        <v>5258</v>
      </c>
      <c r="D22" s="78" t="s">
        <v>289</v>
      </c>
      <c r="E22" s="13">
        <v>44461</v>
      </c>
      <c r="F22" s="76" t="s">
        <v>1362</v>
      </c>
      <c r="G22" s="13">
        <v>44463.916666666664</v>
      </c>
      <c r="H22" s="77" t="s">
        <v>5237</v>
      </c>
      <c r="I22" s="16">
        <v>91</v>
      </c>
      <c r="J22" s="16">
        <v>10</v>
      </c>
      <c r="K22" s="16">
        <v>7</v>
      </c>
      <c r="L22" s="16">
        <v>1</v>
      </c>
      <c r="M22" s="81">
        <v>1.5925</v>
      </c>
      <c r="N22" s="72">
        <v>2</v>
      </c>
      <c r="O22" s="64">
        <v>2530</v>
      </c>
      <c r="P22" s="65">
        <f>Table224578910112345678910111213141516171819202122232425262728293031[[#This Row],[PEMBULATAN]]*O22</f>
        <v>5060</v>
      </c>
    </row>
    <row r="23" spans="1:16" ht="26.25" customHeight="1" x14ac:dyDescent="0.2">
      <c r="A23" s="14"/>
      <c r="B23" s="14"/>
      <c r="C23" s="73" t="s">
        <v>5259</v>
      </c>
      <c r="D23" s="78" t="s">
        <v>289</v>
      </c>
      <c r="E23" s="13">
        <v>44461</v>
      </c>
      <c r="F23" s="76" t="s">
        <v>1362</v>
      </c>
      <c r="G23" s="13">
        <v>44463.916666666664</v>
      </c>
      <c r="H23" s="77" t="s">
        <v>5237</v>
      </c>
      <c r="I23" s="16">
        <v>128</v>
      </c>
      <c r="J23" s="16">
        <v>14</v>
      </c>
      <c r="K23" s="16">
        <v>6</v>
      </c>
      <c r="L23" s="16">
        <v>2</v>
      </c>
      <c r="M23" s="81">
        <v>2.6880000000000002</v>
      </c>
      <c r="N23" s="72">
        <v>3</v>
      </c>
      <c r="O23" s="64">
        <v>2530</v>
      </c>
      <c r="P23" s="65">
        <f>Table224578910112345678910111213141516171819202122232425262728293031[[#This Row],[PEMBULATAN]]*O23</f>
        <v>7590</v>
      </c>
    </row>
    <row r="24" spans="1:16" ht="26.25" customHeight="1" x14ac:dyDescent="0.2">
      <c r="A24" s="14"/>
      <c r="B24" s="14"/>
      <c r="C24" s="73" t="s">
        <v>5260</v>
      </c>
      <c r="D24" s="78" t="s">
        <v>289</v>
      </c>
      <c r="E24" s="13">
        <v>44461</v>
      </c>
      <c r="F24" s="76" t="s">
        <v>1362</v>
      </c>
      <c r="G24" s="13">
        <v>44463.916666666664</v>
      </c>
      <c r="H24" s="77" t="s">
        <v>5237</v>
      </c>
      <c r="I24" s="16">
        <v>37</v>
      </c>
      <c r="J24" s="16">
        <v>24</v>
      </c>
      <c r="K24" s="16">
        <v>23</v>
      </c>
      <c r="L24" s="16">
        <v>4</v>
      </c>
      <c r="M24" s="81">
        <v>5.1059999999999999</v>
      </c>
      <c r="N24" s="72">
        <v>5</v>
      </c>
      <c r="O24" s="64">
        <v>2530</v>
      </c>
      <c r="P24" s="65">
        <f>Table224578910112345678910111213141516171819202122232425262728293031[[#This Row],[PEMBULATAN]]*O24</f>
        <v>12650</v>
      </c>
    </row>
    <row r="25" spans="1:16" ht="26.25" customHeight="1" x14ac:dyDescent="0.2">
      <c r="A25" s="14"/>
      <c r="B25" s="14"/>
      <c r="C25" s="73" t="s">
        <v>5261</v>
      </c>
      <c r="D25" s="78" t="s">
        <v>289</v>
      </c>
      <c r="E25" s="13">
        <v>44461</v>
      </c>
      <c r="F25" s="76" t="s">
        <v>1362</v>
      </c>
      <c r="G25" s="13">
        <v>44463.916666666664</v>
      </c>
      <c r="H25" s="77" t="s">
        <v>5237</v>
      </c>
      <c r="I25" s="16">
        <v>34</v>
      </c>
      <c r="J25" s="16">
        <v>28</v>
      </c>
      <c r="K25" s="16">
        <v>28</v>
      </c>
      <c r="L25" s="16">
        <v>4</v>
      </c>
      <c r="M25" s="81">
        <v>6.6639999999999997</v>
      </c>
      <c r="N25" s="72">
        <v>7</v>
      </c>
      <c r="O25" s="64">
        <v>2530</v>
      </c>
      <c r="P25" s="65">
        <f>Table224578910112345678910111213141516171819202122232425262728293031[[#This Row],[PEMBULATAN]]*O25</f>
        <v>17710</v>
      </c>
    </row>
    <row r="26" spans="1:16" ht="26.25" customHeight="1" x14ac:dyDescent="0.2">
      <c r="A26" s="14"/>
      <c r="B26" s="14"/>
      <c r="C26" s="73" t="s">
        <v>5262</v>
      </c>
      <c r="D26" s="78" t="s">
        <v>289</v>
      </c>
      <c r="E26" s="13">
        <v>44461</v>
      </c>
      <c r="F26" s="76" t="s">
        <v>1362</v>
      </c>
      <c r="G26" s="13">
        <v>44463.916666666664</v>
      </c>
      <c r="H26" s="77" t="s">
        <v>5237</v>
      </c>
      <c r="I26" s="16">
        <v>66</v>
      </c>
      <c r="J26" s="16">
        <v>66</v>
      </c>
      <c r="K26" s="16">
        <v>12</v>
      </c>
      <c r="L26" s="16">
        <v>3</v>
      </c>
      <c r="M26" s="81">
        <v>13.068</v>
      </c>
      <c r="N26" s="72">
        <v>13</v>
      </c>
      <c r="O26" s="64">
        <v>2530</v>
      </c>
      <c r="P26" s="65">
        <f>Table224578910112345678910111213141516171819202122232425262728293031[[#This Row],[PEMBULATAN]]*O26</f>
        <v>32890</v>
      </c>
    </row>
    <row r="27" spans="1:16" ht="26.25" customHeight="1" x14ac:dyDescent="0.2">
      <c r="A27" s="14"/>
      <c r="B27" s="14"/>
      <c r="C27" s="73" t="s">
        <v>5263</v>
      </c>
      <c r="D27" s="78" t="s">
        <v>289</v>
      </c>
      <c r="E27" s="13">
        <v>44461</v>
      </c>
      <c r="F27" s="76" t="s">
        <v>1362</v>
      </c>
      <c r="G27" s="13">
        <v>44463.916666666664</v>
      </c>
      <c r="H27" s="77" t="s">
        <v>5237</v>
      </c>
      <c r="I27" s="16">
        <v>80</v>
      </c>
      <c r="J27" s="16">
        <v>58</v>
      </c>
      <c r="K27" s="16">
        <v>23</v>
      </c>
      <c r="L27" s="16">
        <v>9</v>
      </c>
      <c r="M27" s="81">
        <v>26.68</v>
      </c>
      <c r="N27" s="72">
        <v>27</v>
      </c>
      <c r="O27" s="64">
        <v>2530</v>
      </c>
      <c r="P27" s="65">
        <f>Table224578910112345678910111213141516171819202122232425262728293031[[#This Row],[PEMBULATAN]]*O27</f>
        <v>68310</v>
      </c>
    </row>
    <row r="28" spans="1:16" ht="26.25" customHeight="1" x14ac:dyDescent="0.2">
      <c r="A28" s="14"/>
      <c r="B28" s="14"/>
      <c r="C28" s="73" t="s">
        <v>5264</v>
      </c>
      <c r="D28" s="78" t="s">
        <v>289</v>
      </c>
      <c r="E28" s="13">
        <v>44461</v>
      </c>
      <c r="F28" s="76" t="s">
        <v>1362</v>
      </c>
      <c r="G28" s="13">
        <v>44463.916666666664</v>
      </c>
      <c r="H28" s="77" t="s">
        <v>5237</v>
      </c>
      <c r="I28" s="16">
        <v>93</v>
      </c>
      <c r="J28" s="16">
        <v>48</v>
      </c>
      <c r="K28" s="16">
        <v>40</v>
      </c>
      <c r="L28" s="16">
        <v>20</v>
      </c>
      <c r="M28" s="81">
        <v>44.64</v>
      </c>
      <c r="N28" s="72">
        <v>45</v>
      </c>
      <c r="O28" s="64">
        <v>2530</v>
      </c>
      <c r="P28" s="65">
        <f>Table224578910112345678910111213141516171819202122232425262728293031[[#This Row],[PEMBULATAN]]*O28</f>
        <v>113850</v>
      </c>
    </row>
    <row r="29" spans="1:16" ht="26.25" customHeight="1" x14ac:dyDescent="0.2">
      <c r="A29" s="14"/>
      <c r="B29" s="14"/>
      <c r="C29" s="73" t="s">
        <v>5265</v>
      </c>
      <c r="D29" s="78" t="s">
        <v>289</v>
      </c>
      <c r="E29" s="13">
        <v>44461</v>
      </c>
      <c r="F29" s="76" t="s">
        <v>1362</v>
      </c>
      <c r="G29" s="13">
        <v>44463.916666666664</v>
      </c>
      <c r="H29" s="77" t="s">
        <v>5237</v>
      </c>
      <c r="I29" s="16">
        <v>168</v>
      </c>
      <c r="J29" s="16">
        <v>15</v>
      </c>
      <c r="K29" s="16">
        <v>16</v>
      </c>
      <c r="L29" s="16">
        <v>3</v>
      </c>
      <c r="M29" s="81">
        <v>10.08</v>
      </c>
      <c r="N29" s="72">
        <v>10</v>
      </c>
      <c r="O29" s="64">
        <v>2530</v>
      </c>
      <c r="P29" s="65">
        <f>Table224578910112345678910111213141516171819202122232425262728293031[[#This Row],[PEMBULATAN]]*O29</f>
        <v>25300</v>
      </c>
    </row>
    <row r="30" spans="1:16" ht="26.25" customHeight="1" x14ac:dyDescent="0.2">
      <c r="A30" s="14"/>
      <c r="B30" s="14"/>
      <c r="C30" s="73" t="s">
        <v>5266</v>
      </c>
      <c r="D30" s="78" t="s">
        <v>289</v>
      </c>
      <c r="E30" s="13">
        <v>44461</v>
      </c>
      <c r="F30" s="76" t="s">
        <v>1362</v>
      </c>
      <c r="G30" s="13">
        <v>44463.916666666664</v>
      </c>
      <c r="H30" s="77" t="s">
        <v>5237</v>
      </c>
      <c r="I30" s="16">
        <v>100</v>
      </c>
      <c r="J30" s="16">
        <v>52</v>
      </c>
      <c r="K30" s="16">
        <v>24</v>
      </c>
      <c r="L30" s="16">
        <v>10</v>
      </c>
      <c r="M30" s="81">
        <v>31.2</v>
      </c>
      <c r="N30" s="72">
        <v>31</v>
      </c>
      <c r="O30" s="64">
        <v>2530</v>
      </c>
      <c r="P30" s="65">
        <f>Table224578910112345678910111213141516171819202122232425262728293031[[#This Row],[PEMBULATAN]]*O30</f>
        <v>78430</v>
      </c>
    </row>
    <row r="31" spans="1:16" ht="26.25" customHeight="1" x14ac:dyDescent="0.2">
      <c r="A31" s="14"/>
      <c r="B31" s="14"/>
      <c r="C31" s="73" t="s">
        <v>5267</v>
      </c>
      <c r="D31" s="78" t="s">
        <v>289</v>
      </c>
      <c r="E31" s="13">
        <v>44461</v>
      </c>
      <c r="F31" s="76" t="s">
        <v>1362</v>
      </c>
      <c r="G31" s="13">
        <v>44463.916666666664</v>
      </c>
      <c r="H31" s="77" t="s">
        <v>5237</v>
      </c>
      <c r="I31" s="16">
        <v>92</v>
      </c>
      <c r="J31" s="16">
        <v>32</v>
      </c>
      <c r="K31" s="16">
        <v>45</v>
      </c>
      <c r="L31" s="16">
        <v>16</v>
      </c>
      <c r="M31" s="81">
        <v>33.119999999999997</v>
      </c>
      <c r="N31" s="72">
        <v>33</v>
      </c>
      <c r="O31" s="64">
        <v>2530</v>
      </c>
      <c r="P31" s="65">
        <f>Table224578910112345678910111213141516171819202122232425262728293031[[#This Row],[PEMBULATAN]]*O31</f>
        <v>83490</v>
      </c>
    </row>
    <row r="32" spans="1:16" ht="26.25" customHeight="1" x14ac:dyDescent="0.2">
      <c r="A32" s="14"/>
      <c r="B32" s="14"/>
      <c r="C32" s="73" t="s">
        <v>5268</v>
      </c>
      <c r="D32" s="78" t="s">
        <v>289</v>
      </c>
      <c r="E32" s="13">
        <v>44461</v>
      </c>
      <c r="F32" s="76" t="s">
        <v>1362</v>
      </c>
      <c r="G32" s="13">
        <v>44463.916666666664</v>
      </c>
      <c r="H32" s="77" t="s">
        <v>5237</v>
      </c>
      <c r="I32" s="16">
        <v>35</v>
      </c>
      <c r="J32" s="16">
        <v>42</v>
      </c>
      <c r="K32" s="16">
        <v>10</v>
      </c>
      <c r="L32" s="16">
        <v>3</v>
      </c>
      <c r="M32" s="81">
        <v>3.6749999999999998</v>
      </c>
      <c r="N32" s="72">
        <v>4</v>
      </c>
      <c r="O32" s="64">
        <v>2530</v>
      </c>
      <c r="P32" s="65">
        <f>Table224578910112345678910111213141516171819202122232425262728293031[[#This Row],[PEMBULATAN]]*O32</f>
        <v>10120</v>
      </c>
    </row>
    <row r="33" spans="1:16" ht="26.25" customHeight="1" x14ac:dyDescent="0.2">
      <c r="A33" s="14"/>
      <c r="B33" s="14"/>
      <c r="C33" s="73" t="s">
        <v>5269</v>
      </c>
      <c r="D33" s="78" t="s">
        <v>289</v>
      </c>
      <c r="E33" s="13">
        <v>44461</v>
      </c>
      <c r="F33" s="76" t="s">
        <v>1362</v>
      </c>
      <c r="G33" s="13">
        <v>44463.916666666664</v>
      </c>
      <c r="H33" s="77" t="s">
        <v>5237</v>
      </c>
      <c r="I33" s="16">
        <v>72</v>
      </c>
      <c r="J33" s="16">
        <v>58</v>
      </c>
      <c r="K33" s="16">
        <v>28</v>
      </c>
      <c r="L33" s="16">
        <v>8</v>
      </c>
      <c r="M33" s="81">
        <v>29.231999999999999</v>
      </c>
      <c r="N33" s="72">
        <v>29</v>
      </c>
      <c r="O33" s="64">
        <v>2530</v>
      </c>
      <c r="P33" s="65">
        <f>Table224578910112345678910111213141516171819202122232425262728293031[[#This Row],[PEMBULATAN]]*O33</f>
        <v>73370</v>
      </c>
    </row>
    <row r="34" spans="1:16" ht="26.25" customHeight="1" x14ac:dyDescent="0.2">
      <c r="A34" s="14"/>
      <c r="B34" s="14"/>
      <c r="C34" s="73" t="s">
        <v>5270</v>
      </c>
      <c r="D34" s="78" t="s">
        <v>289</v>
      </c>
      <c r="E34" s="13">
        <v>44461</v>
      </c>
      <c r="F34" s="76" t="s">
        <v>1362</v>
      </c>
      <c r="G34" s="13">
        <v>44463.916666666664</v>
      </c>
      <c r="H34" s="77" t="s">
        <v>5237</v>
      </c>
      <c r="I34" s="16">
        <v>110</v>
      </c>
      <c r="J34" s="16">
        <v>54</v>
      </c>
      <c r="K34" s="16">
        <v>28</v>
      </c>
      <c r="L34" s="16">
        <v>22</v>
      </c>
      <c r="M34" s="81">
        <v>41.58</v>
      </c>
      <c r="N34" s="72">
        <v>42</v>
      </c>
      <c r="O34" s="64">
        <v>2530</v>
      </c>
      <c r="P34" s="65">
        <f>Table224578910112345678910111213141516171819202122232425262728293031[[#This Row],[PEMBULATAN]]*O34</f>
        <v>106260</v>
      </c>
    </row>
    <row r="35" spans="1:16" ht="26.25" customHeight="1" x14ac:dyDescent="0.2">
      <c r="A35" s="14"/>
      <c r="B35" s="14"/>
      <c r="C35" s="73" t="s">
        <v>5271</v>
      </c>
      <c r="D35" s="78" t="s">
        <v>289</v>
      </c>
      <c r="E35" s="13">
        <v>44461</v>
      </c>
      <c r="F35" s="76" t="s">
        <v>1362</v>
      </c>
      <c r="G35" s="13">
        <v>44463.916666666664</v>
      </c>
      <c r="H35" s="77" t="s">
        <v>5237</v>
      </c>
      <c r="I35" s="16">
        <v>90</v>
      </c>
      <c r="J35" s="16">
        <v>54</v>
      </c>
      <c r="K35" s="16">
        <v>26</v>
      </c>
      <c r="L35" s="16">
        <v>32</v>
      </c>
      <c r="M35" s="81">
        <v>31.59</v>
      </c>
      <c r="N35" s="72">
        <v>32</v>
      </c>
      <c r="O35" s="64">
        <v>2530</v>
      </c>
      <c r="P35" s="65">
        <f>Table224578910112345678910111213141516171819202122232425262728293031[[#This Row],[PEMBULATAN]]*O35</f>
        <v>80960</v>
      </c>
    </row>
    <row r="36" spans="1:16" ht="26.25" customHeight="1" x14ac:dyDescent="0.2">
      <c r="A36" s="14"/>
      <c r="B36" s="14"/>
      <c r="C36" s="73" t="s">
        <v>5272</v>
      </c>
      <c r="D36" s="78" t="s">
        <v>289</v>
      </c>
      <c r="E36" s="13">
        <v>44461</v>
      </c>
      <c r="F36" s="76" t="s">
        <v>1362</v>
      </c>
      <c r="G36" s="13">
        <v>44463.916666666664</v>
      </c>
      <c r="H36" s="77" t="s">
        <v>5237</v>
      </c>
      <c r="I36" s="16">
        <v>87</v>
      </c>
      <c r="J36" s="16">
        <v>54</v>
      </c>
      <c r="K36" s="16">
        <v>32</v>
      </c>
      <c r="L36" s="16">
        <v>20</v>
      </c>
      <c r="M36" s="81">
        <v>37.584000000000003</v>
      </c>
      <c r="N36" s="72">
        <v>38</v>
      </c>
      <c r="O36" s="64">
        <v>2530</v>
      </c>
      <c r="P36" s="65">
        <f>Table224578910112345678910111213141516171819202122232425262728293031[[#This Row],[PEMBULATAN]]*O36</f>
        <v>96140</v>
      </c>
    </row>
    <row r="37" spans="1:16" ht="26.25" customHeight="1" x14ac:dyDescent="0.2">
      <c r="A37" s="14"/>
      <c r="B37" s="14"/>
      <c r="C37" s="73" t="s">
        <v>5273</v>
      </c>
      <c r="D37" s="78" t="s">
        <v>289</v>
      </c>
      <c r="E37" s="13">
        <v>44461</v>
      </c>
      <c r="F37" s="76" t="s">
        <v>1362</v>
      </c>
      <c r="G37" s="13">
        <v>44463.916666666664</v>
      </c>
      <c r="H37" s="77" t="s">
        <v>5237</v>
      </c>
      <c r="I37" s="16">
        <v>102</v>
      </c>
      <c r="J37" s="16">
        <v>5</v>
      </c>
      <c r="K37" s="16">
        <v>5</v>
      </c>
      <c r="L37" s="16">
        <v>1</v>
      </c>
      <c r="M37" s="81">
        <v>0.63749999999999996</v>
      </c>
      <c r="N37" s="72">
        <v>1</v>
      </c>
      <c r="O37" s="64">
        <v>2530</v>
      </c>
      <c r="P37" s="65">
        <f>Table224578910112345678910111213141516171819202122232425262728293031[[#This Row],[PEMBULATAN]]*O37</f>
        <v>2530</v>
      </c>
    </row>
    <row r="38" spans="1:16" ht="26.25" customHeight="1" x14ac:dyDescent="0.2">
      <c r="A38" s="14"/>
      <c r="B38" s="14"/>
      <c r="C38" s="73" t="s">
        <v>5274</v>
      </c>
      <c r="D38" s="78" t="s">
        <v>289</v>
      </c>
      <c r="E38" s="13">
        <v>44461</v>
      </c>
      <c r="F38" s="76" t="s">
        <v>1362</v>
      </c>
      <c r="G38" s="13">
        <v>44463.916666666664</v>
      </c>
      <c r="H38" s="77" t="s">
        <v>5237</v>
      </c>
      <c r="I38" s="16">
        <v>90</v>
      </c>
      <c r="J38" s="16">
        <v>51</v>
      </c>
      <c r="K38" s="16">
        <v>32</v>
      </c>
      <c r="L38" s="16">
        <v>11</v>
      </c>
      <c r="M38" s="81">
        <v>36.72</v>
      </c>
      <c r="N38" s="72">
        <v>37</v>
      </c>
      <c r="O38" s="64">
        <v>2530</v>
      </c>
      <c r="P38" s="65">
        <f>Table224578910112345678910111213141516171819202122232425262728293031[[#This Row],[PEMBULATAN]]*O38</f>
        <v>93610</v>
      </c>
    </row>
    <row r="39" spans="1:16" ht="26.25" customHeight="1" x14ac:dyDescent="0.2">
      <c r="A39" s="14"/>
      <c r="B39" s="14"/>
      <c r="C39" s="73" t="s">
        <v>5275</v>
      </c>
      <c r="D39" s="78" t="s">
        <v>289</v>
      </c>
      <c r="E39" s="13">
        <v>44461</v>
      </c>
      <c r="F39" s="76" t="s">
        <v>1362</v>
      </c>
      <c r="G39" s="13">
        <v>44463.916666666664</v>
      </c>
      <c r="H39" s="77" t="s">
        <v>5237</v>
      </c>
      <c r="I39" s="16">
        <v>83</v>
      </c>
      <c r="J39" s="16">
        <v>65</v>
      </c>
      <c r="K39" s="16">
        <v>18</v>
      </c>
      <c r="L39" s="16">
        <v>11</v>
      </c>
      <c r="M39" s="81">
        <v>24.2775</v>
      </c>
      <c r="N39" s="72">
        <v>25</v>
      </c>
      <c r="O39" s="64">
        <v>2530</v>
      </c>
      <c r="P39" s="65">
        <f>Table224578910112345678910111213141516171819202122232425262728293031[[#This Row],[PEMBULATAN]]*O39</f>
        <v>63250</v>
      </c>
    </row>
    <row r="40" spans="1:16" ht="26.25" customHeight="1" x14ac:dyDescent="0.2">
      <c r="A40" s="14"/>
      <c r="B40" s="14"/>
      <c r="C40" s="73" t="s">
        <v>5276</v>
      </c>
      <c r="D40" s="78" t="s">
        <v>289</v>
      </c>
      <c r="E40" s="13">
        <v>44461</v>
      </c>
      <c r="F40" s="76" t="s">
        <v>1362</v>
      </c>
      <c r="G40" s="13">
        <v>44463.916666666664</v>
      </c>
      <c r="H40" s="77" t="s">
        <v>5237</v>
      </c>
      <c r="I40" s="16">
        <v>100</v>
      </c>
      <c r="J40" s="16">
        <v>62</v>
      </c>
      <c r="K40" s="16">
        <v>23</v>
      </c>
      <c r="L40" s="16">
        <v>13</v>
      </c>
      <c r="M40" s="81">
        <v>35.65</v>
      </c>
      <c r="N40" s="72">
        <v>36</v>
      </c>
      <c r="O40" s="64">
        <v>2530</v>
      </c>
      <c r="P40" s="65">
        <f>Table224578910112345678910111213141516171819202122232425262728293031[[#This Row],[PEMBULATAN]]*O40</f>
        <v>91080</v>
      </c>
    </row>
    <row r="41" spans="1:16" ht="26.25" customHeight="1" x14ac:dyDescent="0.2">
      <c r="A41" s="14"/>
      <c r="B41" s="14"/>
      <c r="C41" s="73" t="s">
        <v>5277</v>
      </c>
      <c r="D41" s="78" t="s">
        <v>289</v>
      </c>
      <c r="E41" s="13">
        <v>44461</v>
      </c>
      <c r="F41" s="76" t="s">
        <v>1362</v>
      </c>
      <c r="G41" s="13">
        <v>44463.916666666664</v>
      </c>
      <c r="H41" s="77" t="s">
        <v>5237</v>
      </c>
      <c r="I41" s="16">
        <v>90</v>
      </c>
      <c r="J41" s="16">
        <v>57</v>
      </c>
      <c r="K41" s="16">
        <v>24</v>
      </c>
      <c r="L41" s="16">
        <v>29</v>
      </c>
      <c r="M41" s="81">
        <v>30.78</v>
      </c>
      <c r="N41" s="72">
        <v>31</v>
      </c>
      <c r="O41" s="64">
        <v>2530</v>
      </c>
      <c r="P41" s="65">
        <f>Table224578910112345678910111213141516171819202122232425262728293031[[#This Row],[PEMBULATAN]]*O41</f>
        <v>78430</v>
      </c>
    </row>
    <row r="42" spans="1:16" ht="26.25" customHeight="1" x14ac:dyDescent="0.2">
      <c r="A42" s="14"/>
      <c r="B42" s="14"/>
      <c r="C42" s="73" t="s">
        <v>5278</v>
      </c>
      <c r="D42" s="78" t="s">
        <v>289</v>
      </c>
      <c r="E42" s="13">
        <v>44461</v>
      </c>
      <c r="F42" s="76" t="s">
        <v>1362</v>
      </c>
      <c r="G42" s="13">
        <v>44463.916666666664</v>
      </c>
      <c r="H42" s="77" t="s">
        <v>5237</v>
      </c>
      <c r="I42" s="16">
        <v>48</v>
      </c>
      <c r="J42" s="16">
        <v>40</v>
      </c>
      <c r="K42" s="16">
        <v>35</v>
      </c>
      <c r="L42" s="16">
        <v>7</v>
      </c>
      <c r="M42" s="81">
        <v>16.8</v>
      </c>
      <c r="N42" s="72">
        <v>17</v>
      </c>
      <c r="O42" s="64">
        <v>2530</v>
      </c>
      <c r="P42" s="65">
        <f>Table224578910112345678910111213141516171819202122232425262728293031[[#This Row],[PEMBULATAN]]*O42</f>
        <v>43010</v>
      </c>
    </row>
    <row r="43" spans="1:16" ht="26.25" customHeight="1" x14ac:dyDescent="0.2">
      <c r="A43" s="14"/>
      <c r="B43" s="14"/>
      <c r="C43" s="73" t="s">
        <v>5279</v>
      </c>
      <c r="D43" s="78" t="s">
        <v>289</v>
      </c>
      <c r="E43" s="13">
        <v>44461</v>
      </c>
      <c r="F43" s="76" t="s">
        <v>1362</v>
      </c>
      <c r="G43" s="13">
        <v>44463.916666666664</v>
      </c>
      <c r="H43" s="77" t="s">
        <v>5237</v>
      </c>
      <c r="I43" s="16">
        <v>110</v>
      </c>
      <c r="J43" s="16">
        <v>30</v>
      </c>
      <c r="K43" s="16">
        <v>30</v>
      </c>
      <c r="L43" s="16">
        <v>13</v>
      </c>
      <c r="M43" s="81">
        <v>24.75</v>
      </c>
      <c r="N43" s="72">
        <v>25</v>
      </c>
      <c r="O43" s="64">
        <v>2530</v>
      </c>
      <c r="P43" s="65">
        <f>Table224578910112345678910111213141516171819202122232425262728293031[[#This Row],[PEMBULATAN]]*O43</f>
        <v>63250</v>
      </c>
    </row>
    <row r="44" spans="1:16" ht="26.25" customHeight="1" x14ac:dyDescent="0.2">
      <c r="A44" s="14"/>
      <c r="B44" s="14"/>
      <c r="C44" s="73" t="s">
        <v>5280</v>
      </c>
      <c r="D44" s="78" t="s">
        <v>289</v>
      </c>
      <c r="E44" s="13">
        <v>44461</v>
      </c>
      <c r="F44" s="76" t="s">
        <v>1362</v>
      </c>
      <c r="G44" s="13">
        <v>44463.916666666664</v>
      </c>
      <c r="H44" s="77" t="s">
        <v>5237</v>
      </c>
      <c r="I44" s="16">
        <v>66</v>
      </c>
      <c r="J44" s="16">
        <v>43</v>
      </c>
      <c r="K44" s="16">
        <v>21</v>
      </c>
      <c r="L44" s="16">
        <v>10</v>
      </c>
      <c r="M44" s="81">
        <v>14.8995</v>
      </c>
      <c r="N44" s="72">
        <v>15</v>
      </c>
      <c r="O44" s="64">
        <v>2530</v>
      </c>
      <c r="P44" s="65">
        <f>Table224578910112345678910111213141516171819202122232425262728293031[[#This Row],[PEMBULATAN]]*O44</f>
        <v>37950</v>
      </c>
    </row>
    <row r="45" spans="1:16" ht="26.25" customHeight="1" x14ac:dyDescent="0.2">
      <c r="A45" s="14"/>
      <c r="B45" s="14"/>
      <c r="C45" s="73" t="s">
        <v>5281</v>
      </c>
      <c r="D45" s="78" t="s">
        <v>289</v>
      </c>
      <c r="E45" s="13">
        <v>44461</v>
      </c>
      <c r="F45" s="76" t="s">
        <v>1362</v>
      </c>
      <c r="G45" s="13">
        <v>44463.916666666664</v>
      </c>
      <c r="H45" s="77" t="s">
        <v>5237</v>
      </c>
      <c r="I45" s="16">
        <v>40</v>
      </c>
      <c r="J45" s="16">
        <v>31</v>
      </c>
      <c r="K45" s="16">
        <v>37</v>
      </c>
      <c r="L45" s="16">
        <v>9</v>
      </c>
      <c r="M45" s="81">
        <v>11.47</v>
      </c>
      <c r="N45" s="72">
        <v>12</v>
      </c>
      <c r="O45" s="64">
        <v>2530</v>
      </c>
      <c r="P45" s="65">
        <f>Table224578910112345678910111213141516171819202122232425262728293031[[#This Row],[PEMBULATAN]]*O45</f>
        <v>30360</v>
      </c>
    </row>
    <row r="46" spans="1:16" ht="26.25" customHeight="1" x14ac:dyDescent="0.2">
      <c r="A46" s="14"/>
      <c r="B46" s="14"/>
      <c r="C46" s="73" t="s">
        <v>5282</v>
      </c>
      <c r="D46" s="78" t="s">
        <v>289</v>
      </c>
      <c r="E46" s="13">
        <v>44461</v>
      </c>
      <c r="F46" s="76" t="s">
        <v>1362</v>
      </c>
      <c r="G46" s="13">
        <v>44463.916666666664</v>
      </c>
      <c r="H46" s="77" t="s">
        <v>5237</v>
      </c>
      <c r="I46" s="16">
        <v>27</v>
      </c>
      <c r="J46" s="16">
        <v>38</v>
      </c>
      <c r="K46" s="16">
        <v>10</v>
      </c>
      <c r="L46" s="16">
        <v>1</v>
      </c>
      <c r="M46" s="81">
        <v>2.5649999999999999</v>
      </c>
      <c r="N46" s="72">
        <v>3</v>
      </c>
      <c r="O46" s="64">
        <v>2530</v>
      </c>
      <c r="P46" s="65">
        <f>Table224578910112345678910111213141516171819202122232425262728293031[[#This Row],[PEMBULATAN]]*O46</f>
        <v>7590</v>
      </c>
    </row>
    <row r="47" spans="1:16" ht="26.25" customHeight="1" x14ac:dyDescent="0.2">
      <c r="A47" s="14"/>
      <c r="B47" s="14"/>
      <c r="C47" s="73" t="s">
        <v>5283</v>
      </c>
      <c r="D47" s="78" t="s">
        <v>289</v>
      </c>
      <c r="E47" s="13">
        <v>44461</v>
      </c>
      <c r="F47" s="76" t="s">
        <v>1362</v>
      </c>
      <c r="G47" s="13">
        <v>44463.916666666664</v>
      </c>
      <c r="H47" s="77" t="s">
        <v>5237</v>
      </c>
      <c r="I47" s="16">
        <v>88</v>
      </c>
      <c r="J47" s="16">
        <v>62</v>
      </c>
      <c r="K47" s="16">
        <v>25</v>
      </c>
      <c r="L47" s="16">
        <v>16</v>
      </c>
      <c r="M47" s="81">
        <v>34.1</v>
      </c>
      <c r="N47" s="72">
        <v>34</v>
      </c>
      <c r="O47" s="64">
        <v>2530</v>
      </c>
      <c r="P47" s="65">
        <f>Table224578910112345678910111213141516171819202122232425262728293031[[#This Row],[PEMBULATAN]]*O47</f>
        <v>86020</v>
      </c>
    </row>
    <row r="48" spans="1:16" ht="26.25" customHeight="1" x14ac:dyDescent="0.2">
      <c r="A48" s="14"/>
      <c r="B48" s="14"/>
      <c r="C48" s="73" t="s">
        <v>5284</v>
      </c>
      <c r="D48" s="78" t="s">
        <v>289</v>
      </c>
      <c r="E48" s="13">
        <v>44461</v>
      </c>
      <c r="F48" s="76" t="s">
        <v>1362</v>
      </c>
      <c r="G48" s="13">
        <v>44463.916666666664</v>
      </c>
      <c r="H48" s="77" t="s">
        <v>5237</v>
      </c>
      <c r="I48" s="16">
        <v>42</v>
      </c>
      <c r="J48" s="16">
        <v>32</v>
      </c>
      <c r="K48" s="16">
        <v>31</v>
      </c>
      <c r="L48" s="16">
        <v>6</v>
      </c>
      <c r="M48" s="81">
        <v>10.416</v>
      </c>
      <c r="N48" s="72">
        <v>11</v>
      </c>
      <c r="O48" s="64">
        <v>2530</v>
      </c>
      <c r="P48" s="65">
        <f>Table224578910112345678910111213141516171819202122232425262728293031[[#This Row],[PEMBULATAN]]*O48</f>
        <v>27830</v>
      </c>
    </row>
    <row r="49" spans="1:16" ht="26.25" customHeight="1" x14ac:dyDescent="0.2">
      <c r="A49" s="14"/>
      <c r="B49" s="14"/>
      <c r="C49" s="73" t="s">
        <v>5285</v>
      </c>
      <c r="D49" s="78" t="s">
        <v>289</v>
      </c>
      <c r="E49" s="13">
        <v>44461</v>
      </c>
      <c r="F49" s="76" t="s">
        <v>1362</v>
      </c>
      <c r="G49" s="13">
        <v>44463.916666666664</v>
      </c>
      <c r="H49" s="77" t="s">
        <v>5237</v>
      </c>
      <c r="I49" s="16">
        <v>58</v>
      </c>
      <c r="J49" s="16">
        <v>53</v>
      </c>
      <c r="K49" s="16">
        <v>22</v>
      </c>
      <c r="L49" s="16">
        <v>9</v>
      </c>
      <c r="M49" s="81">
        <v>16.907</v>
      </c>
      <c r="N49" s="72">
        <v>17</v>
      </c>
      <c r="O49" s="64">
        <v>2530</v>
      </c>
      <c r="P49" s="65">
        <f>Table224578910112345678910111213141516171819202122232425262728293031[[#This Row],[PEMBULATAN]]*O49</f>
        <v>43010</v>
      </c>
    </row>
    <row r="50" spans="1:16" ht="26.25" customHeight="1" x14ac:dyDescent="0.2">
      <c r="A50" s="14"/>
      <c r="B50" s="14"/>
      <c r="C50" s="73" t="s">
        <v>5286</v>
      </c>
      <c r="D50" s="78" t="s">
        <v>289</v>
      </c>
      <c r="E50" s="13">
        <v>44461</v>
      </c>
      <c r="F50" s="76" t="s">
        <v>1362</v>
      </c>
      <c r="G50" s="13">
        <v>44463.916666666664</v>
      </c>
      <c r="H50" s="77" t="s">
        <v>5237</v>
      </c>
      <c r="I50" s="16">
        <v>32</v>
      </c>
      <c r="J50" s="16">
        <v>32</v>
      </c>
      <c r="K50" s="16">
        <v>14</v>
      </c>
      <c r="L50" s="16">
        <v>2</v>
      </c>
      <c r="M50" s="81">
        <v>3.5840000000000001</v>
      </c>
      <c r="N50" s="72">
        <v>4</v>
      </c>
      <c r="O50" s="64">
        <v>2530</v>
      </c>
      <c r="P50" s="65">
        <f>Table224578910112345678910111213141516171819202122232425262728293031[[#This Row],[PEMBULATAN]]*O50</f>
        <v>10120</v>
      </c>
    </row>
    <row r="51" spans="1:16" ht="26.25" customHeight="1" x14ac:dyDescent="0.2">
      <c r="A51" s="14"/>
      <c r="B51" s="14"/>
      <c r="C51" s="73" t="s">
        <v>5287</v>
      </c>
      <c r="D51" s="78" t="s">
        <v>289</v>
      </c>
      <c r="E51" s="13">
        <v>44461</v>
      </c>
      <c r="F51" s="76" t="s">
        <v>1362</v>
      </c>
      <c r="G51" s="13">
        <v>44463.916666666664</v>
      </c>
      <c r="H51" s="77" t="s">
        <v>5237</v>
      </c>
      <c r="I51" s="16">
        <v>46</v>
      </c>
      <c r="J51" s="16">
        <v>29</v>
      </c>
      <c r="K51" s="16">
        <v>23</v>
      </c>
      <c r="L51" s="16">
        <v>3</v>
      </c>
      <c r="M51" s="81">
        <v>7.6704999999999997</v>
      </c>
      <c r="N51" s="72">
        <v>8</v>
      </c>
      <c r="O51" s="64">
        <v>2530</v>
      </c>
      <c r="P51" s="65">
        <f>Table224578910112345678910111213141516171819202122232425262728293031[[#This Row],[PEMBULATAN]]*O51</f>
        <v>20240</v>
      </c>
    </row>
    <row r="52" spans="1:16" ht="26.25" customHeight="1" x14ac:dyDescent="0.2">
      <c r="A52" s="14"/>
      <c r="B52" s="14"/>
      <c r="C52" s="73" t="s">
        <v>5288</v>
      </c>
      <c r="D52" s="78" t="s">
        <v>289</v>
      </c>
      <c r="E52" s="13">
        <v>44461</v>
      </c>
      <c r="F52" s="76" t="s">
        <v>1362</v>
      </c>
      <c r="G52" s="13">
        <v>44463.916666666664</v>
      </c>
      <c r="H52" s="77" t="s">
        <v>5237</v>
      </c>
      <c r="I52" s="16">
        <v>72</v>
      </c>
      <c r="J52" s="16">
        <v>63</v>
      </c>
      <c r="K52" s="16">
        <v>25</v>
      </c>
      <c r="L52" s="16">
        <v>14</v>
      </c>
      <c r="M52" s="81">
        <v>28.35</v>
      </c>
      <c r="N52" s="72">
        <v>29</v>
      </c>
      <c r="O52" s="64">
        <v>2530</v>
      </c>
      <c r="P52" s="65">
        <f>Table224578910112345678910111213141516171819202122232425262728293031[[#This Row],[PEMBULATAN]]*O52</f>
        <v>73370</v>
      </c>
    </row>
    <row r="53" spans="1:16" ht="26.25" customHeight="1" x14ac:dyDescent="0.2">
      <c r="A53" s="14"/>
      <c r="B53" s="14"/>
      <c r="C53" s="73" t="s">
        <v>5289</v>
      </c>
      <c r="D53" s="78" t="s">
        <v>289</v>
      </c>
      <c r="E53" s="13">
        <v>44461</v>
      </c>
      <c r="F53" s="76" t="s">
        <v>1362</v>
      </c>
      <c r="G53" s="13">
        <v>44463.916666666664</v>
      </c>
      <c r="H53" s="77" t="s">
        <v>5237</v>
      </c>
      <c r="I53" s="16">
        <v>94</v>
      </c>
      <c r="J53" s="16">
        <v>56</v>
      </c>
      <c r="K53" s="16">
        <v>32</v>
      </c>
      <c r="L53" s="16">
        <v>18</v>
      </c>
      <c r="M53" s="81">
        <v>42.112000000000002</v>
      </c>
      <c r="N53" s="72">
        <v>42</v>
      </c>
      <c r="O53" s="64">
        <v>2530</v>
      </c>
      <c r="P53" s="65">
        <f>Table224578910112345678910111213141516171819202122232425262728293031[[#This Row],[PEMBULATAN]]*O53</f>
        <v>106260</v>
      </c>
    </row>
    <row r="54" spans="1:16" ht="26.25" customHeight="1" x14ac:dyDescent="0.2">
      <c r="A54" s="14"/>
      <c r="B54" s="14"/>
      <c r="C54" s="73" t="s">
        <v>5290</v>
      </c>
      <c r="D54" s="78" t="s">
        <v>289</v>
      </c>
      <c r="E54" s="13">
        <v>44461</v>
      </c>
      <c r="F54" s="76" t="s">
        <v>1362</v>
      </c>
      <c r="G54" s="13">
        <v>44463.916666666664</v>
      </c>
      <c r="H54" s="77" t="s">
        <v>5237</v>
      </c>
      <c r="I54" s="16">
        <v>102</v>
      </c>
      <c r="J54" s="16">
        <v>13</v>
      </c>
      <c r="K54" s="16">
        <v>8</v>
      </c>
      <c r="L54" s="16">
        <v>1</v>
      </c>
      <c r="M54" s="81">
        <v>2.6520000000000001</v>
      </c>
      <c r="N54" s="72">
        <v>3</v>
      </c>
      <c r="O54" s="64">
        <v>2530</v>
      </c>
      <c r="P54" s="65">
        <f>Table224578910112345678910111213141516171819202122232425262728293031[[#This Row],[PEMBULATAN]]*O54</f>
        <v>7590</v>
      </c>
    </row>
    <row r="55" spans="1:16" ht="26.25" customHeight="1" x14ac:dyDescent="0.2">
      <c r="A55" s="14"/>
      <c r="B55" s="14"/>
      <c r="C55" s="73" t="s">
        <v>5291</v>
      </c>
      <c r="D55" s="78" t="s">
        <v>289</v>
      </c>
      <c r="E55" s="13">
        <v>44461</v>
      </c>
      <c r="F55" s="76" t="s">
        <v>1362</v>
      </c>
      <c r="G55" s="13">
        <v>44463.916666666664</v>
      </c>
      <c r="H55" s="77" t="s">
        <v>5237</v>
      </c>
      <c r="I55" s="16">
        <v>94</v>
      </c>
      <c r="J55" s="16">
        <v>46</v>
      </c>
      <c r="K55" s="16">
        <v>39</v>
      </c>
      <c r="L55" s="16">
        <v>16</v>
      </c>
      <c r="M55" s="81">
        <v>42.158999999999999</v>
      </c>
      <c r="N55" s="72">
        <v>42</v>
      </c>
      <c r="O55" s="64">
        <v>2530</v>
      </c>
      <c r="P55" s="65">
        <f>Table224578910112345678910111213141516171819202122232425262728293031[[#This Row],[PEMBULATAN]]*O55</f>
        <v>106260</v>
      </c>
    </row>
    <row r="56" spans="1:16" ht="26.25" customHeight="1" x14ac:dyDescent="0.2">
      <c r="A56" s="14"/>
      <c r="B56" s="14"/>
      <c r="C56" s="73" t="s">
        <v>5292</v>
      </c>
      <c r="D56" s="78" t="s">
        <v>289</v>
      </c>
      <c r="E56" s="13">
        <v>44461</v>
      </c>
      <c r="F56" s="76" t="s">
        <v>1362</v>
      </c>
      <c r="G56" s="13">
        <v>44463.916666666664</v>
      </c>
      <c r="H56" s="77" t="s">
        <v>5237</v>
      </c>
      <c r="I56" s="16">
        <v>50</v>
      </c>
      <c r="J56" s="16">
        <v>52</v>
      </c>
      <c r="K56" s="16">
        <v>20</v>
      </c>
      <c r="L56" s="16">
        <v>4</v>
      </c>
      <c r="M56" s="81">
        <v>13</v>
      </c>
      <c r="N56" s="72">
        <v>13</v>
      </c>
      <c r="O56" s="64">
        <v>2530</v>
      </c>
      <c r="P56" s="65">
        <f>Table224578910112345678910111213141516171819202122232425262728293031[[#This Row],[PEMBULATAN]]*O56</f>
        <v>32890</v>
      </c>
    </row>
    <row r="57" spans="1:16" ht="26.25" customHeight="1" x14ac:dyDescent="0.2">
      <c r="A57" s="14"/>
      <c r="B57" s="14"/>
      <c r="C57" s="73" t="s">
        <v>5293</v>
      </c>
      <c r="D57" s="78" t="s">
        <v>289</v>
      </c>
      <c r="E57" s="13">
        <v>44461</v>
      </c>
      <c r="F57" s="76" t="s">
        <v>1362</v>
      </c>
      <c r="G57" s="13">
        <v>44463.916666666664</v>
      </c>
      <c r="H57" s="77" t="s">
        <v>5237</v>
      </c>
      <c r="I57" s="16">
        <v>82</v>
      </c>
      <c r="J57" s="16">
        <v>47</v>
      </c>
      <c r="K57" s="16">
        <v>28</v>
      </c>
      <c r="L57" s="16">
        <v>9</v>
      </c>
      <c r="M57" s="81">
        <v>26.978000000000002</v>
      </c>
      <c r="N57" s="72">
        <v>27</v>
      </c>
      <c r="O57" s="64">
        <v>2530</v>
      </c>
      <c r="P57" s="65">
        <f>Table224578910112345678910111213141516171819202122232425262728293031[[#This Row],[PEMBULATAN]]*O57</f>
        <v>68310</v>
      </c>
    </row>
    <row r="58" spans="1:16" ht="26.25" customHeight="1" x14ac:dyDescent="0.2">
      <c r="A58" s="14"/>
      <c r="B58" s="14"/>
      <c r="C58" s="73" t="s">
        <v>5294</v>
      </c>
      <c r="D58" s="78" t="s">
        <v>289</v>
      </c>
      <c r="E58" s="13">
        <v>44461</v>
      </c>
      <c r="F58" s="76" t="s">
        <v>1362</v>
      </c>
      <c r="G58" s="13">
        <v>44463.916666666664</v>
      </c>
      <c r="H58" s="77" t="s">
        <v>5237</v>
      </c>
      <c r="I58" s="16">
        <v>98</v>
      </c>
      <c r="J58" s="16">
        <v>62</v>
      </c>
      <c r="K58" s="16">
        <v>30</v>
      </c>
      <c r="L58" s="16">
        <v>19</v>
      </c>
      <c r="M58" s="81">
        <v>45.57</v>
      </c>
      <c r="N58" s="72">
        <v>46</v>
      </c>
      <c r="O58" s="64">
        <v>2530</v>
      </c>
      <c r="P58" s="65">
        <f>Table224578910112345678910111213141516171819202122232425262728293031[[#This Row],[PEMBULATAN]]*O58</f>
        <v>116380</v>
      </c>
    </row>
    <row r="59" spans="1:16" ht="26.25" customHeight="1" x14ac:dyDescent="0.2">
      <c r="A59" s="14"/>
      <c r="B59" s="14"/>
      <c r="C59" s="73" t="s">
        <v>5295</v>
      </c>
      <c r="D59" s="78" t="s">
        <v>289</v>
      </c>
      <c r="E59" s="13">
        <v>44461</v>
      </c>
      <c r="F59" s="76" t="s">
        <v>1362</v>
      </c>
      <c r="G59" s="13">
        <v>44463.916666666664</v>
      </c>
      <c r="H59" s="77" t="s">
        <v>5237</v>
      </c>
      <c r="I59" s="16">
        <v>100</v>
      </c>
      <c r="J59" s="16">
        <v>53</v>
      </c>
      <c r="K59" s="16">
        <v>25</v>
      </c>
      <c r="L59" s="16">
        <v>17</v>
      </c>
      <c r="M59" s="81">
        <v>33.125</v>
      </c>
      <c r="N59" s="72">
        <v>33</v>
      </c>
      <c r="O59" s="64">
        <v>2530</v>
      </c>
      <c r="P59" s="65">
        <f>Table224578910112345678910111213141516171819202122232425262728293031[[#This Row],[PEMBULATAN]]*O59</f>
        <v>83490</v>
      </c>
    </row>
    <row r="60" spans="1:16" ht="26.25" customHeight="1" x14ac:dyDescent="0.2">
      <c r="A60" s="14"/>
      <c r="B60" s="14"/>
      <c r="C60" s="73" t="s">
        <v>5296</v>
      </c>
      <c r="D60" s="78" t="s">
        <v>289</v>
      </c>
      <c r="E60" s="13">
        <v>44461</v>
      </c>
      <c r="F60" s="76" t="s">
        <v>1362</v>
      </c>
      <c r="G60" s="13">
        <v>44463.916666666664</v>
      </c>
      <c r="H60" s="77" t="s">
        <v>5237</v>
      </c>
      <c r="I60" s="16">
        <v>82</v>
      </c>
      <c r="J60" s="16">
        <v>53</v>
      </c>
      <c r="K60" s="16">
        <v>28</v>
      </c>
      <c r="L60" s="16">
        <v>10</v>
      </c>
      <c r="M60" s="81">
        <v>30.422000000000001</v>
      </c>
      <c r="N60" s="72">
        <v>31</v>
      </c>
      <c r="O60" s="64">
        <v>2530</v>
      </c>
      <c r="P60" s="65">
        <f>Table224578910112345678910111213141516171819202122232425262728293031[[#This Row],[PEMBULATAN]]*O60</f>
        <v>78430</v>
      </c>
    </row>
    <row r="61" spans="1:16" ht="26.25" customHeight="1" x14ac:dyDescent="0.2">
      <c r="A61" s="14"/>
      <c r="B61" s="14"/>
      <c r="C61" s="73" t="s">
        <v>5297</v>
      </c>
      <c r="D61" s="78" t="s">
        <v>289</v>
      </c>
      <c r="E61" s="13">
        <v>44461</v>
      </c>
      <c r="F61" s="76" t="s">
        <v>1362</v>
      </c>
      <c r="G61" s="13">
        <v>44463.916666666664</v>
      </c>
      <c r="H61" s="77" t="s">
        <v>5237</v>
      </c>
      <c r="I61" s="16">
        <v>62</v>
      </c>
      <c r="J61" s="16">
        <v>57</v>
      </c>
      <c r="K61" s="16">
        <v>19</v>
      </c>
      <c r="L61" s="16">
        <v>9</v>
      </c>
      <c r="M61" s="81">
        <v>16.7865</v>
      </c>
      <c r="N61" s="72">
        <v>17</v>
      </c>
      <c r="O61" s="64">
        <v>2530</v>
      </c>
      <c r="P61" s="65">
        <f>Table224578910112345678910111213141516171819202122232425262728293031[[#This Row],[PEMBULATAN]]*O61</f>
        <v>43010</v>
      </c>
    </row>
    <row r="62" spans="1:16" ht="26.25" customHeight="1" x14ac:dyDescent="0.2">
      <c r="A62" s="14"/>
      <c r="B62" s="14"/>
      <c r="C62" s="73" t="s">
        <v>5298</v>
      </c>
      <c r="D62" s="78" t="s">
        <v>289</v>
      </c>
      <c r="E62" s="13">
        <v>44461</v>
      </c>
      <c r="F62" s="76" t="s">
        <v>1362</v>
      </c>
      <c r="G62" s="13">
        <v>44463.916666666664</v>
      </c>
      <c r="H62" s="77" t="s">
        <v>5237</v>
      </c>
      <c r="I62" s="16">
        <v>90</v>
      </c>
      <c r="J62" s="16">
        <v>56</v>
      </c>
      <c r="K62" s="16">
        <v>30</v>
      </c>
      <c r="L62" s="16">
        <v>20</v>
      </c>
      <c r="M62" s="81">
        <v>37.799999999999997</v>
      </c>
      <c r="N62" s="72">
        <v>38</v>
      </c>
      <c r="O62" s="64">
        <v>2530</v>
      </c>
      <c r="P62" s="65">
        <f>Table224578910112345678910111213141516171819202122232425262728293031[[#This Row],[PEMBULATAN]]*O62</f>
        <v>96140</v>
      </c>
    </row>
    <row r="63" spans="1:16" ht="26.25" customHeight="1" x14ac:dyDescent="0.2">
      <c r="A63" s="14"/>
      <c r="B63" s="14"/>
      <c r="C63" s="73" t="s">
        <v>5299</v>
      </c>
      <c r="D63" s="78" t="s">
        <v>289</v>
      </c>
      <c r="E63" s="13">
        <v>44461</v>
      </c>
      <c r="F63" s="76" t="s">
        <v>1362</v>
      </c>
      <c r="G63" s="13">
        <v>44463.916666666664</v>
      </c>
      <c r="H63" s="77" t="s">
        <v>5237</v>
      </c>
      <c r="I63" s="16">
        <v>78</v>
      </c>
      <c r="J63" s="16">
        <v>52</v>
      </c>
      <c r="K63" s="16">
        <v>21</v>
      </c>
      <c r="L63" s="16">
        <v>5</v>
      </c>
      <c r="M63" s="81">
        <v>21.294</v>
      </c>
      <c r="N63" s="72">
        <v>22</v>
      </c>
      <c r="O63" s="64">
        <v>2530</v>
      </c>
      <c r="P63" s="65">
        <f>Table224578910112345678910111213141516171819202122232425262728293031[[#This Row],[PEMBULATAN]]*O63</f>
        <v>55660</v>
      </c>
    </row>
    <row r="64" spans="1:16" ht="26.25" customHeight="1" x14ac:dyDescent="0.2">
      <c r="A64" s="14"/>
      <c r="B64" s="14"/>
      <c r="C64" s="73" t="s">
        <v>5300</v>
      </c>
      <c r="D64" s="78" t="s">
        <v>289</v>
      </c>
      <c r="E64" s="13">
        <v>44461</v>
      </c>
      <c r="F64" s="76" t="s">
        <v>1362</v>
      </c>
      <c r="G64" s="13">
        <v>44463.916666666664</v>
      </c>
      <c r="H64" s="77" t="s">
        <v>5237</v>
      </c>
      <c r="I64" s="16">
        <v>93</v>
      </c>
      <c r="J64" s="16">
        <v>51</v>
      </c>
      <c r="K64" s="16">
        <v>40</v>
      </c>
      <c r="L64" s="16">
        <v>29</v>
      </c>
      <c r="M64" s="81">
        <v>47.43</v>
      </c>
      <c r="N64" s="72">
        <v>48</v>
      </c>
      <c r="O64" s="64">
        <v>2530</v>
      </c>
      <c r="P64" s="65">
        <f>Table224578910112345678910111213141516171819202122232425262728293031[[#This Row],[PEMBULATAN]]*O64</f>
        <v>121440</v>
      </c>
    </row>
    <row r="65" spans="1:16" ht="26.25" customHeight="1" x14ac:dyDescent="0.2">
      <c r="A65" s="14"/>
      <c r="B65" s="14"/>
      <c r="C65" s="73" t="s">
        <v>5301</v>
      </c>
      <c r="D65" s="78" t="s">
        <v>289</v>
      </c>
      <c r="E65" s="13">
        <v>44461</v>
      </c>
      <c r="F65" s="76" t="s">
        <v>1362</v>
      </c>
      <c r="G65" s="13">
        <v>44463.916666666664</v>
      </c>
      <c r="H65" s="77" t="s">
        <v>5237</v>
      </c>
      <c r="I65" s="16">
        <v>93</v>
      </c>
      <c r="J65" s="16">
        <v>48</v>
      </c>
      <c r="K65" s="16">
        <v>31</v>
      </c>
      <c r="L65" s="16">
        <v>29</v>
      </c>
      <c r="M65" s="81">
        <v>34.595999999999997</v>
      </c>
      <c r="N65" s="72">
        <v>35</v>
      </c>
      <c r="O65" s="64">
        <v>2530</v>
      </c>
      <c r="P65" s="65">
        <f>Table224578910112345678910111213141516171819202122232425262728293031[[#This Row],[PEMBULATAN]]*O65</f>
        <v>88550</v>
      </c>
    </row>
    <row r="66" spans="1:16" ht="26.25" customHeight="1" x14ac:dyDescent="0.2">
      <c r="A66" s="14"/>
      <c r="B66" s="14"/>
      <c r="C66" s="73" t="s">
        <v>5302</v>
      </c>
      <c r="D66" s="78" t="s">
        <v>289</v>
      </c>
      <c r="E66" s="13">
        <v>44461</v>
      </c>
      <c r="F66" s="76" t="s">
        <v>1362</v>
      </c>
      <c r="G66" s="13">
        <v>44463.916666666664</v>
      </c>
      <c r="H66" s="77" t="s">
        <v>5237</v>
      </c>
      <c r="I66" s="16">
        <v>77</v>
      </c>
      <c r="J66" s="16">
        <v>51</v>
      </c>
      <c r="K66" s="16">
        <v>29</v>
      </c>
      <c r="L66" s="16">
        <v>11</v>
      </c>
      <c r="M66" s="81">
        <v>28.470749999999999</v>
      </c>
      <c r="N66" s="72">
        <v>29</v>
      </c>
      <c r="O66" s="64">
        <v>2530</v>
      </c>
      <c r="P66" s="65">
        <f>Table224578910112345678910111213141516171819202122232425262728293031[[#This Row],[PEMBULATAN]]*O66</f>
        <v>73370</v>
      </c>
    </row>
    <row r="67" spans="1:16" ht="26.25" customHeight="1" x14ac:dyDescent="0.2">
      <c r="A67" s="14"/>
      <c r="B67" s="14"/>
      <c r="C67" s="73" t="s">
        <v>5303</v>
      </c>
      <c r="D67" s="78" t="s">
        <v>289</v>
      </c>
      <c r="E67" s="13">
        <v>44461</v>
      </c>
      <c r="F67" s="76" t="s">
        <v>1362</v>
      </c>
      <c r="G67" s="13">
        <v>44463.916666666664</v>
      </c>
      <c r="H67" s="77" t="s">
        <v>5237</v>
      </c>
      <c r="I67" s="16">
        <v>87</v>
      </c>
      <c r="J67" s="16">
        <v>56</v>
      </c>
      <c r="K67" s="16">
        <v>30</v>
      </c>
      <c r="L67" s="16">
        <v>20</v>
      </c>
      <c r="M67" s="81">
        <v>36.54</v>
      </c>
      <c r="N67" s="72">
        <v>37</v>
      </c>
      <c r="O67" s="64">
        <v>2530</v>
      </c>
      <c r="P67" s="65">
        <f>Table224578910112345678910111213141516171819202122232425262728293031[[#This Row],[PEMBULATAN]]*O67</f>
        <v>93610</v>
      </c>
    </row>
    <row r="68" spans="1:16" ht="26.25" customHeight="1" x14ac:dyDescent="0.2">
      <c r="A68" s="14"/>
      <c r="B68" s="14"/>
      <c r="C68" s="73" t="s">
        <v>5304</v>
      </c>
      <c r="D68" s="78" t="s">
        <v>289</v>
      </c>
      <c r="E68" s="13">
        <v>44461</v>
      </c>
      <c r="F68" s="76" t="s">
        <v>1362</v>
      </c>
      <c r="G68" s="13">
        <v>44463.916666666664</v>
      </c>
      <c r="H68" s="77" t="s">
        <v>5237</v>
      </c>
      <c r="I68" s="16">
        <v>83</v>
      </c>
      <c r="J68" s="16">
        <v>58</v>
      </c>
      <c r="K68" s="16">
        <v>33</v>
      </c>
      <c r="L68" s="16">
        <v>9</v>
      </c>
      <c r="M68" s="81">
        <v>39.715499999999999</v>
      </c>
      <c r="N68" s="72">
        <v>40</v>
      </c>
      <c r="O68" s="64">
        <v>2530</v>
      </c>
      <c r="P68" s="65">
        <f>Table224578910112345678910111213141516171819202122232425262728293031[[#This Row],[PEMBULATAN]]*O68</f>
        <v>101200</v>
      </c>
    </row>
    <row r="69" spans="1:16" ht="26.25" customHeight="1" x14ac:dyDescent="0.2">
      <c r="A69" s="14"/>
      <c r="B69" s="14"/>
      <c r="C69" s="73" t="s">
        <v>5305</v>
      </c>
      <c r="D69" s="78" t="s">
        <v>289</v>
      </c>
      <c r="E69" s="13">
        <v>44461</v>
      </c>
      <c r="F69" s="76" t="s">
        <v>1362</v>
      </c>
      <c r="G69" s="13">
        <v>44463.916666666664</v>
      </c>
      <c r="H69" s="77" t="s">
        <v>5237</v>
      </c>
      <c r="I69" s="16">
        <v>77</v>
      </c>
      <c r="J69" s="16">
        <v>50</v>
      </c>
      <c r="K69" s="16">
        <v>21</v>
      </c>
      <c r="L69" s="16">
        <v>7</v>
      </c>
      <c r="M69" s="81">
        <v>20.212499999999999</v>
      </c>
      <c r="N69" s="72">
        <v>20</v>
      </c>
      <c r="O69" s="64">
        <v>2530</v>
      </c>
      <c r="P69" s="65">
        <f>Table224578910112345678910111213141516171819202122232425262728293031[[#This Row],[PEMBULATAN]]*O69</f>
        <v>50600</v>
      </c>
    </row>
    <row r="70" spans="1:16" ht="26.25" customHeight="1" x14ac:dyDescent="0.2">
      <c r="A70" s="14"/>
      <c r="B70" s="14"/>
      <c r="C70" s="73" t="s">
        <v>5306</v>
      </c>
      <c r="D70" s="78" t="s">
        <v>289</v>
      </c>
      <c r="E70" s="13">
        <v>44461</v>
      </c>
      <c r="F70" s="76" t="s">
        <v>1362</v>
      </c>
      <c r="G70" s="13">
        <v>44463.916666666664</v>
      </c>
      <c r="H70" s="77" t="s">
        <v>5237</v>
      </c>
      <c r="I70" s="16">
        <v>57</v>
      </c>
      <c r="J70" s="16">
        <v>57</v>
      </c>
      <c r="K70" s="16">
        <v>12</v>
      </c>
      <c r="L70" s="16">
        <v>4</v>
      </c>
      <c r="M70" s="81">
        <v>9.7469999999999999</v>
      </c>
      <c r="N70" s="72">
        <v>10</v>
      </c>
      <c r="O70" s="64">
        <v>2530</v>
      </c>
      <c r="P70" s="65">
        <f>Table224578910112345678910111213141516171819202122232425262728293031[[#This Row],[PEMBULATAN]]*O70</f>
        <v>25300</v>
      </c>
    </row>
    <row r="71" spans="1:16" ht="26.25" customHeight="1" x14ac:dyDescent="0.2">
      <c r="A71" s="14"/>
      <c r="B71" s="14"/>
      <c r="C71" s="73" t="s">
        <v>5307</v>
      </c>
      <c r="D71" s="78" t="s">
        <v>289</v>
      </c>
      <c r="E71" s="13">
        <v>44461</v>
      </c>
      <c r="F71" s="76" t="s">
        <v>1362</v>
      </c>
      <c r="G71" s="13">
        <v>44463.916666666664</v>
      </c>
      <c r="H71" s="77" t="s">
        <v>5237</v>
      </c>
      <c r="I71" s="16">
        <v>74</v>
      </c>
      <c r="J71" s="16">
        <v>40</v>
      </c>
      <c r="K71" s="16">
        <v>21</v>
      </c>
      <c r="L71" s="16">
        <v>17</v>
      </c>
      <c r="M71" s="81">
        <v>15.54</v>
      </c>
      <c r="N71" s="72">
        <v>17</v>
      </c>
      <c r="O71" s="64">
        <v>2530</v>
      </c>
      <c r="P71" s="65">
        <f>Table224578910112345678910111213141516171819202122232425262728293031[[#This Row],[PEMBULATAN]]*O71</f>
        <v>43010</v>
      </c>
    </row>
    <row r="72" spans="1:16" ht="26.25" customHeight="1" x14ac:dyDescent="0.2">
      <c r="A72" s="14"/>
      <c r="B72" s="14"/>
      <c r="C72" s="73" t="s">
        <v>5308</v>
      </c>
      <c r="D72" s="78" t="s">
        <v>289</v>
      </c>
      <c r="E72" s="13">
        <v>44461</v>
      </c>
      <c r="F72" s="76" t="s">
        <v>1362</v>
      </c>
      <c r="G72" s="13">
        <v>44463.916666666664</v>
      </c>
      <c r="H72" s="77" t="s">
        <v>5237</v>
      </c>
      <c r="I72" s="16">
        <v>87</v>
      </c>
      <c r="J72" s="16">
        <v>44</v>
      </c>
      <c r="K72" s="16">
        <v>39</v>
      </c>
      <c r="L72" s="16">
        <v>25</v>
      </c>
      <c r="M72" s="81">
        <v>37.323</v>
      </c>
      <c r="N72" s="72">
        <v>38</v>
      </c>
      <c r="O72" s="64">
        <v>2530</v>
      </c>
      <c r="P72" s="65">
        <f>Table224578910112345678910111213141516171819202122232425262728293031[[#This Row],[PEMBULATAN]]*O72</f>
        <v>96140</v>
      </c>
    </row>
    <row r="73" spans="1:16" ht="26.25" customHeight="1" x14ac:dyDescent="0.2">
      <c r="A73" s="14"/>
      <c r="B73" s="14"/>
      <c r="C73" s="73" t="s">
        <v>5309</v>
      </c>
      <c r="D73" s="78" t="s">
        <v>289</v>
      </c>
      <c r="E73" s="13">
        <v>44461</v>
      </c>
      <c r="F73" s="76" t="s">
        <v>1362</v>
      </c>
      <c r="G73" s="13">
        <v>44463.916666666664</v>
      </c>
      <c r="H73" s="77" t="s">
        <v>5237</v>
      </c>
      <c r="I73" s="16">
        <v>80</v>
      </c>
      <c r="J73" s="16">
        <v>22</v>
      </c>
      <c r="K73" s="16">
        <v>22</v>
      </c>
      <c r="L73" s="16">
        <v>3</v>
      </c>
      <c r="M73" s="81">
        <v>9.68</v>
      </c>
      <c r="N73" s="72">
        <v>10</v>
      </c>
      <c r="O73" s="64">
        <v>2530</v>
      </c>
      <c r="P73" s="65">
        <f>Table224578910112345678910111213141516171819202122232425262728293031[[#This Row],[PEMBULATAN]]*O73</f>
        <v>25300</v>
      </c>
    </row>
    <row r="74" spans="1:16" ht="26.25" customHeight="1" x14ac:dyDescent="0.2">
      <c r="A74" s="14"/>
      <c r="B74" s="14"/>
      <c r="C74" s="73" t="s">
        <v>5310</v>
      </c>
      <c r="D74" s="78" t="s">
        <v>289</v>
      </c>
      <c r="E74" s="13">
        <v>44461</v>
      </c>
      <c r="F74" s="76" t="s">
        <v>1362</v>
      </c>
      <c r="G74" s="13">
        <v>44463.916666666664</v>
      </c>
      <c r="H74" s="77" t="s">
        <v>5237</v>
      </c>
      <c r="I74" s="16">
        <v>79</v>
      </c>
      <c r="J74" s="16">
        <v>56</v>
      </c>
      <c r="K74" s="16">
        <v>20</v>
      </c>
      <c r="L74" s="16">
        <v>15</v>
      </c>
      <c r="M74" s="81">
        <v>22.12</v>
      </c>
      <c r="N74" s="72">
        <v>22</v>
      </c>
      <c r="O74" s="64">
        <v>2530</v>
      </c>
      <c r="P74" s="65">
        <f>Table224578910112345678910111213141516171819202122232425262728293031[[#This Row],[PEMBULATAN]]*O74</f>
        <v>55660</v>
      </c>
    </row>
    <row r="75" spans="1:16" ht="26.25" customHeight="1" x14ac:dyDescent="0.2">
      <c r="A75" s="14"/>
      <c r="B75" s="14"/>
      <c r="C75" s="73" t="s">
        <v>5311</v>
      </c>
      <c r="D75" s="78" t="s">
        <v>289</v>
      </c>
      <c r="E75" s="13">
        <v>44461</v>
      </c>
      <c r="F75" s="76" t="s">
        <v>1362</v>
      </c>
      <c r="G75" s="13">
        <v>44463.916666666664</v>
      </c>
      <c r="H75" s="77" t="s">
        <v>5237</v>
      </c>
      <c r="I75" s="16">
        <v>70</v>
      </c>
      <c r="J75" s="16">
        <v>46</v>
      </c>
      <c r="K75" s="16">
        <v>27</v>
      </c>
      <c r="L75" s="16">
        <v>9</v>
      </c>
      <c r="M75" s="81">
        <v>21.734999999999999</v>
      </c>
      <c r="N75" s="72">
        <v>23</v>
      </c>
      <c r="O75" s="64">
        <v>2530</v>
      </c>
      <c r="P75" s="65">
        <f>Table224578910112345678910111213141516171819202122232425262728293031[[#This Row],[PEMBULATAN]]*O75</f>
        <v>58190</v>
      </c>
    </row>
    <row r="76" spans="1:16" ht="26.25" customHeight="1" x14ac:dyDescent="0.2">
      <c r="A76" s="14"/>
      <c r="B76" s="14"/>
      <c r="C76" s="73" t="s">
        <v>5312</v>
      </c>
      <c r="D76" s="78" t="s">
        <v>289</v>
      </c>
      <c r="E76" s="13">
        <v>44461</v>
      </c>
      <c r="F76" s="76" t="s">
        <v>1362</v>
      </c>
      <c r="G76" s="13">
        <v>44463.916666666664</v>
      </c>
      <c r="H76" s="77" t="s">
        <v>5237</v>
      </c>
      <c r="I76" s="16">
        <v>52</v>
      </c>
      <c r="J76" s="16">
        <v>40</v>
      </c>
      <c r="K76" s="16">
        <v>30</v>
      </c>
      <c r="L76" s="16">
        <v>8</v>
      </c>
      <c r="M76" s="81">
        <v>15.6</v>
      </c>
      <c r="N76" s="72">
        <v>16</v>
      </c>
      <c r="O76" s="64">
        <v>2530</v>
      </c>
      <c r="P76" s="65">
        <f>Table224578910112345678910111213141516171819202122232425262728293031[[#This Row],[PEMBULATAN]]*O76</f>
        <v>40480</v>
      </c>
    </row>
    <row r="77" spans="1:16" ht="26.25" customHeight="1" x14ac:dyDescent="0.2">
      <c r="A77" s="14"/>
      <c r="B77" s="14"/>
      <c r="C77" s="73" t="s">
        <v>5313</v>
      </c>
      <c r="D77" s="78" t="s">
        <v>289</v>
      </c>
      <c r="E77" s="13">
        <v>44461</v>
      </c>
      <c r="F77" s="76" t="s">
        <v>1362</v>
      </c>
      <c r="G77" s="13">
        <v>44463.916666666664</v>
      </c>
      <c r="H77" s="77" t="s">
        <v>5237</v>
      </c>
      <c r="I77" s="16">
        <v>58</v>
      </c>
      <c r="J77" s="16">
        <v>32</v>
      </c>
      <c r="K77" s="16">
        <v>39</v>
      </c>
      <c r="L77" s="16">
        <v>16</v>
      </c>
      <c r="M77" s="81">
        <v>18.096</v>
      </c>
      <c r="N77" s="72">
        <v>18</v>
      </c>
      <c r="O77" s="64">
        <v>2530</v>
      </c>
      <c r="P77" s="65">
        <f>Table224578910112345678910111213141516171819202122232425262728293031[[#This Row],[PEMBULATAN]]*O77</f>
        <v>45540</v>
      </c>
    </row>
    <row r="78" spans="1:16" ht="26.25" customHeight="1" x14ac:dyDescent="0.2">
      <c r="A78" s="14"/>
      <c r="B78" s="14"/>
      <c r="C78" s="73" t="s">
        <v>5314</v>
      </c>
      <c r="D78" s="78" t="s">
        <v>289</v>
      </c>
      <c r="E78" s="13">
        <v>44461</v>
      </c>
      <c r="F78" s="76" t="s">
        <v>1362</v>
      </c>
      <c r="G78" s="13">
        <v>44463.916666666664</v>
      </c>
      <c r="H78" s="77" t="s">
        <v>5237</v>
      </c>
      <c r="I78" s="16">
        <v>102</v>
      </c>
      <c r="J78" s="16">
        <v>73</v>
      </c>
      <c r="K78" s="16">
        <v>3</v>
      </c>
      <c r="L78" s="16">
        <v>1</v>
      </c>
      <c r="M78" s="81">
        <v>5.5845000000000002</v>
      </c>
      <c r="N78" s="72">
        <v>6</v>
      </c>
      <c r="O78" s="64">
        <v>2530</v>
      </c>
      <c r="P78" s="65">
        <f>Table224578910112345678910111213141516171819202122232425262728293031[[#This Row],[PEMBULATAN]]*O78</f>
        <v>15180</v>
      </c>
    </row>
    <row r="79" spans="1:16" ht="26.25" customHeight="1" x14ac:dyDescent="0.2">
      <c r="A79" s="14"/>
      <c r="B79" s="14"/>
      <c r="C79" s="73" t="s">
        <v>5315</v>
      </c>
      <c r="D79" s="78" t="s">
        <v>289</v>
      </c>
      <c r="E79" s="13">
        <v>44461</v>
      </c>
      <c r="F79" s="76" t="s">
        <v>1362</v>
      </c>
      <c r="G79" s="13">
        <v>44463.916666666664</v>
      </c>
      <c r="H79" s="77" t="s">
        <v>5237</v>
      </c>
      <c r="I79" s="16">
        <v>43</v>
      </c>
      <c r="J79" s="16">
        <v>32</v>
      </c>
      <c r="K79" s="16">
        <v>32</v>
      </c>
      <c r="L79" s="16">
        <v>1</v>
      </c>
      <c r="M79" s="81">
        <v>11.007999999999999</v>
      </c>
      <c r="N79" s="72">
        <v>11</v>
      </c>
      <c r="O79" s="64">
        <v>2530</v>
      </c>
      <c r="P79" s="65">
        <f>Table224578910112345678910111213141516171819202122232425262728293031[[#This Row],[PEMBULATAN]]*O79</f>
        <v>27830</v>
      </c>
    </row>
    <row r="80" spans="1:16" ht="26.25" customHeight="1" x14ac:dyDescent="0.2">
      <c r="A80" s="14"/>
      <c r="B80" s="14"/>
      <c r="C80" s="73" t="s">
        <v>5316</v>
      </c>
      <c r="D80" s="78" t="s">
        <v>289</v>
      </c>
      <c r="E80" s="13">
        <v>44461</v>
      </c>
      <c r="F80" s="76" t="s">
        <v>1362</v>
      </c>
      <c r="G80" s="13">
        <v>44463.916666666664</v>
      </c>
      <c r="H80" s="77" t="s">
        <v>5237</v>
      </c>
      <c r="I80" s="16">
        <v>73</v>
      </c>
      <c r="J80" s="16">
        <v>48</v>
      </c>
      <c r="K80" s="16">
        <v>25</v>
      </c>
      <c r="L80" s="16">
        <v>9</v>
      </c>
      <c r="M80" s="81">
        <v>21.9</v>
      </c>
      <c r="N80" s="72">
        <v>22</v>
      </c>
      <c r="O80" s="64">
        <v>2530</v>
      </c>
      <c r="P80" s="65">
        <f>Table224578910112345678910111213141516171819202122232425262728293031[[#This Row],[PEMBULATAN]]*O80</f>
        <v>55660</v>
      </c>
    </row>
    <row r="81" spans="1:16" ht="26.25" customHeight="1" x14ac:dyDescent="0.2">
      <c r="A81" s="14"/>
      <c r="B81" s="14"/>
      <c r="C81" s="73" t="s">
        <v>5317</v>
      </c>
      <c r="D81" s="78" t="s">
        <v>289</v>
      </c>
      <c r="E81" s="13">
        <v>44461</v>
      </c>
      <c r="F81" s="76" t="s">
        <v>1362</v>
      </c>
      <c r="G81" s="13">
        <v>44463.916666666664</v>
      </c>
      <c r="H81" s="77" t="s">
        <v>5237</v>
      </c>
      <c r="I81" s="16">
        <v>42</v>
      </c>
      <c r="J81" s="16">
        <v>30</v>
      </c>
      <c r="K81" s="16">
        <v>30</v>
      </c>
      <c r="L81" s="16">
        <v>1</v>
      </c>
      <c r="M81" s="81">
        <v>9.4499999999999993</v>
      </c>
      <c r="N81" s="72">
        <v>10</v>
      </c>
      <c r="O81" s="64">
        <v>2530</v>
      </c>
      <c r="P81" s="65">
        <f>Table224578910112345678910111213141516171819202122232425262728293031[[#This Row],[PEMBULATAN]]*O81</f>
        <v>25300</v>
      </c>
    </row>
    <row r="82" spans="1:16" ht="26.25" customHeight="1" x14ac:dyDescent="0.2">
      <c r="A82" s="14"/>
      <c r="B82" s="14"/>
      <c r="C82" s="73" t="s">
        <v>5318</v>
      </c>
      <c r="D82" s="78" t="s">
        <v>289</v>
      </c>
      <c r="E82" s="13">
        <v>44461</v>
      </c>
      <c r="F82" s="76" t="s">
        <v>1362</v>
      </c>
      <c r="G82" s="13">
        <v>44463.916666666664</v>
      </c>
      <c r="H82" s="77" t="s">
        <v>5237</v>
      </c>
      <c r="I82" s="16">
        <v>70</v>
      </c>
      <c r="J82" s="16">
        <v>27</v>
      </c>
      <c r="K82" s="16">
        <v>27</v>
      </c>
      <c r="L82" s="16">
        <v>7</v>
      </c>
      <c r="M82" s="81">
        <v>12.7575</v>
      </c>
      <c r="N82" s="72">
        <v>13</v>
      </c>
      <c r="O82" s="64">
        <v>2530</v>
      </c>
      <c r="P82" s="65">
        <f>Table224578910112345678910111213141516171819202122232425262728293031[[#This Row],[PEMBULATAN]]*O82</f>
        <v>32890</v>
      </c>
    </row>
    <row r="83" spans="1:16" ht="26.25" customHeight="1" x14ac:dyDescent="0.2">
      <c r="A83" s="14"/>
      <c r="B83" s="14"/>
      <c r="C83" s="73" t="s">
        <v>5319</v>
      </c>
      <c r="D83" s="78" t="s">
        <v>289</v>
      </c>
      <c r="E83" s="13">
        <v>44461</v>
      </c>
      <c r="F83" s="76" t="s">
        <v>1362</v>
      </c>
      <c r="G83" s="13">
        <v>44463.916666666664</v>
      </c>
      <c r="H83" s="77" t="s">
        <v>5237</v>
      </c>
      <c r="I83" s="16">
        <v>54</v>
      </c>
      <c r="J83" s="16">
        <v>40</v>
      </c>
      <c r="K83" s="16">
        <v>28</v>
      </c>
      <c r="L83" s="16">
        <v>10</v>
      </c>
      <c r="M83" s="81">
        <v>15.12</v>
      </c>
      <c r="N83" s="72">
        <v>15</v>
      </c>
      <c r="O83" s="64">
        <v>2530</v>
      </c>
      <c r="P83" s="65">
        <f>Table224578910112345678910111213141516171819202122232425262728293031[[#This Row],[PEMBULATAN]]*O83</f>
        <v>37950</v>
      </c>
    </row>
    <row r="84" spans="1:16" ht="26.25" customHeight="1" x14ac:dyDescent="0.2">
      <c r="A84" s="14"/>
      <c r="B84" s="14"/>
      <c r="C84" s="73" t="s">
        <v>5320</v>
      </c>
      <c r="D84" s="78" t="s">
        <v>289</v>
      </c>
      <c r="E84" s="13">
        <v>44461</v>
      </c>
      <c r="F84" s="76" t="s">
        <v>1362</v>
      </c>
      <c r="G84" s="13">
        <v>44463.916666666664</v>
      </c>
      <c r="H84" s="77" t="s">
        <v>5237</v>
      </c>
      <c r="I84" s="16">
        <v>58</v>
      </c>
      <c r="J84" s="16">
        <v>35</v>
      </c>
      <c r="K84" s="16">
        <v>15</v>
      </c>
      <c r="L84" s="16">
        <v>4</v>
      </c>
      <c r="M84" s="81">
        <v>7.6124999999999998</v>
      </c>
      <c r="N84" s="72">
        <v>8</v>
      </c>
      <c r="O84" s="64">
        <v>2530</v>
      </c>
      <c r="P84" s="65">
        <f>Table224578910112345678910111213141516171819202122232425262728293031[[#This Row],[PEMBULATAN]]*O84</f>
        <v>20240</v>
      </c>
    </row>
    <row r="85" spans="1:16" ht="26.25" customHeight="1" x14ac:dyDescent="0.2">
      <c r="A85" s="14"/>
      <c r="B85" s="14"/>
      <c r="C85" s="73" t="s">
        <v>5321</v>
      </c>
      <c r="D85" s="78" t="s">
        <v>289</v>
      </c>
      <c r="E85" s="13">
        <v>44461</v>
      </c>
      <c r="F85" s="76" t="s">
        <v>1362</v>
      </c>
      <c r="G85" s="13">
        <v>44463.916666666664</v>
      </c>
      <c r="H85" s="77" t="s">
        <v>5237</v>
      </c>
      <c r="I85" s="16">
        <v>70</v>
      </c>
      <c r="J85" s="16">
        <v>44</v>
      </c>
      <c r="K85" s="16">
        <v>25</v>
      </c>
      <c r="L85" s="16">
        <v>5</v>
      </c>
      <c r="M85" s="81">
        <v>19.25</v>
      </c>
      <c r="N85" s="72">
        <v>19</v>
      </c>
      <c r="O85" s="64">
        <v>2530</v>
      </c>
      <c r="P85" s="65">
        <f>Table224578910112345678910111213141516171819202122232425262728293031[[#This Row],[PEMBULATAN]]*O85</f>
        <v>48070</v>
      </c>
    </row>
    <row r="86" spans="1:16" ht="26.25" customHeight="1" x14ac:dyDescent="0.2">
      <c r="A86" s="14"/>
      <c r="B86" s="14"/>
      <c r="C86" s="73" t="s">
        <v>5322</v>
      </c>
      <c r="D86" s="78" t="s">
        <v>289</v>
      </c>
      <c r="E86" s="13">
        <v>44461</v>
      </c>
      <c r="F86" s="76" t="s">
        <v>1362</v>
      </c>
      <c r="G86" s="13">
        <v>44463.916666666664</v>
      </c>
      <c r="H86" s="77" t="s">
        <v>5237</v>
      </c>
      <c r="I86" s="16">
        <v>95</v>
      </c>
      <c r="J86" s="16">
        <v>54</v>
      </c>
      <c r="K86" s="16">
        <v>36</v>
      </c>
      <c r="L86" s="16">
        <v>14</v>
      </c>
      <c r="M86" s="81">
        <v>46.17</v>
      </c>
      <c r="N86" s="72">
        <v>46</v>
      </c>
      <c r="O86" s="64">
        <v>2530</v>
      </c>
      <c r="P86" s="65">
        <f>Table224578910112345678910111213141516171819202122232425262728293031[[#This Row],[PEMBULATAN]]*O86</f>
        <v>116380</v>
      </c>
    </row>
    <row r="87" spans="1:16" ht="26.25" customHeight="1" x14ac:dyDescent="0.2">
      <c r="A87" s="14"/>
      <c r="B87" s="14"/>
      <c r="C87" s="73" t="s">
        <v>5323</v>
      </c>
      <c r="D87" s="78" t="s">
        <v>289</v>
      </c>
      <c r="E87" s="13">
        <v>44461</v>
      </c>
      <c r="F87" s="76" t="s">
        <v>1362</v>
      </c>
      <c r="G87" s="13">
        <v>44463.916666666664</v>
      </c>
      <c r="H87" s="77" t="s">
        <v>5237</v>
      </c>
      <c r="I87" s="16">
        <v>67</v>
      </c>
      <c r="J87" s="16">
        <v>48</v>
      </c>
      <c r="K87" s="16">
        <v>25</v>
      </c>
      <c r="L87" s="16">
        <v>11</v>
      </c>
      <c r="M87" s="81">
        <v>20.100000000000001</v>
      </c>
      <c r="N87" s="72">
        <v>20</v>
      </c>
      <c r="O87" s="64">
        <v>2530</v>
      </c>
      <c r="P87" s="65">
        <f>Table224578910112345678910111213141516171819202122232425262728293031[[#This Row],[PEMBULATAN]]*O87</f>
        <v>50600</v>
      </c>
    </row>
    <row r="88" spans="1:16" ht="26.25" customHeight="1" x14ac:dyDescent="0.2">
      <c r="A88" s="14"/>
      <c r="B88" s="14"/>
      <c r="C88" s="73" t="s">
        <v>5324</v>
      </c>
      <c r="D88" s="78" t="s">
        <v>289</v>
      </c>
      <c r="E88" s="13">
        <v>44461</v>
      </c>
      <c r="F88" s="76" t="s">
        <v>1362</v>
      </c>
      <c r="G88" s="13">
        <v>44463.916666666664</v>
      </c>
      <c r="H88" s="77" t="s">
        <v>5237</v>
      </c>
      <c r="I88" s="16">
        <v>93</v>
      </c>
      <c r="J88" s="16">
        <v>49</v>
      </c>
      <c r="K88" s="16">
        <v>35</v>
      </c>
      <c r="L88" s="16">
        <v>23</v>
      </c>
      <c r="M88" s="81">
        <v>39.873750000000001</v>
      </c>
      <c r="N88" s="72">
        <v>40</v>
      </c>
      <c r="O88" s="64">
        <v>2530</v>
      </c>
      <c r="P88" s="65">
        <f>Table224578910112345678910111213141516171819202122232425262728293031[[#This Row],[PEMBULATAN]]*O88</f>
        <v>101200</v>
      </c>
    </row>
    <row r="89" spans="1:16" ht="26.25" customHeight="1" x14ac:dyDescent="0.2">
      <c r="A89" s="14"/>
      <c r="B89" s="14"/>
      <c r="C89" s="73" t="s">
        <v>5325</v>
      </c>
      <c r="D89" s="78" t="s">
        <v>289</v>
      </c>
      <c r="E89" s="13">
        <v>44461</v>
      </c>
      <c r="F89" s="76" t="s">
        <v>1362</v>
      </c>
      <c r="G89" s="13">
        <v>44463.916666666664</v>
      </c>
      <c r="H89" s="77" t="s">
        <v>5237</v>
      </c>
      <c r="I89" s="16">
        <v>55</v>
      </c>
      <c r="J89" s="16">
        <v>36</v>
      </c>
      <c r="K89" s="16">
        <v>25</v>
      </c>
      <c r="L89" s="16">
        <v>1</v>
      </c>
      <c r="M89" s="81">
        <v>12.375</v>
      </c>
      <c r="N89" s="72">
        <v>13</v>
      </c>
      <c r="O89" s="64">
        <v>2530</v>
      </c>
      <c r="P89" s="65">
        <f>Table224578910112345678910111213141516171819202122232425262728293031[[#This Row],[PEMBULATAN]]*O89</f>
        <v>32890</v>
      </c>
    </row>
    <row r="90" spans="1:16" ht="26.25" customHeight="1" x14ac:dyDescent="0.2">
      <c r="A90" s="14"/>
      <c r="B90" s="14"/>
      <c r="C90" s="73" t="s">
        <v>5326</v>
      </c>
      <c r="D90" s="78" t="s">
        <v>289</v>
      </c>
      <c r="E90" s="13">
        <v>44461</v>
      </c>
      <c r="F90" s="76" t="s">
        <v>1362</v>
      </c>
      <c r="G90" s="13">
        <v>44463.916666666664</v>
      </c>
      <c r="H90" s="77" t="s">
        <v>5237</v>
      </c>
      <c r="I90" s="16">
        <v>50</v>
      </c>
      <c r="J90" s="16">
        <v>43</v>
      </c>
      <c r="K90" s="16">
        <v>30</v>
      </c>
      <c r="L90" s="16">
        <v>3</v>
      </c>
      <c r="M90" s="81">
        <v>16.125</v>
      </c>
      <c r="N90" s="72">
        <v>16</v>
      </c>
      <c r="O90" s="64">
        <v>2530</v>
      </c>
      <c r="P90" s="65">
        <f>Table224578910112345678910111213141516171819202122232425262728293031[[#This Row],[PEMBULATAN]]*O90</f>
        <v>40480</v>
      </c>
    </row>
    <row r="91" spans="1:16" ht="26.25" customHeight="1" x14ac:dyDescent="0.2">
      <c r="A91" s="14"/>
      <c r="B91" s="14"/>
      <c r="C91" s="73" t="s">
        <v>5327</v>
      </c>
      <c r="D91" s="78" t="s">
        <v>289</v>
      </c>
      <c r="E91" s="13">
        <v>44461</v>
      </c>
      <c r="F91" s="76" t="s">
        <v>1362</v>
      </c>
      <c r="G91" s="13">
        <v>44463.916666666664</v>
      </c>
      <c r="H91" s="77" t="s">
        <v>5237</v>
      </c>
      <c r="I91" s="16">
        <v>42</v>
      </c>
      <c r="J91" s="16">
        <v>36</v>
      </c>
      <c r="K91" s="16">
        <v>22</v>
      </c>
      <c r="L91" s="16">
        <v>5</v>
      </c>
      <c r="M91" s="81">
        <v>8.3160000000000007</v>
      </c>
      <c r="N91" s="72">
        <v>9</v>
      </c>
      <c r="O91" s="64">
        <v>2530</v>
      </c>
      <c r="P91" s="65">
        <f>Table224578910112345678910111213141516171819202122232425262728293031[[#This Row],[PEMBULATAN]]*O91</f>
        <v>22770</v>
      </c>
    </row>
    <row r="92" spans="1:16" ht="26.25" customHeight="1" x14ac:dyDescent="0.2">
      <c r="A92" s="14"/>
      <c r="B92" s="14"/>
      <c r="C92" s="73" t="s">
        <v>5328</v>
      </c>
      <c r="D92" s="78" t="s">
        <v>289</v>
      </c>
      <c r="E92" s="13">
        <v>44461</v>
      </c>
      <c r="F92" s="76" t="s">
        <v>1362</v>
      </c>
      <c r="G92" s="13">
        <v>44463.916666666664</v>
      </c>
      <c r="H92" s="77" t="s">
        <v>5237</v>
      </c>
      <c r="I92" s="16">
        <v>52</v>
      </c>
      <c r="J92" s="16">
        <v>23</v>
      </c>
      <c r="K92" s="16">
        <v>28</v>
      </c>
      <c r="L92" s="16">
        <v>3</v>
      </c>
      <c r="M92" s="81">
        <v>8.3719999999999999</v>
      </c>
      <c r="N92" s="72">
        <v>9</v>
      </c>
      <c r="O92" s="64">
        <v>2530</v>
      </c>
      <c r="P92" s="65">
        <f>Table224578910112345678910111213141516171819202122232425262728293031[[#This Row],[PEMBULATAN]]*O92</f>
        <v>22770</v>
      </c>
    </row>
    <row r="93" spans="1:16" ht="26.25" customHeight="1" x14ac:dyDescent="0.2">
      <c r="A93" s="14"/>
      <c r="B93" s="14"/>
      <c r="C93" s="73" t="s">
        <v>5329</v>
      </c>
      <c r="D93" s="78" t="s">
        <v>289</v>
      </c>
      <c r="E93" s="13">
        <v>44461</v>
      </c>
      <c r="F93" s="76" t="s">
        <v>1362</v>
      </c>
      <c r="G93" s="13">
        <v>44463.916666666664</v>
      </c>
      <c r="H93" s="77" t="s">
        <v>5237</v>
      </c>
      <c r="I93" s="16">
        <v>55</v>
      </c>
      <c r="J93" s="16">
        <v>31</v>
      </c>
      <c r="K93" s="16">
        <v>18</v>
      </c>
      <c r="L93" s="16">
        <v>4</v>
      </c>
      <c r="M93" s="81">
        <v>7.6725000000000003</v>
      </c>
      <c r="N93" s="72">
        <v>8</v>
      </c>
      <c r="O93" s="64">
        <v>2530</v>
      </c>
      <c r="P93" s="65">
        <f>Table224578910112345678910111213141516171819202122232425262728293031[[#This Row],[PEMBULATAN]]*O93</f>
        <v>20240</v>
      </c>
    </row>
    <row r="94" spans="1:16" ht="26.25" customHeight="1" x14ac:dyDescent="0.2">
      <c r="A94" s="14"/>
      <c r="B94" s="14"/>
      <c r="C94" s="73" t="s">
        <v>5330</v>
      </c>
      <c r="D94" s="78" t="s">
        <v>289</v>
      </c>
      <c r="E94" s="13">
        <v>44461</v>
      </c>
      <c r="F94" s="76" t="s">
        <v>1362</v>
      </c>
      <c r="G94" s="13">
        <v>44463.916666666664</v>
      </c>
      <c r="H94" s="77" t="s">
        <v>5237</v>
      </c>
      <c r="I94" s="16">
        <v>62</v>
      </c>
      <c r="J94" s="16">
        <v>48</v>
      </c>
      <c r="K94" s="16">
        <v>20</v>
      </c>
      <c r="L94" s="16">
        <v>6</v>
      </c>
      <c r="M94" s="81">
        <v>14.88</v>
      </c>
      <c r="N94" s="72">
        <v>15</v>
      </c>
      <c r="O94" s="64">
        <v>2530</v>
      </c>
      <c r="P94" s="65">
        <f>Table224578910112345678910111213141516171819202122232425262728293031[[#This Row],[PEMBULATAN]]*O94</f>
        <v>37950</v>
      </c>
    </row>
    <row r="95" spans="1:16" ht="26.25" customHeight="1" x14ac:dyDescent="0.2">
      <c r="A95" s="14"/>
      <c r="B95" s="14"/>
      <c r="C95" s="73" t="s">
        <v>5331</v>
      </c>
      <c r="D95" s="78" t="s">
        <v>289</v>
      </c>
      <c r="E95" s="13">
        <v>44461</v>
      </c>
      <c r="F95" s="76" t="s">
        <v>1362</v>
      </c>
      <c r="G95" s="13">
        <v>44463.916666666664</v>
      </c>
      <c r="H95" s="77" t="s">
        <v>5237</v>
      </c>
      <c r="I95" s="16">
        <v>63</v>
      </c>
      <c r="J95" s="16">
        <v>30</v>
      </c>
      <c r="K95" s="16">
        <v>25</v>
      </c>
      <c r="L95" s="16">
        <v>9</v>
      </c>
      <c r="M95" s="81">
        <v>11.8125</v>
      </c>
      <c r="N95" s="72">
        <v>12</v>
      </c>
      <c r="O95" s="64">
        <v>2530</v>
      </c>
      <c r="P95" s="65">
        <f>Table224578910112345678910111213141516171819202122232425262728293031[[#This Row],[PEMBULATAN]]*O95</f>
        <v>30360</v>
      </c>
    </row>
    <row r="96" spans="1:16" ht="26.25" customHeight="1" x14ac:dyDescent="0.2">
      <c r="A96" s="14"/>
      <c r="B96" s="14"/>
      <c r="C96" s="73" t="s">
        <v>5332</v>
      </c>
      <c r="D96" s="78" t="s">
        <v>289</v>
      </c>
      <c r="E96" s="13">
        <v>44461</v>
      </c>
      <c r="F96" s="76" t="s">
        <v>1362</v>
      </c>
      <c r="G96" s="13">
        <v>44463.916666666664</v>
      </c>
      <c r="H96" s="77" t="s">
        <v>5237</v>
      </c>
      <c r="I96" s="16">
        <v>102</v>
      </c>
      <c r="J96" s="16">
        <v>60</v>
      </c>
      <c r="K96" s="16">
        <v>25</v>
      </c>
      <c r="L96" s="16">
        <v>27</v>
      </c>
      <c r="M96" s="81">
        <v>38.25</v>
      </c>
      <c r="N96" s="72">
        <v>38</v>
      </c>
      <c r="O96" s="64">
        <v>2530</v>
      </c>
      <c r="P96" s="65">
        <f>Table224578910112345678910111213141516171819202122232425262728293031[[#This Row],[PEMBULATAN]]*O96</f>
        <v>96140</v>
      </c>
    </row>
    <row r="97" spans="1:16" ht="26.25" customHeight="1" x14ac:dyDescent="0.2">
      <c r="A97" s="14"/>
      <c r="B97" s="14"/>
      <c r="C97" s="73" t="s">
        <v>5333</v>
      </c>
      <c r="D97" s="78" t="s">
        <v>289</v>
      </c>
      <c r="E97" s="13">
        <v>44461</v>
      </c>
      <c r="F97" s="76" t="s">
        <v>1362</v>
      </c>
      <c r="G97" s="13">
        <v>44463.916666666664</v>
      </c>
      <c r="H97" s="77" t="s">
        <v>5237</v>
      </c>
      <c r="I97" s="16">
        <v>61</v>
      </c>
      <c r="J97" s="16">
        <v>40</v>
      </c>
      <c r="K97" s="16">
        <v>17</v>
      </c>
      <c r="L97" s="16">
        <v>4</v>
      </c>
      <c r="M97" s="81">
        <v>10.37</v>
      </c>
      <c r="N97" s="72">
        <v>11</v>
      </c>
      <c r="O97" s="64">
        <v>2530</v>
      </c>
      <c r="P97" s="65">
        <f>Table224578910112345678910111213141516171819202122232425262728293031[[#This Row],[PEMBULATAN]]*O97</f>
        <v>27830</v>
      </c>
    </row>
    <row r="98" spans="1:16" ht="26.25" customHeight="1" x14ac:dyDescent="0.2">
      <c r="A98" s="14"/>
      <c r="B98" s="14"/>
      <c r="C98" s="73" t="s">
        <v>5334</v>
      </c>
      <c r="D98" s="78" t="s">
        <v>289</v>
      </c>
      <c r="E98" s="13">
        <v>44461</v>
      </c>
      <c r="F98" s="76" t="s">
        <v>1362</v>
      </c>
      <c r="G98" s="13">
        <v>44463.916666666664</v>
      </c>
      <c r="H98" s="77" t="s">
        <v>5237</v>
      </c>
      <c r="I98" s="16">
        <v>55</v>
      </c>
      <c r="J98" s="16">
        <v>47</v>
      </c>
      <c r="K98" s="16">
        <v>23</v>
      </c>
      <c r="L98" s="16">
        <v>2</v>
      </c>
      <c r="M98" s="81">
        <v>14.86375</v>
      </c>
      <c r="N98" s="72">
        <v>15</v>
      </c>
      <c r="O98" s="64">
        <v>2530</v>
      </c>
      <c r="P98" s="65">
        <f>Table224578910112345678910111213141516171819202122232425262728293031[[#This Row],[PEMBULATAN]]*O98</f>
        <v>37950</v>
      </c>
    </row>
    <row r="99" spans="1:16" ht="26.25" customHeight="1" x14ac:dyDescent="0.2">
      <c r="A99" s="14"/>
      <c r="B99" s="14"/>
      <c r="C99" s="73" t="s">
        <v>5335</v>
      </c>
      <c r="D99" s="78" t="s">
        <v>289</v>
      </c>
      <c r="E99" s="13">
        <v>44461</v>
      </c>
      <c r="F99" s="76" t="s">
        <v>1362</v>
      </c>
      <c r="G99" s="13">
        <v>44463.916666666664</v>
      </c>
      <c r="H99" s="77" t="s">
        <v>5237</v>
      </c>
      <c r="I99" s="16">
        <v>49</v>
      </c>
      <c r="J99" s="16">
        <v>43</v>
      </c>
      <c r="K99" s="16">
        <v>20</v>
      </c>
      <c r="L99" s="16">
        <v>4</v>
      </c>
      <c r="M99" s="81">
        <v>10.535</v>
      </c>
      <c r="N99" s="72">
        <v>11</v>
      </c>
      <c r="O99" s="64">
        <v>2530</v>
      </c>
      <c r="P99" s="65">
        <f>Table224578910112345678910111213141516171819202122232425262728293031[[#This Row],[PEMBULATAN]]*O99</f>
        <v>27830</v>
      </c>
    </row>
    <row r="100" spans="1:16" ht="26.25" customHeight="1" x14ac:dyDescent="0.2">
      <c r="A100" s="14"/>
      <c r="B100" s="14"/>
      <c r="C100" s="73" t="s">
        <v>5336</v>
      </c>
      <c r="D100" s="78" t="s">
        <v>289</v>
      </c>
      <c r="E100" s="13">
        <v>44461</v>
      </c>
      <c r="F100" s="76" t="s">
        <v>1362</v>
      </c>
      <c r="G100" s="13">
        <v>44463.916666666664</v>
      </c>
      <c r="H100" s="77" t="s">
        <v>5237</v>
      </c>
      <c r="I100" s="16">
        <v>80</v>
      </c>
      <c r="J100" s="16">
        <v>60</v>
      </c>
      <c r="K100" s="16">
        <v>25</v>
      </c>
      <c r="L100" s="16">
        <v>6</v>
      </c>
      <c r="M100" s="81">
        <v>30</v>
      </c>
      <c r="N100" s="72">
        <v>30</v>
      </c>
      <c r="O100" s="64">
        <v>2530</v>
      </c>
      <c r="P100" s="65">
        <f>Table224578910112345678910111213141516171819202122232425262728293031[[#This Row],[PEMBULATAN]]*O100</f>
        <v>75900</v>
      </c>
    </row>
    <row r="101" spans="1:16" ht="26.25" customHeight="1" x14ac:dyDescent="0.2">
      <c r="A101" s="14"/>
      <c r="B101" s="14"/>
      <c r="C101" s="73" t="s">
        <v>5337</v>
      </c>
      <c r="D101" s="78" t="s">
        <v>289</v>
      </c>
      <c r="E101" s="13">
        <v>44461</v>
      </c>
      <c r="F101" s="76" t="s">
        <v>1362</v>
      </c>
      <c r="G101" s="13">
        <v>44463.916666666664</v>
      </c>
      <c r="H101" s="77" t="s">
        <v>5237</v>
      </c>
      <c r="I101" s="16">
        <v>59</v>
      </c>
      <c r="J101" s="16">
        <v>35</v>
      </c>
      <c r="K101" s="16">
        <v>20</v>
      </c>
      <c r="L101" s="16">
        <v>3</v>
      </c>
      <c r="M101" s="81">
        <v>10.324999999999999</v>
      </c>
      <c r="N101" s="72">
        <v>11</v>
      </c>
      <c r="O101" s="64">
        <v>2530</v>
      </c>
      <c r="P101" s="65">
        <f>Table224578910112345678910111213141516171819202122232425262728293031[[#This Row],[PEMBULATAN]]*O101</f>
        <v>27830</v>
      </c>
    </row>
    <row r="102" spans="1:16" ht="26.25" customHeight="1" x14ac:dyDescent="0.2">
      <c r="A102" s="14"/>
      <c r="B102" s="14"/>
      <c r="C102" s="73" t="s">
        <v>5338</v>
      </c>
      <c r="D102" s="78" t="s">
        <v>289</v>
      </c>
      <c r="E102" s="13">
        <v>44461</v>
      </c>
      <c r="F102" s="76" t="s">
        <v>1362</v>
      </c>
      <c r="G102" s="13">
        <v>44463.916666666664</v>
      </c>
      <c r="H102" s="77" t="s">
        <v>5237</v>
      </c>
      <c r="I102" s="16">
        <v>75</v>
      </c>
      <c r="J102" s="16">
        <v>45</v>
      </c>
      <c r="K102" s="16">
        <v>25</v>
      </c>
      <c r="L102" s="16">
        <v>6</v>
      </c>
      <c r="M102" s="81">
        <v>21.09375</v>
      </c>
      <c r="N102" s="72">
        <v>21</v>
      </c>
      <c r="O102" s="64">
        <v>2530</v>
      </c>
      <c r="P102" s="65">
        <f>Table224578910112345678910111213141516171819202122232425262728293031[[#This Row],[PEMBULATAN]]*O102</f>
        <v>53130</v>
      </c>
    </row>
    <row r="103" spans="1:16" ht="26.25" customHeight="1" x14ac:dyDescent="0.2">
      <c r="A103" s="14"/>
      <c r="B103" s="14"/>
      <c r="C103" s="73" t="s">
        <v>5339</v>
      </c>
      <c r="D103" s="78" t="s">
        <v>289</v>
      </c>
      <c r="E103" s="13">
        <v>44461</v>
      </c>
      <c r="F103" s="76" t="s">
        <v>1362</v>
      </c>
      <c r="G103" s="13">
        <v>44463.916666666664</v>
      </c>
      <c r="H103" s="77" t="s">
        <v>5237</v>
      </c>
      <c r="I103" s="16">
        <v>90</v>
      </c>
      <c r="J103" s="16">
        <v>53</v>
      </c>
      <c r="K103" s="16">
        <v>35</v>
      </c>
      <c r="L103" s="16">
        <v>14</v>
      </c>
      <c r="M103" s="81">
        <v>41.737499999999997</v>
      </c>
      <c r="N103" s="72">
        <v>42</v>
      </c>
      <c r="O103" s="64">
        <v>2530</v>
      </c>
      <c r="P103" s="65">
        <f>Table224578910112345678910111213141516171819202122232425262728293031[[#This Row],[PEMBULATAN]]*O103</f>
        <v>106260</v>
      </c>
    </row>
    <row r="104" spans="1:16" ht="26.25" customHeight="1" x14ac:dyDescent="0.2">
      <c r="A104" s="14"/>
      <c r="B104" s="14"/>
      <c r="C104" s="73" t="s">
        <v>5340</v>
      </c>
      <c r="D104" s="78" t="s">
        <v>289</v>
      </c>
      <c r="E104" s="13">
        <v>44461</v>
      </c>
      <c r="F104" s="76" t="s">
        <v>1362</v>
      </c>
      <c r="G104" s="13">
        <v>44463.916666666664</v>
      </c>
      <c r="H104" s="77" t="s">
        <v>5237</v>
      </c>
      <c r="I104" s="16">
        <v>70</v>
      </c>
      <c r="J104" s="16">
        <v>57</v>
      </c>
      <c r="K104" s="16">
        <v>22</v>
      </c>
      <c r="L104" s="16">
        <v>14</v>
      </c>
      <c r="M104" s="81">
        <v>21.945</v>
      </c>
      <c r="N104" s="72">
        <v>22</v>
      </c>
      <c r="O104" s="64">
        <v>2530</v>
      </c>
      <c r="P104" s="65">
        <f>Table224578910112345678910111213141516171819202122232425262728293031[[#This Row],[PEMBULATAN]]*O104</f>
        <v>55660</v>
      </c>
    </row>
    <row r="105" spans="1:16" ht="26.25" customHeight="1" x14ac:dyDescent="0.2">
      <c r="A105" s="14"/>
      <c r="B105" s="14"/>
      <c r="C105" s="73" t="s">
        <v>5341</v>
      </c>
      <c r="D105" s="78" t="s">
        <v>289</v>
      </c>
      <c r="E105" s="13">
        <v>44461</v>
      </c>
      <c r="F105" s="76" t="s">
        <v>1362</v>
      </c>
      <c r="G105" s="13">
        <v>44463.916666666664</v>
      </c>
      <c r="H105" s="77" t="s">
        <v>5237</v>
      </c>
      <c r="I105" s="16">
        <v>56</v>
      </c>
      <c r="J105" s="16">
        <v>36</v>
      </c>
      <c r="K105" s="16">
        <v>20</v>
      </c>
      <c r="L105" s="16">
        <v>6</v>
      </c>
      <c r="M105" s="81">
        <v>10.08</v>
      </c>
      <c r="N105" s="72">
        <v>10</v>
      </c>
      <c r="O105" s="64">
        <v>2530</v>
      </c>
      <c r="P105" s="65">
        <f>Table224578910112345678910111213141516171819202122232425262728293031[[#This Row],[PEMBULATAN]]*O105</f>
        <v>25300</v>
      </c>
    </row>
    <row r="106" spans="1:16" ht="26.25" customHeight="1" x14ac:dyDescent="0.2">
      <c r="A106" s="14"/>
      <c r="B106" s="14"/>
      <c r="C106" s="73" t="s">
        <v>5342</v>
      </c>
      <c r="D106" s="78" t="s">
        <v>289</v>
      </c>
      <c r="E106" s="13">
        <v>44461</v>
      </c>
      <c r="F106" s="76" t="s">
        <v>1362</v>
      </c>
      <c r="G106" s="13">
        <v>44463.916666666664</v>
      </c>
      <c r="H106" s="77" t="s">
        <v>5237</v>
      </c>
      <c r="I106" s="16">
        <v>59</v>
      </c>
      <c r="J106" s="16">
        <v>38</v>
      </c>
      <c r="K106" s="16">
        <v>20</v>
      </c>
      <c r="L106" s="16">
        <v>9</v>
      </c>
      <c r="M106" s="81">
        <v>11.21</v>
      </c>
      <c r="N106" s="72">
        <v>11</v>
      </c>
      <c r="O106" s="64">
        <v>2530</v>
      </c>
      <c r="P106" s="65">
        <f>Table224578910112345678910111213141516171819202122232425262728293031[[#This Row],[PEMBULATAN]]*O106</f>
        <v>27830</v>
      </c>
    </row>
    <row r="107" spans="1:16" ht="26.25" customHeight="1" x14ac:dyDescent="0.2">
      <c r="A107" s="14"/>
      <c r="B107" s="14"/>
      <c r="C107" s="73" t="s">
        <v>5343</v>
      </c>
      <c r="D107" s="78" t="s">
        <v>289</v>
      </c>
      <c r="E107" s="13">
        <v>44461</v>
      </c>
      <c r="F107" s="76" t="s">
        <v>1362</v>
      </c>
      <c r="G107" s="13">
        <v>44463.916666666664</v>
      </c>
      <c r="H107" s="77" t="s">
        <v>5237</v>
      </c>
      <c r="I107" s="16">
        <v>96</v>
      </c>
      <c r="J107" s="16">
        <v>47</v>
      </c>
      <c r="K107" s="16">
        <v>35</v>
      </c>
      <c r="L107" s="16">
        <v>23</v>
      </c>
      <c r="M107" s="81">
        <v>39.479999999999997</v>
      </c>
      <c r="N107" s="72">
        <v>40</v>
      </c>
      <c r="O107" s="64">
        <v>2530</v>
      </c>
      <c r="P107" s="65">
        <f>Table224578910112345678910111213141516171819202122232425262728293031[[#This Row],[PEMBULATAN]]*O107</f>
        <v>101200</v>
      </c>
    </row>
    <row r="108" spans="1:16" ht="26.25" customHeight="1" x14ac:dyDescent="0.2">
      <c r="A108" s="14"/>
      <c r="B108" s="14"/>
      <c r="C108" s="73" t="s">
        <v>5344</v>
      </c>
      <c r="D108" s="78" t="s">
        <v>289</v>
      </c>
      <c r="E108" s="13">
        <v>44461</v>
      </c>
      <c r="F108" s="76" t="s">
        <v>1362</v>
      </c>
      <c r="G108" s="13">
        <v>44463.916666666664</v>
      </c>
      <c r="H108" s="77" t="s">
        <v>5237</v>
      </c>
      <c r="I108" s="16">
        <v>69</v>
      </c>
      <c r="J108" s="16">
        <v>48</v>
      </c>
      <c r="K108" s="16">
        <v>25</v>
      </c>
      <c r="L108" s="16">
        <v>7</v>
      </c>
      <c r="M108" s="81">
        <v>20.7</v>
      </c>
      <c r="N108" s="72">
        <v>21</v>
      </c>
      <c r="O108" s="64">
        <v>2530</v>
      </c>
      <c r="P108" s="65">
        <f>Table224578910112345678910111213141516171819202122232425262728293031[[#This Row],[PEMBULATAN]]*O108</f>
        <v>53130</v>
      </c>
    </row>
    <row r="109" spans="1:16" ht="26.25" customHeight="1" x14ac:dyDescent="0.2">
      <c r="A109" s="14"/>
      <c r="B109" s="14"/>
      <c r="C109" s="73" t="s">
        <v>5345</v>
      </c>
      <c r="D109" s="78" t="s">
        <v>289</v>
      </c>
      <c r="E109" s="13">
        <v>44461</v>
      </c>
      <c r="F109" s="76" t="s">
        <v>1362</v>
      </c>
      <c r="G109" s="13">
        <v>44463.916666666664</v>
      </c>
      <c r="H109" s="77" t="s">
        <v>5237</v>
      </c>
      <c r="I109" s="16">
        <v>50</v>
      </c>
      <c r="J109" s="16">
        <v>40</v>
      </c>
      <c r="K109" s="16">
        <v>14</v>
      </c>
      <c r="L109" s="16">
        <v>2</v>
      </c>
      <c r="M109" s="81">
        <v>7</v>
      </c>
      <c r="N109" s="72">
        <v>7</v>
      </c>
      <c r="O109" s="64">
        <v>2530</v>
      </c>
      <c r="P109" s="65">
        <f>Table224578910112345678910111213141516171819202122232425262728293031[[#This Row],[PEMBULATAN]]*O109</f>
        <v>17710</v>
      </c>
    </row>
    <row r="110" spans="1:16" ht="26.25" customHeight="1" x14ac:dyDescent="0.2">
      <c r="A110" s="14"/>
      <c r="B110" s="14"/>
      <c r="C110" s="73" t="s">
        <v>5346</v>
      </c>
      <c r="D110" s="78" t="s">
        <v>289</v>
      </c>
      <c r="E110" s="13">
        <v>44461</v>
      </c>
      <c r="F110" s="76" t="s">
        <v>1362</v>
      </c>
      <c r="G110" s="13">
        <v>44463.916666666664</v>
      </c>
      <c r="H110" s="77" t="s">
        <v>5237</v>
      </c>
      <c r="I110" s="16">
        <v>68</v>
      </c>
      <c r="J110" s="16">
        <v>60</v>
      </c>
      <c r="K110" s="16">
        <v>20</v>
      </c>
      <c r="L110" s="16">
        <v>6</v>
      </c>
      <c r="M110" s="81">
        <v>20.399999999999999</v>
      </c>
      <c r="N110" s="72">
        <v>21</v>
      </c>
      <c r="O110" s="64">
        <v>2530</v>
      </c>
      <c r="P110" s="65">
        <f>Table224578910112345678910111213141516171819202122232425262728293031[[#This Row],[PEMBULATAN]]*O110</f>
        <v>53130</v>
      </c>
    </row>
    <row r="111" spans="1:16" ht="26.25" customHeight="1" x14ac:dyDescent="0.2">
      <c r="A111" s="14"/>
      <c r="B111" s="14"/>
      <c r="C111" s="73" t="s">
        <v>5347</v>
      </c>
      <c r="D111" s="78" t="s">
        <v>289</v>
      </c>
      <c r="E111" s="13">
        <v>44461</v>
      </c>
      <c r="F111" s="76" t="s">
        <v>1362</v>
      </c>
      <c r="G111" s="13">
        <v>44463.916666666664</v>
      </c>
      <c r="H111" s="77" t="s">
        <v>5237</v>
      </c>
      <c r="I111" s="16">
        <v>53</v>
      </c>
      <c r="J111" s="16">
        <v>50</v>
      </c>
      <c r="K111" s="16">
        <v>20</v>
      </c>
      <c r="L111" s="16">
        <v>7</v>
      </c>
      <c r="M111" s="81">
        <v>13.25</v>
      </c>
      <c r="N111" s="72">
        <v>13</v>
      </c>
      <c r="O111" s="64">
        <v>2530</v>
      </c>
      <c r="P111" s="65">
        <f>Table224578910112345678910111213141516171819202122232425262728293031[[#This Row],[PEMBULATAN]]*O111</f>
        <v>32890</v>
      </c>
    </row>
    <row r="112" spans="1:16" ht="26.25" customHeight="1" x14ac:dyDescent="0.2">
      <c r="A112" s="14"/>
      <c r="B112" s="14"/>
      <c r="C112" s="73" t="s">
        <v>5348</v>
      </c>
      <c r="D112" s="78" t="s">
        <v>289</v>
      </c>
      <c r="E112" s="13">
        <v>44461</v>
      </c>
      <c r="F112" s="76" t="s">
        <v>1362</v>
      </c>
      <c r="G112" s="13">
        <v>44463.916666666664</v>
      </c>
      <c r="H112" s="77" t="s">
        <v>5237</v>
      </c>
      <c r="I112" s="16">
        <v>55</v>
      </c>
      <c r="J112" s="16">
        <v>42</v>
      </c>
      <c r="K112" s="16">
        <v>29</v>
      </c>
      <c r="L112" s="16">
        <v>3</v>
      </c>
      <c r="M112" s="81">
        <v>16.747499999999999</v>
      </c>
      <c r="N112" s="72">
        <v>17</v>
      </c>
      <c r="O112" s="64">
        <v>2530</v>
      </c>
      <c r="P112" s="65">
        <f>Table224578910112345678910111213141516171819202122232425262728293031[[#This Row],[PEMBULATAN]]*O112</f>
        <v>43010</v>
      </c>
    </row>
    <row r="113" spans="1:16" ht="26.25" customHeight="1" x14ac:dyDescent="0.2">
      <c r="A113" s="14"/>
      <c r="B113" s="14"/>
      <c r="C113" s="73" t="s">
        <v>5349</v>
      </c>
      <c r="D113" s="78" t="s">
        <v>289</v>
      </c>
      <c r="E113" s="13">
        <v>44461</v>
      </c>
      <c r="F113" s="76" t="s">
        <v>1362</v>
      </c>
      <c r="G113" s="13">
        <v>44463.916666666664</v>
      </c>
      <c r="H113" s="77" t="s">
        <v>5237</v>
      </c>
      <c r="I113" s="16">
        <v>92</v>
      </c>
      <c r="J113" s="16">
        <v>57</v>
      </c>
      <c r="K113" s="16">
        <v>30</v>
      </c>
      <c r="L113" s="16">
        <v>15</v>
      </c>
      <c r="M113" s="81">
        <v>39.33</v>
      </c>
      <c r="N113" s="72">
        <v>40</v>
      </c>
      <c r="O113" s="64">
        <v>2530</v>
      </c>
      <c r="P113" s="65">
        <f>Table224578910112345678910111213141516171819202122232425262728293031[[#This Row],[PEMBULATAN]]*O113</f>
        <v>101200</v>
      </c>
    </row>
    <row r="114" spans="1:16" ht="26.25" customHeight="1" x14ac:dyDescent="0.2">
      <c r="A114" s="14"/>
      <c r="B114" s="14"/>
      <c r="C114" s="73" t="s">
        <v>5350</v>
      </c>
      <c r="D114" s="78" t="s">
        <v>289</v>
      </c>
      <c r="E114" s="13">
        <v>44461</v>
      </c>
      <c r="F114" s="76" t="s">
        <v>1362</v>
      </c>
      <c r="G114" s="13">
        <v>44463.916666666664</v>
      </c>
      <c r="H114" s="77" t="s">
        <v>5237</v>
      </c>
      <c r="I114" s="16">
        <v>80</v>
      </c>
      <c r="J114" s="16">
        <v>40</v>
      </c>
      <c r="K114" s="16">
        <v>30</v>
      </c>
      <c r="L114" s="16">
        <v>13</v>
      </c>
      <c r="M114" s="81">
        <v>24</v>
      </c>
      <c r="N114" s="72">
        <v>24</v>
      </c>
      <c r="O114" s="64">
        <v>2530</v>
      </c>
      <c r="P114" s="65">
        <f>Table224578910112345678910111213141516171819202122232425262728293031[[#This Row],[PEMBULATAN]]*O114</f>
        <v>60720</v>
      </c>
    </row>
    <row r="115" spans="1:16" ht="26.25" customHeight="1" x14ac:dyDescent="0.2">
      <c r="A115" s="14"/>
      <c r="B115" s="14"/>
      <c r="C115" s="73" t="s">
        <v>5351</v>
      </c>
      <c r="D115" s="78" t="s">
        <v>289</v>
      </c>
      <c r="E115" s="13">
        <v>44461</v>
      </c>
      <c r="F115" s="76" t="s">
        <v>1362</v>
      </c>
      <c r="G115" s="13">
        <v>44463.916666666664</v>
      </c>
      <c r="H115" s="77" t="s">
        <v>5237</v>
      </c>
      <c r="I115" s="16">
        <v>82</v>
      </c>
      <c r="J115" s="16">
        <v>50</v>
      </c>
      <c r="K115" s="16">
        <v>12</v>
      </c>
      <c r="L115" s="16">
        <v>8</v>
      </c>
      <c r="M115" s="81">
        <v>12.3</v>
      </c>
      <c r="N115" s="72">
        <v>13</v>
      </c>
      <c r="O115" s="64">
        <v>2530</v>
      </c>
      <c r="P115" s="65">
        <f>Table224578910112345678910111213141516171819202122232425262728293031[[#This Row],[PEMBULATAN]]*O115</f>
        <v>32890</v>
      </c>
    </row>
    <row r="116" spans="1:16" ht="26.25" customHeight="1" x14ac:dyDescent="0.2">
      <c r="A116" s="14"/>
      <c r="B116" s="14"/>
      <c r="C116" s="73" t="s">
        <v>5352</v>
      </c>
      <c r="D116" s="78" t="s">
        <v>289</v>
      </c>
      <c r="E116" s="13">
        <v>44461</v>
      </c>
      <c r="F116" s="76" t="s">
        <v>1362</v>
      </c>
      <c r="G116" s="13">
        <v>44463.916666666664</v>
      </c>
      <c r="H116" s="77" t="s">
        <v>5237</v>
      </c>
      <c r="I116" s="16">
        <v>40</v>
      </c>
      <c r="J116" s="16">
        <v>42</v>
      </c>
      <c r="K116" s="16">
        <v>19</v>
      </c>
      <c r="L116" s="16">
        <v>6</v>
      </c>
      <c r="M116" s="81">
        <v>7.98</v>
      </c>
      <c r="N116" s="72">
        <v>8</v>
      </c>
      <c r="O116" s="64">
        <v>2530</v>
      </c>
      <c r="P116" s="65">
        <f>Table224578910112345678910111213141516171819202122232425262728293031[[#This Row],[PEMBULATAN]]*O116</f>
        <v>20240</v>
      </c>
    </row>
    <row r="117" spans="1:16" ht="26.25" customHeight="1" x14ac:dyDescent="0.2">
      <c r="A117" s="14"/>
      <c r="B117" s="14"/>
      <c r="C117" s="73" t="s">
        <v>5353</v>
      </c>
      <c r="D117" s="78" t="s">
        <v>289</v>
      </c>
      <c r="E117" s="13">
        <v>44461</v>
      </c>
      <c r="F117" s="76" t="s">
        <v>1362</v>
      </c>
      <c r="G117" s="13">
        <v>44463.916666666664</v>
      </c>
      <c r="H117" s="77" t="s">
        <v>5237</v>
      </c>
      <c r="I117" s="16">
        <v>66</v>
      </c>
      <c r="J117" s="16">
        <v>50</v>
      </c>
      <c r="K117" s="16">
        <v>25</v>
      </c>
      <c r="L117" s="16">
        <v>10</v>
      </c>
      <c r="M117" s="81">
        <v>20.625</v>
      </c>
      <c r="N117" s="72">
        <v>21</v>
      </c>
      <c r="O117" s="64">
        <v>2530</v>
      </c>
      <c r="P117" s="65">
        <f>Table224578910112345678910111213141516171819202122232425262728293031[[#This Row],[PEMBULATAN]]*O117</f>
        <v>53130</v>
      </c>
    </row>
    <row r="118" spans="1:16" ht="26.25" customHeight="1" x14ac:dyDescent="0.2">
      <c r="A118" s="14"/>
      <c r="B118" s="14"/>
      <c r="C118" s="73" t="s">
        <v>5354</v>
      </c>
      <c r="D118" s="78" t="s">
        <v>289</v>
      </c>
      <c r="E118" s="13">
        <v>44461</v>
      </c>
      <c r="F118" s="76" t="s">
        <v>1362</v>
      </c>
      <c r="G118" s="13">
        <v>44463.916666666664</v>
      </c>
      <c r="H118" s="77" t="s">
        <v>5237</v>
      </c>
      <c r="I118" s="16">
        <v>63</v>
      </c>
      <c r="J118" s="16">
        <v>43</v>
      </c>
      <c r="K118" s="16">
        <v>20</v>
      </c>
      <c r="L118" s="16">
        <v>11</v>
      </c>
      <c r="M118" s="81">
        <v>13.545</v>
      </c>
      <c r="N118" s="72">
        <v>14</v>
      </c>
      <c r="O118" s="64">
        <v>2530</v>
      </c>
      <c r="P118" s="65">
        <f>Table224578910112345678910111213141516171819202122232425262728293031[[#This Row],[PEMBULATAN]]*O118</f>
        <v>35420</v>
      </c>
    </row>
    <row r="119" spans="1:16" ht="26.25" customHeight="1" x14ac:dyDescent="0.2">
      <c r="A119" s="14"/>
      <c r="B119" s="14"/>
      <c r="C119" s="73" t="s">
        <v>5355</v>
      </c>
      <c r="D119" s="78" t="s">
        <v>289</v>
      </c>
      <c r="E119" s="13">
        <v>44461</v>
      </c>
      <c r="F119" s="76" t="s">
        <v>1362</v>
      </c>
      <c r="G119" s="13">
        <v>44463.916666666664</v>
      </c>
      <c r="H119" s="77" t="s">
        <v>5237</v>
      </c>
      <c r="I119" s="16">
        <v>60</v>
      </c>
      <c r="J119" s="16">
        <v>50</v>
      </c>
      <c r="K119" s="16">
        <v>20</v>
      </c>
      <c r="L119" s="16">
        <v>7</v>
      </c>
      <c r="M119" s="81">
        <v>15</v>
      </c>
      <c r="N119" s="72">
        <v>15</v>
      </c>
      <c r="O119" s="64">
        <v>2530</v>
      </c>
      <c r="P119" s="65">
        <f>Table224578910112345678910111213141516171819202122232425262728293031[[#This Row],[PEMBULATAN]]*O119</f>
        <v>37950</v>
      </c>
    </row>
    <row r="120" spans="1:16" ht="26.25" customHeight="1" x14ac:dyDescent="0.2">
      <c r="A120" s="14"/>
      <c r="B120" s="14"/>
      <c r="C120" s="73" t="s">
        <v>5356</v>
      </c>
      <c r="D120" s="78" t="s">
        <v>289</v>
      </c>
      <c r="E120" s="13">
        <v>44461</v>
      </c>
      <c r="F120" s="76" t="s">
        <v>1362</v>
      </c>
      <c r="G120" s="13">
        <v>44463.916666666664</v>
      </c>
      <c r="H120" s="77" t="s">
        <v>5237</v>
      </c>
      <c r="I120" s="16">
        <v>87</v>
      </c>
      <c r="J120" s="16">
        <v>44</v>
      </c>
      <c r="K120" s="16">
        <v>30</v>
      </c>
      <c r="L120" s="16">
        <v>13</v>
      </c>
      <c r="M120" s="81">
        <v>28.71</v>
      </c>
      <c r="N120" s="72">
        <v>29</v>
      </c>
      <c r="O120" s="64">
        <v>2530</v>
      </c>
      <c r="P120" s="65">
        <f>Table224578910112345678910111213141516171819202122232425262728293031[[#This Row],[PEMBULATAN]]*O120</f>
        <v>73370</v>
      </c>
    </row>
    <row r="121" spans="1:16" ht="26.25" customHeight="1" x14ac:dyDescent="0.2">
      <c r="A121" s="14"/>
      <c r="B121" s="14"/>
      <c r="C121" s="73" t="s">
        <v>5357</v>
      </c>
      <c r="D121" s="78" t="s">
        <v>289</v>
      </c>
      <c r="E121" s="13">
        <v>44461</v>
      </c>
      <c r="F121" s="76" t="s">
        <v>1362</v>
      </c>
      <c r="G121" s="13">
        <v>44463.916666666664</v>
      </c>
      <c r="H121" s="77" t="s">
        <v>5237</v>
      </c>
      <c r="I121" s="16">
        <v>38</v>
      </c>
      <c r="J121" s="16">
        <v>25</v>
      </c>
      <c r="K121" s="16">
        <v>20</v>
      </c>
      <c r="L121" s="16">
        <v>3</v>
      </c>
      <c r="M121" s="81">
        <v>4.75</v>
      </c>
      <c r="N121" s="72">
        <v>5</v>
      </c>
      <c r="O121" s="64">
        <v>2530</v>
      </c>
      <c r="P121" s="65">
        <f>Table224578910112345678910111213141516171819202122232425262728293031[[#This Row],[PEMBULATAN]]*O121</f>
        <v>12650</v>
      </c>
    </row>
    <row r="122" spans="1:16" ht="26.25" customHeight="1" x14ac:dyDescent="0.2">
      <c r="A122" s="14"/>
      <c r="B122" s="14"/>
      <c r="C122" s="73" t="s">
        <v>5358</v>
      </c>
      <c r="D122" s="78" t="s">
        <v>289</v>
      </c>
      <c r="E122" s="13">
        <v>44461</v>
      </c>
      <c r="F122" s="76" t="s">
        <v>1362</v>
      </c>
      <c r="G122" s="13">
        <v>44463.916666666664</v>
      </c>
      <c r="H122" s="77" t="s">
        <v>5237</v>
      </c>
      <c r="I122" s="16">
        <v>50</v>
      </c>
      <c r="J122" s="16">
        <v>33</v>
      </c>
      <c r="K122" s="16">
        <v>18</v>
      </c>
      <c r="L122" s="16">
        <v>4</v>
      </c>
      <c r="M122" s="81">
        <v>7.4249999999999998</v>
      </c>
      <c r="N122" s="72">
        <v>8</v>
      </c>
      <c r="O122" s="64">
        <v>2530</v>
      </c>
      <c r="P122" s="65">
        <f>Table224578910112345678910111213141516171819202122232425262728293031[[#This Row],[PEMBULATAN]]*O122</f>
        <v>20240</v>
      </c>
    </row>
    <row r="123" spans="1:16" ht="26.25" customHeight="1" x14ac:dyDescent="0.2">
      <c r="A123" s="14"/>
      <c r="B123" s="14"/>
      <c r="C123" s="73" t="s">
        <v>5359</v>
      </c>
      <c r="D123" s="78" t="s">
        <v>289</v>
      </c>
      <c r="E123" s="13">
        <v>44461</v>
      </c>
      <c r="F123" s="76" t="s">
        <v>1362</v>
      </c>
      <c r="G123" s="13">
        <v>44463.916666666664</v>
      </c>
      <c r="H123" s="77" t="s">
        <v>5237</v>
      </c>
      <c r="I123" s="16">
        <v>65</v>
      </c>
      <c r="J123" s="16">
        <v>51</v>
      </c>
      <c r="K123" s="16">
        <v>25</v>
      </c>
      <c r="L123" s="16">
        <v>10</v>
      </c>
      <c r="M123" s="81">
        <v>20.71875</v>
      </c>
      <c r="N123" s="72">
        <v>21</v>
      </c>
      <c r="O123" s="64">
        <v>2530</v>
      </c>
      <c r="P123" s="65">
        <f>Table224578910112345678910111213141516171819202122232425262728293031[[#This Row],[PEMBULATAN]]*O123</f>
        <v>53130</v>
      </c>
    </row>
    <row r="124" spans="1:16" ht="26.25" customHeight="1" x14ac:dyDescent="0.2">
      <c r="A124" s="14"/>
      <c r="B124" s="14"/>
      <c r="C124" s="73" t="s">
        <v>5360</v>
      </c>
      <c r="D124" s="78" t="s">
        <v>289</v>
      </c>
      <c r="E124" s="13">
        <v>44461</v>
      </c>
      <c r="F124" s="76" t="s">
        <v>1362</v>
      </c>
      <c r="G124" s="13">
        <v>44463.916666666664</v>
      </c>
      <c r="H124" s="77" t="s">
        <v>5237</v>
      </c>
      <c r="I124" s="16">
        <v>98</v>
      </c>
      <c r="J124" s="16">
        <v>45</v>
      </c>
      <c r="K124" s="16">
        <v>40</v>
      </c>
      <c r="L124" s="16">
        <v>12</v>
      </c>
      <c r="M124" s="81">
        <v>44.1</v>
      </c>
      <c r="N124" s="72">
        <v>44</v>
      </c>
      <c r="O124" s="64">
        <v>2530</v>
      </c>
      <c r="P124" s="65">
        <f>Table224578910112345678910111213141516171819202122232425262728293031[[#This Row],[PEMBULATAN]]*O124</f>
        <v>111320</v>
      </c>
    </row>
    <row r="125" spans="1:16" ht="26.25" customHeight="1" x14ac:dyDescent="0.2">
      <c r="A125" s="14"/>
      <c r="B125" s="14"/>
      <c r="C125" s="73" t="s">
        <v>5361</v>
      </c>
      <c r="D125" s="78" t="s">
        <v>289</v>
      </c>
      <c r="E125" s="13">
        <v>44461</v>
      </c>
      <c r="F125" s="76" t="s">
        <v>1362</v>
      </c>
      <c r="G125" s="13">
        <v>44463.916666666664</v>
      </c>
      <c r="H125" s="77" t="s">
        <v>5237</v>
      </c>
      <c r="I125" s="16">
        <v>44</v>
      </c>
      <c r="J125" s="16">
        <v>38</v>
      </c>
      <c r="K125" s="16">
        <v>16</v>
      </c>
      <c r="L125" s="16">
        <v>4</v>
      </c>
      <c r="M125" s="81">
        <v>6.6879999999999997</v>
      </c>
      <c r="N125" s="72">
        <v>7</v>
      </c>
      <c r="O125" s="64">
        <v>2530</v>
      </c>
      <c r="P125" s="65">
        <f>Table224578910112345678910111213141516171819202122232425262728293031[[#This Row],[PEMBULATAN]]*O125</f>
        <v>17710</v>
      </c>
    </row>
    <row r="126" spans="1:16" ht="26.25" customHeight="1" x14ac:dyDescent="0.2">
      <c r="A126" s="14"/>
      <c r="B126" s="14"/>
      <c r="C126" s="73" t="s">
        <v>5362</v>
      </c>
      <c r="D126" s="78" t="s">
        <v>289</v>
      </c>
      <c r="E126" s="13">
        <v>44461</v>
      </c>
      <c r="F126" s="76" t="s">
        <v>1362</v>
      </c>
      <c r="G126" s="13">
        <v>44463.916666666664</v>
      </c>
      <c r="H126" s="77" t="s">
        <v>5237</v>
      </c>
      <c r="I126" s="16">
        <v>47</v>
      </c>
      <c r="J126" s="16">
        <v>36</v>
      </c>
      <c r="K126" s="16">
        <v>17</v>
      </c>
      <c r="L126" s="16">
        <v>4</v>
      </c>
      <c r="M126" s="81">
        <v>7.1909999999999998</v>
      </c>
      <c r="N126" s="72">
        <v>7</v>
      </c>
      <c r="O126" s="64">
        <v>2530</v>
      </c>
      <c r="P126" s="65">
        <f>Table224578910112345678910111213141516171819202122232425262728293031[[#This Row],[PEMBULATAN]]*O126</f>
        <v>17710</v>
      </c>
    </row>
    <row r="127" spans="1:16" ht="26.25" customHeight="1" x14ac:dyDescent="0.2">
      <c r="A127" s="14"/>
      <c r="B127" s="14"/>
      <c r="C127" s="73" t="s">
        <v>5363</v>
      </c>
      <c r="D127" s="78" t="s">
        <v>289</v>
      </c>
      <c r="E127" s="13">
        <v>44461</v>
      </c>
      <c r="F127" s="76" t="s">
        <v>1362</v>
      </c>
      <c r="G127" s="13">
        <v>44463.916666666664</v>
      </c>
      <c r="H127" s="77" t="s">
        <v>5237</v>
      </c>
      <c r="I127" s="16">
        <v>47</v>
      </c>
      <c r="J127" s="16">
        <v>50</v>
      </c>
      <c r="K127" s="16">
        <v>20</v>
      </c>
      <c r="L127" s="16">
        <v>6</v>
      </c>
      <c r="M127" s="81">
        <v>11.75</v>
      </c>
      <c r="N127" s="72">
        <v>12</v>
      </c>
      <c r="O127" s="64">
        <v>2530</v>
      </c>
      <c r="P127" s="65">
        <f>Table224578910112345678910111213141516171819202122232425262728293031[[#This Row],[PEMBULATAN]]*O127</f>
        <v>30360</v>
      </c>
    </row>
    <row r="128" spans="1:16" ht="26.25" customHeight="1" x14ac:dyDescent="0.2">
      <c r="A128" s="14"/>
      <c r="B128" s="14"/>
      <c r="C128" s="73" t="s">
        <v>5364</v>
      </c>
      <c r="D128" s="78" t="s">
        <v>289</v>
      </c>
      <c r="E128" s="13">
        <v>44461</v>
      </c>
      <c r="F128" s="76" t="s">
        <v>1362</v>
      </c>
      <c r="G128" s="13">
        <v>44463.916666666664</v>
      </c>
      <c r="H128" s="77" t="s">
        <v>5237</v>
      </c>
      <c r="I128" s="16">
        <v>28</v>
      </c>
      <c r="J128" s="16">
        <v>37</v>
      </c>
      <c r="K128" s="16">
        <v>15</v>
      </c>
      <c r="L128" s="16">
        <v>4</v>
      </c>
      <c r="M128" s="81">
        <v>3.8849999999999998</v>
      </c>
      <c r="N128" s="72">
        <v>4</v>
      </c>
      <c r="O128" s="64">
        <v>2530</v>
      </c>
      <c r="P128" s="65">
        <f>Table224578910112345678910111213141516171819202122232425262728293031[[#This Row],[PEMBULATAN]]*O128</f>
        <v>10120</v>
      </c>
    </row>
    <row r="129" spans="1:16" ht="26.25" customHeight="1" x14ac:dyDescent="0.2">
      <c r="A129" s="14"/>
      <c r="B129" s="14"/>
      <c r="C129" s="73" t="s">
        <v>5365</v>
      </c>
      <c r="D129" s="78" t="s">
        <v>289</v>
      </c>
      <c r="E129" s="13">
        <v>44461</v>
      </c>
      <c r="F129" s="76" t="s">
        <v>1362</v>
      </c>
      <c r="G129" s="13">
        <v>44463.916666666664</v>
      </c>
      <c r="H129" s="77" t="s">
        <v>5237</v>
      </c>
      <c r="I129" s="16">
        <v>88</v>
      </c>
      <c r="J129" s="16">
        <v>56</v>
      </c>
      <c r="K129" s="16">
        <v>30</v>
      </c>
      <c r="L129" s="16">
        <v>12</v>
      </c>
      <c r="M129" s="81">
        <v>36.96</v>
      </c>
      <c r="N129" s="72">
        <v>37</v>
      </c>
      <c r="O129" s="64">
        <v>2530</v>
      </c>
      <c r="P129" s="65">
        <f>Table224578910112345678910111213141516171819202122232425262728293031[[#This Row],[PEMBULATAN]]*O129</f>
        <v>93610</v>
      </c>
    </row>
    <row r="130" spans="1:16" ht="26.25" customHeight="1" x14ac:dyDescent="0.2">
      <c r="A130" s="14"/>
      <c r="B130" s="14"/>
      <c r="C130" s="73" t="s">
        <v>5366</v>
      </c>
      <c r="D130" s="78" t="s">
        <v>289</v>
      </c>
      <c r="E130" s="13">
        <v>44461</v>
      </c>
      <c r="F130" s="76" t="s">
        <v>1362</v>
      </c>
      <c r="G130" s="13">
        <v>44463.916666666664</v>
      </c>
      <c r="H130" s="77" t="s">
        <v>5237</v>
      </c>
      <c r="I130" s="16">
        <v>104</v>
      </c>
      <c r="J130" s="16">
        <v>53</v>
      </c>
      <c r="K130" s="16">
        <v>20</v>
      </c>
      <c r="L130" s="16">
        <v>14</v>
      </c>
      <c r="M130" s="81">
        <v>27.56</v>
      </c>
      <c r="N130" s="72">
        <v>28</v>
      </c>
      <c r="O130" s="64">
        <v>2530</v>
      </c>
      <c r="P130" s="65">
        <f>Table224578910112345678910111213141516171819202122232425262728293031[[#This Row],[PEMBULATAN]]*O130</f>
        <v>70840</v>
      </c>
    </row>
    <row r="131" spans="1:16" ht="26.25" customHeight="1" x14ac:dyDescent="0.2">
      <c r="A131" s="14"/>
      <c r="B131" s="14"/>
      <c r="C131" s="73" t="s">
        <v>5367</v>
      </c>
      <c r="D131" s="78" t="s">
        <v>289</v>
      </c>
      <c r="E131" s="13">
        <v>44461</v>
      </c>
      <c r="F131" s="76" t="s">
        <v>1362</v>
      </c>
      <c r="G131" s="13">
        <v>44463.916666666664</v>
      </c>
      <c r="H131" s="77" t="s">
        <v>5237</v>
      </c>
      <c r="I131" s="16">
        <v>79</v>
      </c>
      <c r="J131" s="16">
        <v>50</v>
      </c>
      <c r="K131" s="16">
        <v>33</v>
      </c>
      <c r="L131" s="16">
        <v>22</v>
      </c>
      <c r="M131" s="81">
        <v>32.587499999999999</v>
      </c>
      <c r="N131" s="72">
        <v>33</v>
      </c>
      <c r="O131" s="64">
        <v>2530</v>
      </c>
      <c r="P131" s="65">
        <f>Table224578910112345678910111213141516171819202122232425262728293031[[#This Row],[PEMBULATAN]]*O131</f>
        <v>83490</v>
      </c>
    </row>
    <row r="132" spans="1:16" ht="26.25" customHeight="1" x14ac:dyDescent="0.2">
      <c r="A132" s="14"/>
      <c r="B132" s="14"/>
      <c r="C132" s="73" t="s">
        <v>5368</v>
      </c>
      <c r="D132" s="78" t="s">
        <v>289</v>
      </c>
      <c r="E132" s="13">
        <v>44461</v>
      </c>
      <c r="F132" s="76" t="s">
        <v>1362</v>
      </c>
      <c r="G132" s="13">
        <v>44463.916666666664</v>
      </c>
      <c r="H132" s="77" t="s">
        <v>5237</v>
      </c>
      <c r="I132" s="16">
        <v>85</v>
      </c>
      <c r="J132" s="16">
        <v>68</v>
      </c>
      <c r="K132" s="16">
        <v>23</v>
      </c>
      <c r="L132" s="16">
        <v>33</v>
      </c>
      <c r="M132" s="81">
        <v>33.234999999999999</v>
      </c>
      <c r="N132" s="72">
        <v>33</v>
      </c>
      <c r="O132" s="64">
        <v>2530</v>
      </c>
      <c r="P132" s="65">
        <f>Table224578910112345678910111213141516171819202122232425262728293031[[#This Row],[PEMBULATAN]]*O132</f>
        <v>83490</v>
      </c>
    </row>
    <row r="133" spans="1:16" ht="26.25" customHeight="1" x14ac:dyDescent="0.2">
      <c r="A133" s="14"/>
      <c r="B133" s="14"/>
      <c r="C133" s="73" t="s">
        <v>5369</v>
      </c>
      <c r="D133" s="78" t="s">
        <v>289</v>
      </c>
      <c r="E133" s="13">
        <v>44461</v>
      </c>
      <c r="F133" s="76" t="s">
        <v>1362</v>
      </c>
      <c r="G133" s="13">
        <v>44463.916666666664</v>
      </c>
      <c r="H133" s="77" t="s">
        <v>5237</v>
      </c>
      <c r="I133" s="16">
        <v>93</v>
      </c>
      <c r="J133" s="16">
        <v>44</v>
      </c>
      <c r="K133" s="16">
        <v>30</v>
      </c>
      <c r="L133" s="16">
        <v>29</v>
      </c>
      <c r="M133" s="81">
        <v>30.69</v>
      </c>
      <c r="N133" s="72">
        <v>31</v>
      </c>
      <c r="O133" s="64">
        <v>2530</v>
      </c>
      <c r="P133" s="65">
        <f>Table224578910112345678910111213141516171819202122232425262728293031[[#This Row],[PEMBULATAN]]*O133</f>
        <v>78430</v>
      </c>
    </row>
    <row r="134" spans="1:16" ht="26.25" customHeight="1" x14ac:dyDescent="0.2">
      <c r="A134" s="14"/>
      <c r="B134" s="14"/>
      <c r="C134" s="73" t="s">
        <v>5370</v>
      </c>
      <c r="D134" s="78" t="s">
        <v>289</v>
      </c>
      <c r="E134" s="13">
        <v>44461</v>
      </c>
      <c r="F134" s="76" t="s">
        <v>1362</v>
      </c>
      <c r="G134" s="13">
        <v>44463.916666666664</v>
      </c>
      <c r="H134" s="77" t="s">
        <v>5237</v>
      </c>
      <c r="I134" s="16">
        <v>92</v>
      </c>
      <c r="J134" s="16">
        <v>44</v>
      </c>
      <c r="K134" s="16">
        <v>36</v>
      </c>
      <c r="L134" s="16">
        <v>16</v>
      </c>
      <c r="M134" s="81">
        <v>36.432000000000002</v>
      </c>
      <c r="N134" s="72">
        <v>37</v>
      </c>
      <c r="O134" s="64">
        <v>2530</v>
      </c>
      <c r="P134" s="65">
        <f>Table224578910112345678910111213141516171819202122232425262728293031[[#This Row],[PEMBULATAN]]*O134</f>
        <v>93610</v>
      </c>
    </row>
    <row r="135" spans="1:16" ht="26.25" customHeight="1" x14ac:dyDescent="0.2">
      <c r="A135" s="14"/>
      <c r="B135" s="14"/>
      <c r="C135" s="73" t="s">
        <v>5371</v>
      </c>
      <c r="D135" s="78" t="s">
        <v>289</v>
      </c>
      <c r="E135" s="13">
        <v>44461</v>
      </c>
      <c r="F135" s="76" t="s">
        <v>1362</v>
      </c>
      <c r="G135" s="13">
        <v>44463.916666666664</v>
      </c>
      <c r="H135" s="77" t="s">
        <v>5237</v>
      </c>
      <c r="I135" s="16">
        <v>59</v>
      </c>
      <c r="J135" s="16">
        <v>58</v>
      </c>
      <c r="K135" s="16">
        <v>20</v>
      </c>
      <c r="L135" s="16">
        <v>10</v>
      </c>
      <c r="M135" s="81">
        <v>17.11</v>
      </c>
      <c r="N135" s="72">
        <v>17</v>
      </c>
      <c r="O135" s="64">
        <v>2530</v>
      </c>
      <c r="P135" s="65">
        <f>Table224578910112345678910111213141516171819202122232425262728293031[[#This Row],[PEMBULATAN]]*O135</f>
        <v>43010</v>
      </c>
    </row>
    <row r="136" spans="1:16" ht="26.25" customHeight="1" x14ac:dyDescent="0.2">
      <c r="A136" s="14"/>
      <c r="B136" s="14"/>
      <c r="C136" s="73" t="s">
        <v>5372</v>
      </c>
      <c r="D136" s="78" t="s">
        <v>289</v>
      </c>
      <c r="E136" s="13">
        <v>44461</v>
      </c>
      <c r="F136" s="76" t="s">
        <v>1362</v>
      </c>
      <c r="G136" s="13">
        <v>44463.916666666664</v>
      </c>
      <c r="H136" s="77" t="s">
        <v>5237</v>
      </c>
      <c r="I136" s="16">
        <v>56</v>
      </c>
      <c r="J136" s="16">
        <v>48</v>
      </c>
      <c r="K136" s="16">
        <v>20</v>
      </c>
      <c r="L136" s="16">
        <v>9</v>
      </c>
      <c r="M136" s="81">
        <v>13.44</v>
      </c>
      <c r="N136" s="72">
        <v>14</v>
      </c>
      <c r="O136" s="64">
        <v>2530</v>
      </c>
      <c r="P136" s="65">
        <f>Table224578910112345678910111213141516171819202122232425262728293031[[#This Row],[PEMBULATAN]]*O136</f>
        <v>35420</v>
      </c>
    </row>
    <row r="137" spans="1:16" ht="26.25" customHeight="1" x14ac:dyDescent="0.2">
      <c r="A137" s="14"/>
      <c r="B137" s="14"/>
      <c r="C137" s="73" t="s">
        <v>5373</v>
      </c>
      <c r="D137" s="78" t="s">
        <v>289</v>
      </c>
      <c r="E137" s="13">
        <v>44461</v>
      </c>
      <c r="F137" s="76" t="s">
        <v>1362</v>
      </c>
      <c r="G137" s="13">
        <v>44463.916666666664</v>
      </c>
      <c r="H137" s="77" t="s">
        <v>5237</v>
      </c>
      <c r="I137" s="16">
        <v>63</v>
      </c>
      <c r="J137" s="16">
        <v>48</v>
      </c>
      <c r="K137" s="16">
        <v>22</v>
      </c>
      <c r="L137" s="16">
        <v>8</v>
      </c>
      <c r="M137" s="81">
        <v>16.632000000000001</v>
      </c>
      <c r="N137" s="72">
        <v>17</v>
      </c>
      <c r="O137" s="64">
        <v>2530</v>
      </c>
      <c r="P137" s="65">
        <f>Table224578910112345678910111213141516171819202122232425262728293031[[#This Row],[PEMBULATAN]]*O137</f>
        <v>43010</v>
      </c>
    </row>
    <row r="138" spans="1:16" ht="26.25" customHeight="1" x14ac:dyDescent="0.2">
      <c r="A138" s="14"/>
      <c r="B138" s="14"/>
      <c r="C138" s="73" t="s">
        <v>5374</v>
      </c>
      <c r="D138" s="78" t="s">
        <v>289</v>
      </c>
      <c r="E138" s="13">
        <v>44461</v>
      </c>
      <c r="F138" s="76" t="s">
        <v>1362</v>
      </c>
      <c r="G138" s="13">
        <v>44463.916666666664</v>
      </c>
      <c r="H138" s="77" t="s">
        <v>5237</v>
      </c>
      <c r="I138" s="16">
        <v>63</v>
      </c>
      <c r="J138" s="16">
        <v>48</v>
      </c>
      <c r="K138" s="16">
        <v>30</v>
      </c>
      <c r="L138" s="16">
        <v>5</v>
      </c>
      <c r="M138" s="81">
        <v>22.68</v>
      </c>
      <c r="N138" s="72">
        <v>23</v>
      </c>
      <c r="O138" s="64">
        <v>2530</v>
      </c>
      <c r="P138" s="65">
        <f>Table224578910112345678910111213141516171819202122232425262728293031[[#This Row],[PEMBULATAN]]*O138</f>
        <v>58190</v>
      </c>
    </row>
    <row r="139" spans="1:16" ht="26.25" customHeight="1" x14ac:dyDescent="0.2">
      <c r="A139" s="14"/>
      <c r="B139" s="14"/>
      <c r="C139" s="73" t="s">
        <v>5375</v>
      </c>
      <c r="D139" s="78" t="s">
        <v>289</v>
      </c>
      <c r="E139" s="13">
        <v>44461</v>
      </c>
      <c r="F139" s="76" t="s">
        <v>1362</v>
      </c>
      <c r="G139" s="13">
        <v>44463.916666666664</v>
      </c>
      <c r="H139" s="77" t="s">
        <v>5237</v>
      </c>
      <c r="I139" s="16">
        <v>86</v>
      </c>
      <c r="J139" s="16">
        <v>55</v>
      </c>
      <c r="K139" s="16">
        <v>30</v>
      </c>
      <c r="L139" s="16">
        <v>16</v>
      </c>
      <c r="M139" s="81">
        <v>35.475000000000001</v>
      </c>
      <c r="N139" s="72">
        <v>36</v>
      </c>
      <c r="O139" s="64">
        <v>2530</v>
      </c>
      <c r="P139" s="65">
        <f>Table224578910112345678910111213141516171819202122232425262728293031[[#This Row],[PEMBULATAN]]*O139</f>
        <v>91080</v>
      </c>
    </row>
    <row r="140" spans="1:16" ht="26.25" customHeight="1" x14ac:dyDescent="0.2">
      <c r="A140" s="14"/>
      <c r="B140" s="14"/>
      <c r="C140" s="73" t="s">
        <v>5376</v>
      </c>
      <c r="D140" s="78" t="s">
        <v>289</v>
      </c>
      <c r="E140" s="13">
        <v>44461</v>
      </c>
      <c r="F140" s="76" t="s">
        <v>1362</v>
      </c>
      <c r="G140" s="13">
        <v>44463.916666666664</v>
      </c>
      <c r="H140" s="77" t="s">
        <v>5237</v>
      </c>
      <c r="I140" s="16">
        <v>56</v>
      </c>
      <c r="J140" s="16">
        <v>37</v>
      </c>
      <c r="K140" s="16">
        <v>17</v>
      </c>
      <c r="L140" s="16">
        <v>5</v>
      </c>
      <c r="M140" s="81">
        <v>8.8059999999999992</v>
      </c>
      <c r="N140" s="72">
        <v>9</v>
      </c>
      <c r="O140" s="64">
        <v>2530</v>
      </c>
      <c r="P140" s="65">
        <f>Table224578910112345678910111213141516171819202122232425262728293031[[#This Row],[PEMBULATAN]]*O140</f>
        <v>22770</v>
      </c>
    </row>
    <row r="141" spans="1:16" ht="26.25" customHeight="1" x14ac:dyDescent="0.2">
      <c r="A141" s="14"/>
      <c r="B141" s="14"/>
      <c r="C141" s="73" t="s">
        <v>5377</v>
      </c>
      <c r="D141" s="78" t="s">
        <v>289</v>
      </c>
      <c r="E141" s="13">
        <v>44461</v>
      </c>
      <c r="F141" s="76" t="s">
        <v>1362</v>
      </c>
      <c r="G141" s="13">
        <v>44463.916666666664</v>
      </c>
      <c r="H141" s="77" t="s">
        <v>5237</v>
      </c>
      <c r="I141" s="16">
        <v>34</v>
      </c>
      <c r="J141" s="16">
        <v>35</v>
      </c>
      <c r="K141" s="16">
        <v>15</v>
      </c>
      <c r="L141" s="16">
        <v>3</v>
      </c>
      <c r="M141" s="81">
        <v>4.4625000000000004</v>
      </c>
      <c r="N141" s="72">
        <v>5</v>
      </c>
      <c r="O141" s="64">
        <v>2530</v>
      </c>
      <c r="P141" s="65">
        <f>Table224578910112345678910111213141516171819202122232425262728293031[[#This Row],[PEMBULATAN]]*O141</f>
        <v>12650</v>
      </c>
    </row>
    <row r="142" spans="1:16" ht="26.25" customHeight="1" x14ac:dyDescent="0.2">
      <c r="A142" s="14"/>
      <c r="B142" s="14"/>
      <c r="C142" s="73" t="s">
        <v>5378</v>
      </c>
      <c r="D142" s="78" t="s">
        <v>289</v>
      </c>
      <c r="E142" s="13">
        <v>44461</v>
      </c>
      <c r="F142" s="76" t="s">
        <v>1362</v>
      </c>
      <c r="G142" s="13">
        <v>44463.916666666664</v>
      </c>
      <c r="H142" s="77" t="s">
        <v>5237</v>
      </c>
      <c r="I142" s="16">
        <v>92</v>
      </c>
      <c r="J142" s="16">
        <v>54</v>
      </c>
      <c r="K142" s="16">
        <v>29</v>
      </c>
      <c r="L142" s="16">
        <v>14</v>
      </c>
      <c r="M142" s="81">
        <v>36.018000000000001</v>
      </c>
      <c r="N142" s="72">
        <v>36</v>
      </c>
      <c r="O142" s="64">
        <v>2530</v>
      </c>
      <c r="P142" s="65">
        <f>Table224578910112345678910111213141516171819202122232425262728293031[[#This Row],[PEMBULATAN]]*O142</f>
        <v>91080</v>
      </c>
    </row>
    <row r="143" spans="1:16" ht="26.25" customHeight="1" x14ac:dyDescent="0.2">
      <c r="A143" s="14"/>
      <c r="B143" s="14"/>
      <c r="C143" s="73" t="s">
        <v>5379</v>
      </c>
      <c r="D143" s="78" t="s">
        <v>289</v>
      </c>
      <c r="E143" s="13">
        <v>44461</v>
      </c>
      <c r="F143" s="76" t="s">
        <v>1362</v>
      </c>
      <c r="G143" s="13">
        <v>44463.916666666664</v>
      </c>
      <c r="H143" s="77" t="s">
        <v>5237</v>
      </c>
      <c r="I143" s="16">
        <v>58</v>
      </c>
      <c r="J143" s="16">
        <v>43</v>
      </c>
      <c r="K143" s="16">
        <v>27</v>
      </c>
      <c r="L143" s="16">
        <v>7</v>
      </c>
      <c r="M143" s="81">
        <v>16.834499999999998</v>
      </c>
      <c r="N143" s="72">
        <v>17</v>
      </c>
      <c r="O143" s="64">
        <v>2530</v>
      </c>
      <c r="P143" s="65">
        <f>Table224578910112345678910111213141516171819202122232425262728293031[[#This Row],[PEMBULATAN]]*O143</f>
        <v>43010</v>
      </c>
    </row>
    <row r="144" spans="1:16" ht="26.25" customHeight="1" x14ac:dyDescent="0.2">
      <c r="A144" s="14"/>
      <c r="B144" s="14"/>
      <c r="C144" s="73" t="s">
        <v>5380</v>
      </c>
      <c r="D144" s="78" t="s">
        <v>289</v>
      </c>
      <c r="E144" s="13">
        <v>44461</v>
      </c>
      <c r="F144" s="76" t="s">
        <v>1362</v>
      </c>
      <c r="G144" s="13">
        <v>44463.916666666664</v>
      </c>
      <c r="H144" s="77" t="s">
        <v>5237</v>
      </c>
      <c r="I144" s="16">
        <v>90</v>
      </c>
      <c r="J144" s="16">
        <v>48</v>
      </c>
      <c r="K144" s="16">
        <v>33</v>
      </c>
      <c r="L144" s="16">
        <v>18</v>
      </c>
      <c r="M144" s="81">
        <v>35.64</v>
      </c>
      <c r="N144" s="72">
        <v>36</v>
      </c>
      <c r="O144" s="64">
        <v>2530</v>
      </c>
      <c r="P144" s="65">
        <f>Table224578910112345678910111213141516171819202122232425262728293031[[#This Row],[PEMBULATAN]]*O144</f>
        <v>91080</v>
      </c>
    </row>
    <row r="145" spans="1:16" ht="26.25" customHeight="1" x14ac:dyDescent="0.2">
      <c r="A145" s="14"/>
      <c r="B145" s="14"/>
      <c r="C145" s="73" t="s">
        <v>5381</v>
      </c>
      <c r="D145" s="78" t="s">
        <v>289</v>
      </c>
      <c r="E145" s="13">
        <v>44461</v>
      </c>
      <c r="F145" s="76" t="s">
        <v>1362</v>
      </c>
      <c r="G145" s="13">
        <v>44463.916666666664</v>
      </c>
      <c r="H145" s="77" t="s">
        <v>5237</v>
      </c>
      <c r="I145" s="16">
        <v>72</v>
      </c>
      <c r="J145" s="16">
        <v>56</v>
      </c>
      <c r="K145" s="16">
        <v>20</v>
      </c>
      <c r="L145" s="16">
        <v>9</v>
      </c>
      <c r="M145" s="81">
        <v>20.16</v>
      </c>
      <c r="N145" s="72">
        <v>20</v>
      </c>
      <c r="O145" s="64">
        <v>2530</v>
      </c>
      <c r="P145" s="65">
        <f>Table224578910112345678910111213141516171819202122232425262728293031[[#This Row],[PEMBULATAN]]*O145</f>
        <v>50600</v>
      </c>
    </row>
    <row r="146" spans="1:16" ht="26.25" customHeight="1" x14ac:dyDescent="0.2">
      <c r="A146" s="14"/>
      <c r="B146" s="14"/>
      <c r="C146" s="73" t="s">
        <v>5382</v>
      </c>
      <c r="D146" s="78" t="s">
        <v>289</v>
      </c>
      <c r="E146" s="13">
        <v>44461</v>
      </c>
      <c r="F146" s="76" t="s">
        <v>1362</v>
      </c>
      <c r="G146" s="13">
        <v>44463.916666666664</v>
      </c>
      <c r="H146" s="77" t="s">
        <v>5237</v>
      </c>
      <c r="I146" s="16">
        <v>48</v>
      </c>
      <c r="J146" s="16">
        <v>30</v>
      </c>
      <c r="K146" s="16">
        <v>15</v>
      </c>
      <c r="L146" s="16">
        <v>10</v>
      </c>
      <c r="M146" s="81">
        <v>5.4</v>
      </c>
      <c r="N146" s="72">
        <v>10</v>
      </c>
      <c r="O146" s="64">
        <v>2530</v>
      </c>
      <c r="P146" s="65">
        <f>Table224578910112345678910111213141516171819202122232425262728293031[[#This Row],[PEMBULATAN]]*O146</f>
        <v>25300</v>
      </c>
    </row>
    <row r="147" spans="1:16" ht="26.25" customHeight="1" x14ac:dyDescent="0.2">
      <c r="A147" s="14"/>
      <c r="B147" s="14"/>
      <c r="C147" s="73" t="s">
        <v>5383</v>
      </c>
      <c r="D147" s="78" t="s">
        <v>289</v>
      </c>
      <c r="E147" s="13">
        <v>44461</v>
      </c>
      <c r="F147" s="76" t="s">
        <v>1362</v>
      </c>
      <c r="G147" s="13">
        <v>44463.916666666664</v>
      </c>
      <c r="H147" s="77" t="s">
        <v>5237</v>
      </c>
      <c r="I147" s="16">
        <v>50</v>
      </c>
      <c r="J147" s="16">
        <v>30</v>
      </c>
      <c r="K147" s="16">
        <v>15</v>
      </c>
      <c r="L147" s="16">
        <v>3</v>
      </c>
      <c r="M147" s="81">
        <v>5.625</v>
      </c>
      <c r="N147" s="72">
        <v>6</v>
      </c>
      <c r="O147" s="64">
        <v>2530</v>
      </c>
      <c r="P147" s="65">
        <f>Table224578910112345678910111213141516171819202122232425262728293031[[#This Row],[PEMBULATAN]]*O147</f>
        <v>15180</v>
      </c>
    </row>
    <row r="148" spans="1:16" ht="26.25" customHeight="1" x14ac:dyDescent="0.2">
      <c r="A148" s="14"/>
      <c r="B148" s="14"/>
      <c r="C148" s="73" t="s">
        <v>5384</v>
      </c>
      <c r="D148" s="78" t="s">
        <v>289</v>
      </c>
      <c r="E148" s="13">
        <v>44461</v>
      </c>
      <c r="F148" s="76" t="s">
        <v>1362</v>
      </c>
      <c r="G148" s="13">
        <v>44463.916666666664</v>
      </c>
      <c r="H148" s="77" t="s">
        <v>5237</v>
      </c>
      <c r="I148" s="16">
        <v>66</v>
      </c>
      <c r="J148" s="16">
        <v>50</v>
      </c>
      <c r="K148" s="16">
        <v>25</v>
      </c>
      <c r="L148" s="16">
        <v>7</v>
      </c>
      <c r="M148" s="81">
        <v>20.625</v>
      </c>
      <c r="N148" s="72">
        <v>21</v>
      </c>
      <c r="O148" s="64">
        <v>2530</v>
      </c>
      <c r="P148" s="65">
        <f>Table224578910112345678910111213141516171819202122232425262728293031[[#This Row],[PEMBULATAN]]*O148</f>
        <v>53130</v>
      </c>
    </row>
    <row r="149" spans="1:16" ht="26.25" customHeight="1" x14ac:dyDescent="0.2">
      <c r="A149" s="14"/>
      <c r="B149" s="14"/>
      <c r="C149" s="73" t="s">
        <v>5385</v>
      </c>
      <c r="D149" s="78" t="s">
        <v>289</v>
      </c>
      <c r="E149" s="13">
        <v>44461</v>
      </c>
      <c r="F149" s="76" t="s">
        <v>1362</v>
      </c>
      <c r="G149" s="13">
        <v>44463.916666666664</v>
      </c>
      <c r="H149" s="77" t="s">
        <v>5237</v>
      </c>
      <c r="I149" s="16">
        <v>68</v>
      </c>
      <c r="J149" s="16">
        <v>58</v>
      </c>
      <c r="K149" s="16">
        <v>26</v>
      </c>
      <c r="L149" s="16">
        <v>7</v>
      </c>
      <c r="M149" s="81">
        <v>25.635999999999999</v>
      </c>
      <c r="N149" s="72">
        <v>26</v>
      </c>
      <c r="O149" s="64">
        <v>2530</v>
      </c>
      <c r="P149" s="65">
        <f>Table224578910112345678910111213141516171819202122232425262728293031[[#This Row],[PEMBULATAN]]*O149</f>
        <v>65780</v>
      </c>
    </row>
    <row r="150" spans="1:16" ht="26.25" customHeight="1" x14ac:dyDescent="0.2">
      <c r="A150" s="14"/>
      <c r="B150" s="14"/>
      <c r="C150" s="73" t="s">
        <v>5386</v>
      </c>
      <c r="D150" s="78" t="s">
        <v>289</v>
      </c>
      <c r="E150" s="13">
        <v>44461</v>
      </c>
      <c r="F150" s="76" t="s">
        <v>1362</v>
      </c>
      <c r="G150" s="13">
        <v>44463.916666666664</v>
      </c>
      <c r="H150" s="77" t="s">
        <v>5237</v>
      </c>
      <c r="I150" s="16">
        <v>25</v>
      </c>
      <c r="J150" s="16">
        <v>25</v>
      </c>
      <c r="K150" s="16">
        <v>18</v>
      </c>
      <c r="L150" s="16">
        <v>1</v>
      </c>
      <c r="M150" s="81">
        <v>2.8125</v>
      </c>
      <c r="N150" s="72">
        <v>3</v>
      </c>
      <c r="O150" s="64">
        <v>2530</v>
      </c>
      <c r="P150" s="65">
        <f>Table224578910112345678910111213141516171819202122232425262728293031[[#This Row],[PEMBULATAN]]*O150</f>
        <v>7590</v>
      </c>
    </row>
    <row r="151" spans="1:16" ht="26.25" customHeight="1" x14ac:dyDescent="0.2">
      <c r="A151" s="14"/>
      <c r="B151" s="14"/>
      <c r="C151" s="73" t="s">
        <v>5387</v>
      </c>
      <c r="D151" s="78" t="s">
        <v>289</v>
      </c>
      <c r="E151" s="13">
        <v>44461</v>
      </c>
      <c r="F151" s="76" t="s">
        <v>1362</v>
      </c>
      <c r="G151" s="13">
        <v>44463.916666666664</v>
      </c>
      <c r="H151" s="77" t="s">
        <v>5237</v>
      </c>
      <c r="I151" s="16">
        <v>58</v>
      </c>
      <c r="J151" s="16">
        <v>27</v>
      </c>
      <c r="K151" s="16">
        <v>16</v>
      </c>
      <c r="L151" s="16">
        <v>1</v>
      </c>
      <c r="M151" s="81">
        <v>6.2640000000000002</v>
      </c>
      <c r="N151" s="72">
        <v>6</v>
      </c>
      <c r="O151" s="64">
        <v>2530</v>
      </c>
      <c r="P151" s="65">
        <f>Table224578910112345678910111213141516171819202122232425262728293031[[#This Row],[PEMBULATAN]]*O151</f>
        <v>15180</v>
      </c>
    </row>
    <row r="152" spans="1:16" ht="26.25" customHeight="1" x14ac:dyDescent="0.2">
      <c r="A152" s="14"/>
      <c r="B152" s="14"/>
      <c r="C152" s="73" t="s">
        <v>5388</v>
      </c>
      <c r="D152" s="78" t="s">
        <v>289</v>
      </c>
      <c r="E152" s="13">
        <v>44461</v>
      </c>
      <c r="F152" s="76" t="s">
        <v>1362</v>
      </c>
      <c r="G152" s="13">
        <v>44463.916666666664</v>
      </c>
      <c r="H152" s="77" t="s">
        <v>5237</v>
      </c>
      <c r="I152" s="16">
        <v>70</v>
      </c>
      <c r="J152" s="16">
        <v>48</v>
      </c>
      <c r="K152" s="16">
        <v>15</v>
      </c>
      <c r="L152" s="16">
        <v>8</v>
      </c>
      <c r="M152" s="81">
        <v>12.6</v>
      </c>
      <c r="N152" s="72">
        <v>13</v>
      </c>
      <c r="O152" s="64">
        <v>2530</v>
      </c>
      <c r="P152" s="65">
        <f>Table224578910112345678910111213141516171819202122232425262728293031[[#This Row],[PEMBULATAN]]*O152</f>
        <v>32890</v>
      </c>
    </row>
    <row r="153" spans="1:16" ht="26.25" customHeight="1" x14ac:dyDescent="0.2">
      <c r="A153" s="14"/>
      <c r="B153" s="14"/>
      <c r="C153" s="73" t="s">
        <v>5389</v>
      </c>
      <c r="D153" s="78" t="s">
        <v>289</v>
      </c>
      <c r="E153" s="13">
        <v>44461</v>
      </c>
      <c r="F153" s="76" t="s">
        <v>1362</v>
      </c>
      <c r="G153" s="13">
        <v>44463.916666666664</v>
      </c>
      <c r="H153" s="77" t="s">
        <v>5237</v>
      </c>
      <c r="I153" s="16">
        <v>96</v>
      </c>
      <c r="J153" s="16">
        <v>45</v>
      </c>
      <c r="K153" s="16">
        <v>2</v>
      </c>
      <c r="L153" s="16">
        <v>19</v>
      </c>
      <c r="M153" s="81">
        <v>2.16</v>
      </c>
      <c r="N153" s="72">
        <v>19</v>
      </c>
      <c r="O153" s="64">
        <v>2530</v>
      </c>
      <c r="P153" s="65">
        <f>Table224578910112345678910111213141516171819202122232425262728293031[[#This Row],[PEMBULATAN]]*O153</f>
        <v>48070</v>
      </c>
    </row>
    <row r="154" spans="1:16" ht="26.25" customHeight="1" x14ac:dyDescent="0.2">
      <c r="A154" s="14"/>
      <c r="B154" s="14"/>
      <c r="C154" s="73" t="s">
        <v>5390</v>
      </c>
      <c r="D154" s="78" t="s">
        <v>289</v>
      </c>
      <c r="E154" s="13">
        <v>44461</v>
      </c>
      <c r="F154" s="76" t="s">
        <v>1362</v>
      </c>
      <c r="G154" s="13">
        <v>44463.916666666664</v>
      </c>
      <c r="H154" s="77" t="s">
        <v>5237</v>
      </c>
      <c r="I154" s="16">
        <v>85</v>
      </c>
      <c r="J154" s="16">
        <v>53</v>
      </c>
      <c r="K154" s="16">
        <v>25</v>
      </c>
      <c r="L154" s="16">
        <v>20</v>
      </c>
      <c r="M154" s="81">
        <v>28.15625</v>
      </c>
      <c r="N154" s="72">
        <v>28</v>
      </c>
      <c r="O154" s="64">
        <v>2530</v>
      </c>
      <c r="P154" s="65">
        <f>Table224578910112345678910111213141516171819202122232425262728293031[[#This Row],[PEMBULATAN]]*O154</f>
        <v>70840</v>
      </c>
    </row>
    <row r="155" spans="1:16" ht="26.25" customHeight="1" x14ac:dyDescent="0.2">
      <c r="A155" s="14"/>
      <c r="B155" s="14"/>
      <c r="C155" s="73" t="s">
        <v>5391</v>
      </c>
      <c r="D155" s="78" t="s">
        <v>289</v>
      </c>
      <c r="E155" s="13">
        <v>44461</v>
      </c>
      <c r="F155" s="76" t="s">
        <v>1362</v>
      </c>
      <c r="G155" s="13">
        <v>44463.916666666664</v>
      </c>
      <c r="H155" s="77" t="s">
        <v>5237</v>
      </c>
      <c r="I155" s="16">
        <v>58</v>
      </c>
      <c r="J155" s="16">
        <v>50</v>
      </c>
      <c r="K155" s="16">
        <v>25</v>
      </c>
      <c r="L155" s="16">
        <v>5</v>
      </c>
      <c r="M155" s="81">
        <v>18.125</v>
      </c>
      <c r="N155" s="72">
        <v>18</v>
      </c>
      <c r="O155" s="64">
        <v>2530</v>
      </c>
      <c r="P155" s="65">
        <f>Table224578910112345678910111213141516171819202122232425262728293031[[#This Row],[PEMBULATAN]]*O155</f>
        <v>45540</v>
      </c>
    </row>
    <row r="156" spans="1:16" ht="26.25" customHeight="1" x14ac:dyDescent="0.2">
      <c r="A156" s="14"/>
      <c r="B156" s="14"/>
      <c r="C156" s="73" t="s">
        <v>5392</v>
      </c>
      <c r="D156" s="78" t="s">
        <v>289</v>
      </c>
      <c r="E156" s="13">
        <v>44461</v>
      </c>
      <c r="F156" s="76" t="s">
        <v>1362</v>
      </c>
      <c r="G156" s="13">
        <v>44463.916666666664</v>
      </c>
      <c r="H156" s="77" t="s">
        <v>5237</v>
      </c>
      <c r="I156" s="16">
        <v>127</v>
      </c>
      <c r="J156" s="16">
        <v>20</v>
      </c>
      <c r="K156" s="16">
        <v>11</v>
      </c>
      <c r="L156" s="16">
        <v>14</v>
      </c>
      <c r="M156" s="81">
        <v>6.9850000000000003</v>
      </c>
      <c r="N156" s="72">
        <v>14</v>
      </c>
      <c r="O156" s="64">
        <v>2530</v>
      </c>
      <c r="P156" s="65">
        <f>Table224578910112345678910111213141516171819202122232425262728293031[[#This Row],[PEMBULATAN]]*O156</f>
        <v>35420</v>
      </c>
    </row>
    <row r="157" spans="1:16" ht="26.25" customHeight="1" x14ac:dyDescent="0.2">
      <c r="A157" s="14"/>
      <c r="B157" s="14"/>
      <c r="C157" s="73" t="s">
        <v>5393</v>
      </c>
      <c r="D157" s="78" t="s">
        <v>289</v>
      </c>
      <c r="E157" s="13">
        <v>44461</v>
      </c>
      <c r="F157" s="76" t="s">
        <v>1362</v>
      </c>
      <c r="G157" s="13">
        <v>44463.916666666664</v>
      </c>
      <c r="H157" s="77" t="s">
        <v>5237</v>
      </c>
      <c r="I157" s="16">
        <v>39</v>
      </c>
      <c r="J157" s="16">
        <v>30</v>
      </c>
      <c r="K157" s="16">
        <v>12</v>
      </c>
      <c r="L157" s="16">
        <v>1</v>
      </c>
      <c r="M157" s="81">
        <v>3.51</v>
      </c>
      <c r="N157" s="72">
        <v>4</v>
      </c>
      <c r="O157" s="64">
        <v>2530</v>
      </c>
      <c r="P157" s="65">
        <f>Table224578910112345678910111213141516171819202122232425262728293031[[#This Row],[PEMBULATAN]]*O157</f>
        <v>10120</v>
      </c>
    </row>
    <row r="158" spans="1:16" ht="26.25" customHeight="1" x14ac:dyDescent="0.2">
      <c r="A158" s="14"/>
      <c r="B158" s="14"/>
      <c r="C158" s="73" t="s">
        <v>5394</v>
      </c>
      <c r="D158" s="78" t="s">
        <v>289</v>
      </c>
      <c r="E158" s="13">
        <v>44461</v>
      </c>
      <c r="F158" s="76" t="s">
        <v>1362</v>
      </c>
      <c r="G158" s="13">
        <v>44463.916666666664</v>
      </c>
      <c r="H158" s="77" t="s">
        <v>5237</v>
      </c>
      <c r="I158" s="16">
        <v>34</v>
      </c>
      <c r="J158" s="16">
        <v>28</v>
      </c>
      <c r="K158" s="16">
        <v>21</v>
      </c>
      <c r="L158" s="16">
        <v>6</v>
      </c>
      <c r="M158" s="81">
        <v>4.9980000000000002</v>
      </c>
      <c r="N158" s="72">
        <v>6</v>
      </c>
      <c r="O158" s="64">
        <v>2530</v>
      </c>
      <c r="P158" s="65">
        <f>Table224578910112345678910111213141516171819202122232425262728293031[[#This Row],[PEMBULATAN]]*O158</f>
        <v>15180</v>
      </c>
    </row>
    <row r="159" spans="1:16" ht="26.25" customHeight="1" x14ac:dyDescent="0.2">
      <c r="A159" s="14"/>
      <c r="B159" s="14"/>
      <c r="C159" s="73" t="s">
        <v>5395</v>
      </c>
      <c r="D159" s="78" t="s">
        <v>289</v>
      </c>
      <c r="E159" s="13">
        <v>44461</v>
      </c>
      <c r="F159" s="76" t="s">
        <v>1362</v>
      </c>
      <c r="G159" s="13">
        <v>44463.916666666664</v>
      </c>
      <c r="H159" s="77" t="s">
        <v>5237</v>
      </c>
      <c r="I159" s="16">
        <v>36</v>
      </c>
      <c r="J159" s="16">
        <v>33</v>
      </c>
      <c r="K159" s="16">
        <v>33</v>
      </c>
      <c r="L159" s="16">
        <v>36</v>
      </c>
      <c r="M159" s="81">
        <v>9.8010000000000002</v>
      </c>
      <c r="N159" s="72">
        <v>36</v>
      </c>
      <c r="O159" s="64">
        <v>2530</v>
      </c>
      <c r="P159" s="65">
        <f>Table224578910112345678910111213141516171819202122232425262728293031[[#This Row],[PEMBULATAN]]*O159</f>
        <v>91080</v>
      </c>
    </row>
    <row r="160" spans="1:16" ht="26.25" customHeight="1" x14ac:dyDescent="0.2">
      <c r="A160" s="14"/>
      <c r="B160" s="14"/>
      <c r="C160" s="73" t="s">
        <v>5396</v>
      </c>
      <c r="D160" s="78" t="s">
        <v>289</v>
      </c>
      <c r="E160" s="13">
        <v>44461</v>
      </c>
      <c r="F160" s="76" t="s">
        <v>1362</v>
      </c>
      <c r="G160" s="13">
        <v>44463.916666666664</v>
      </c>
      <c r="H160" s="77" t="s">
        <v>5237</v>
      </c>
      <c r="I160" s="16">
        <v>40</v>
      </c>
      <c r="J160" s="16">
        <v>35</v>
      </c>
      <c r="K160" s="16">
        <v>16</v>
      </c>
      <c r="L160" s="16">
        <v>2</v>
      </c>
      <c r="M160" s="81">
        <v>5.6</v>
      </c>
      <c r="N160" s="72">
        <v>6</v>
      </c>
      <c r="O160" s="64">
        <v>2530</v>
      </c>
      <c r="P160" s="65">
        <f>Table224578910112345678910111213141516171819202122232425262728293031[[#This Row],[PEMBULATAN]]*O160</f>
        <v>15180</v>
      </c>
    </row>
    <row r="161" spans="1:16" ht="26.25" customHeight="1" x14ac:dyDescent="0.2">
      <c r="A161" s="14"/>
      <c r="B161" s="14"/>
      <c r="C161" s="73" t="s">
        <v>5397</v>
      </c>
      <c r="D161" s="78" t="s">
        <v>289</v>
      </c>
      <c r="E161" s="13">
        <v>44461</v>
      </c>
      <c r="F161" s="76" t="s">
        <v>1362</v>
      </c>
      <c r="G161" s="13">
        <v>44463.916666666664</v>
      </c>
      <c r="H161" s="77" t="s">
        <v>5237</v>
      </c>
      <c r="I161" s="16">
        <v>48</v>
      </c>
      <c r="J161" s="16">
        <v>36</v>
      </c>
      <c r="K161" s="16">
        <v>13</v>
      </c>
      <c r="L161" s="16">
        <v>6</v>
      </c>
      <c r="M161" s="81">
        <v>5.6159999999999997</v>
      </c>
      <c r="N161" s="72">
        <v>6</v>
      </c>
      <c r="O161" s="64">
        <v>2530</v>
      </c>
      <c r="P161" s="65">
        <f>Table224578910112345678910111213141516171819202122232425262728293031[[#This Row],[PEMBULATAN]]*O161</f>
        <v>15180</v>
      </c>
    </row>
    <row r="162" spans="1:16" ht="26.25" customHeight="1" x14ac:dyDescent="0.2">
      <c r="A162" s="14"/>
      <c r="B162" s="14"/>
      <c r="C162" s="73" t="s">
        <v>5398</v>
      </c>
      <c r="D162" s="78" t="s">
        <v>289</v>
      </c>
      <c r="E162" s="13">
        <v>44461</v>
      </c>
      <c r="F162" s="76" t="s">
        <v>1362</v>
      </c>
      <c r="G162" s="13">
        <v>44463.916666666664</v>
      </c>
      <c r="H162" s="77" t="s">
        <v>5237</v>
      </c>
      <c r="I162" s="16">
        <v>64</v>
      </c>
      <c r="J162" s="16">
        <v>53</v>
      </c>
      <c r="K162" s="16">
        <v>27</v>
      </c>
      <c r="L162" s="16">
        <v>8</v>
      </c>
      <c r="M162" s="81">
        <v>22.896000000000001</v>
      </c>
      <c r="N162" s="72">
        <v>23</v>
      </c>
      <c r="O162" s="64">
        <v>2530</v>
      </c>
      <c r="P162" s="65">
        <f>Table224578910112345678910111213141516171819202122232425262728293031[[#This Row],[PEMBULATAN]]*O162</f>
        <v>58190</v>
      </c>
    </row>
    <row r="163" spans="1:16" ht="26.25" customHeight="1" x14ac:dyDescent="0.2">
      <c r="A163" s="14"/>
      <c r="B163" s="14"/>
      <c r="C163" s="73" t="s">
        <v>5399</v>
      </c>
      <c r="D163" s="78" t="s">
        <v>289</v>
      </c>
      <c r="E163" s="13">
        <v>44461</v>
      </c>
      <c r="F163" s="76" t="s">
        <v>1362</v>
      </c>
      <c r="G163" s="13">
        <v>44463.916666666664</v>
      </c>
      <c r="H163" s="77" t="s">
        <v>5237</v>
      </c>
      <c r="I163" s="16">
        <v>80</v>
      </c>
      <c r="J163" s="16">
        <v>56</v>
      </c>
      <c r="K163" s="16">
        <v>20</v>
      </c>
      <c r="L163" s="16">
        <v>11</v>
      </c>
      <c r="M163" s="81">
        <v>22.4</v>
      </c>
      <c r="N163" s="72">
        <v>23</v>
      </c>
      <c r="O163" s="64">
        <v>2530</v>
      </c>
      <c r="P163" s="65">
        <f>Table224578910112345678910111213141516171819202122232425262728293031[[#This Row],[PEMBULATAN]]*O163</f>
        <v>58190</v>
      </c>
    </row>
    <row r="164" spans="1:16" ht="26.25" customHeight="1" x14ac:dyDescent="0.2">
      <c r="A164" s="14"/>
      <c r="B164" s="14"/>
      <c r="C164" s="73" t="s">
        <v>5400</v>
      </c>
      <c r="D164" s="78" t="s">
        <v>289</v>
      </c>
      <c r="E164" s="13">
        <v>44461</v>
      </c>
      <c r="F164" s="76" t="s">
        <v>1362</v>
      </c>
      <c r="G164" s="13">
        <v>44463.916666666664</v>
      </c>
      <c r="H164" s="77" t="s">
        <v>5237</v>
      </c>
      <c r="I164" s="16">
        <v>50</v>
      </c>
      <c r="J164" s="16">
        <v>38</v>
      </c>
      <c r="K164" s="16">
        <v>12</v>
      </c>
      <c r="L164" s="16">
        <v>4</v>
      </c>
      <c r="M164" s="81">
        <v>5.7</v>
      </c>
      <c r="N164" s="72">
        <v>6</v>
      </c>
      <c r="O164" s="64">
        <v>2530</v>
      </c>
      <c r="P164" s="65">
        <f>Table224578910112345678910111213141516171819202122232425262728293031[[#This Row],[PEMBULATAN]]*O164</f>
        <v>15180</v>
      </c>
    </row>
    <row r="165" spans="1:16" ht="26.25" customHeight="1" x14ac:dyDescent="0.2">
      <c r="A165" s="14"/>
      <c r="B165" s="14"/>
      <c r="C165" s="73" t="s">
        <v>5401</v>
      </c>
      <c r="D165" s="78" t="s">
        <v>289</v>
      </c>
      <c r="E165" s="13">
        <v>44461</v>
      </c>
      <c r="F165" s="76" t="s">
        <v>1362</v>
      </c>
      <c r="G165" s="13">
        <v>44463.916666666664</v>
      </c>
      <c r="H165" s="77" t="s">
        <v>5237</v>
      </c>
      <c r="I165" s="16">
        <v>88</v>
      </c>
      <c r="J165" s="16">
        <v>46</v>
      </c>
      <c r="K165" s="16">
        <v>25</v>
      </c>
      <c r="L165" s="16">
        <v>12</v>
      </c>
      <c r="M165" s="81">
        <v>25.3</v>
      </c>
      <c r="N165" s="72">
        <v>26</v>
      </c>
      <c r="O165" s="64">
        <v>2530</v>
      </c>
      <c r="P165" s="65">
        <f>Table224578910112345678910111213141516171819202122232425262728293031[[#This Row],[PEMBULATAN]]*O165</f>
        <v>65780</v>
      </c>
    </row>
    <row r="166" spans="1:16" ht="26.25" customHeight="1" x14ac:dyDescent="0.2">
      <c r="A166" s="14"/>
      <c r="B166" s="14"/>
      <c r="C166" s="73" t="s">
        <v>5402</v>
      </c>
      <c r="D166" s="78" t="s">
        <v>289</v>
      </c>
      <c r="E166" s="13">
        <v>44461</v>
      </c>
      <c r="F166" s="76" t="s">
        <v>1362</v>
      </c>
      <c r="G166" s="13">
        <v>44463.916666666664</v>
      </c>
      <c r="H166" s="77" t="s">
        <v>5237</v>
      </c>
      <c r="I166" s="16">
        <v>90</v>
      </c>
      <c r="J166" s="16">
        <v>46</v>
      </c>
      <c r="K166" s="16">
        <v>30</v>
      </c>
      <c r="L166" s="16">
        <v>5</v>
      </c>
      <c r="M166" s="81">
        <v>31.05</v>
      </c>
      <c r="N166" s="72">
        <v>31</v>
      </c>
      <c r="O166" s="64">
        <v>2530</v>
      </c>
      <c r="P166" s="65">
        <f>Table224578910112345678910111213141516171819202122232425262728293031[[#This Row],[PEMBULATAN]]*O166</f>
        <v>78430</v>
      </c>
    </row>
    <row r="167" spans="1:16" ht="26.25" customHeight="1" x14ac:dyDescent="0.2">
      <c r="A167" s="14"/>
      <c r="B167" s="14"/>
      <c r="C167" s="73" t="s">
        <v>5403</v>
      </c>
      <c r="D167" s="78" t="s">
        <v>289</v>
      </c>
      <c r="E167" s="13">
        <v>44461</v>
      </c>
      <c r="F167" s="76" t="s">
        <v>1362</v>
      </c>
      <c r="G167" s="13">
        <v>44463.916666666664</v>
      </c>
      <c r="H167" s="77" t="s">
        <v>5237</v>
      </c>
      <c r="I167" s="16">
        <v>66</v>
      </c>
      <c r="J167" s="16">
        <v>53</v>
      </c>
      <c r="K167" s="16">
        <v>25</v>
      </c>
      <c r="L167" s="16">
        <v>7</v>
      </c>
      <c r="M167" s="81">
        <v>21.862500000000001</v>
      </c>
      <c r="N167" s="72">
        <v>22</v>
      </c>
      <c r="O167" s="64">
        <v>2530</v>
      </c>
      <c r="P167" s="65">
        <f>Table224578910112345678910111213141516171819202122232425262728293031[[#This Row],[PEMBULATAN]]*O167</f>
        <v>55660</v>
      </c>
    </row>
    <row r="168" spans="1:16" ht="26.25" customHeight="1" x14ac:dyDescent="0.2">
      <c r="A168" s="14"/>
      <c r="B168" s="14"/>
      <c r="C168" s="73" t="s">
        <v>5404</v>
      </c>
      <c r="D168" s="78" t="s">
        <v>289</v>
      </c>
      <c r="E168" s="13">
        <v>44461</v>
      </c>
      <c r="F168" s="76" t="s">
        <v>1362</v>
      </c>
      <c r="G168" s="13">
        <v>44463.916666666664</v>
      </c>
      <c r="H168" s="77" t="s">
        <v>5237</v>
      </c>
      <c r="I168" s="16">
        <v>55</v>
      </c>
      <c r="J168" s="16">
        <v>33</v>
      </c>
      <c r="K168" s="16">
        <v>25</v>
      </c>
      <c r="L168" s="16">
        <v>5</v>
      </c>
      <c r="M168" s="81">
        <v>11.34375</v>
      </c>
      <c r="N168" s="72">
        <v>12</v>
      </c>
      <c r="O168" s="64">
        <v>2530</v>
      </c>
      <c r="P168" s="65">
        <f>Table224578910112345678910111213141516171819202122232425262728293031[[#This Row],[PEMBULATAN]]*O168</f>
        <v>30360</v>
      </c>
    </row>
    <row r="169" spans="1:16" ht="26.25" customHeight="1" x14ac:dyDescent="0.2">
      <c r="A169" s="14"/>
      <c r="B169" s="14"/>
      <c r="C169" s="73" t="s">
        <v>5405</v>
      </c>
      <c r="D169" s="78" t="s">
        <v>289</v>
      </c>
      <c r="E169" s="13">
        <v>44461</v>
      </c>
      <c r="F169" s="76" t="s">
        <v>1362</v>
      </c>
      <c r="G169" s="13">
        <v>44463.916666666664</v>
      </c>
      <c r="H169" s="77" t="s">
        <v>5237</v>
      </c>
      <c r="I169" s="16">
        <v>60</v>
      </c>
      <c r="J169" s="16">
        <v>50</v>
      </c>
      <c r="K169" s="16">
        <v>33</v>
      </c>
      <c r="L169" s="16">
        <v>11</v>
      </c>
      <c r="M169" s="81">
        <v>24.75</v>
      </c>
      <c r="N169" s="72">
        <v>25</v>
      </c>
      <c r="O169" s="64">
        <v>2530</v>
      </c>
      <c r="P169" s="65">
        <f>Table224578910112345678910111213141516171819202122232425262728293031[[#This Row],[PEMBULATAN]]*O169</f>
        <v>63250</v>
      </c>
    </row>
    <row r="170" spans="1:16" ht="26.25" customHeight="1" x14ac:dyDescent="0.2">
      <c r="A170" s="14"/>
      <c r="B170" s="14"/>
      <c r="C170" s="73" t="s">
        <v>5406</v>
      </c>
      <c r="D170" s="78" t="s">
        <v>289</v>
      </c>
      <c r="E170" s="13">
        <v>44461</v>
      </c>
      <c r="F170" s="76" t="s">
        <v>1362</v>
      </c>
      <c r="G170" s="13">
        <v>44463.916666666664</v>
      </c>
      <c r="H170" s="77" t="s">
        <v>5237</v>
      </c>
      <c r="I170" s="16">
        <v>62</v>
      </c>
      <c r="J170" s="16">
        <v>44</v>
      </c>
      <c r="K170" s="16">
        <v>22</v>
      </c>
      <c r="L170" s="16">
        <v>8</v>
      </c>
      <c r="M170" s="81">
        <v>15.004</v>
      </c>
      <c r="N170" s="72">
        <v>15</v>
      </c>
      <c r="O170" s="64">
        <v>2530</v>
      </c>
      <c r="P170" s="65">
        <f>Table224578910112345678910111213141516171819202122232425262728293031[[#This Row],[PEMBULATAN]]*O170</f>
        <v>37950</v>
      </c>
    </row>
    <row r="171" spans="1:16" ht="26.25" customHeight="1" x14ac:dyDescent="0.2">
      <c r="A171" s="14"/>
      <c r="B171" s="14"/>
      <c r="C171" s="73" t="s">
        <v>5407</v>
      </c>
      <c r="D171" s="78" t="s">
        <v>289</v>
      </c>
      <c r="E171" s="13">
        <v>44461</v>
      </c>
      <c r="F171" s="76" t="s">
        <v>1362</v>
      </c>
      <c r="G171" s="13">
        <v>44463.916666666664</v>
      </c>
      <c r="H171" s="77" t="s">
        <v>5237</v>
      </c>
      <c r="I171" s="16">
        <v>26</v>
      </c>
      <c r="J171" s="16">
        <v>34</v>
      </c>
      <c r="K171" s="16">
        <v>15</v>
      </c>
      <c r="L171" s="16">
        <v>1</v>
      </c>
      <c r="M171" s="81">
        <v>3.3149999999999999</v>
      </c>
      <c r="N171" s="72">
        <v>4</v>
      </c>
      <c r="O171" s="64">
        <v>2530</v>
      </c>
      <c r="P171" s="65">
        <f>Table224578910112345678910111213141516171819202122232425262728293031[[#This Row],[PEMBULATAN]]*O171</f>
        <v>10120</v>
      </c>
    </row>
    <row r="172" spans="1:16" ht="26.25" customHeight="1" x14ac:dyDescent="0.2">
      <c r="A172" s="14"/>
      <c r="B172" s="14"/>
      <c r="C172" s="73" t="s">
        <v>5408</v>
      </c>
      <c r="D172" s="78" t="s">
        <v>289</v>
      </c>
      <c r="E172" s="13">
        <v>44461</v>
      </c>
      <c r="F172" s="76" t="s">
        <v>1362</v>
      </c>
      <c r="G172" s="13">
        <v>44463.916666666664</v>
      </c>
      <c r="H172" s="77" t="s">
        <v>5237</v>
      </c>
      <c r="I172" s="16">
        <v>70</v>
      </c>
      <c r="J172" s="16">
        <v>56</v>
      </c>
      <c r="K172" s="16">
        <v>20</v>
      </c>
      <c r="L172" s="16">
        <v>10</v>
      </c>
      <c r="M172" s="81">
        <v>19.600000000000001</v>
      </c>
      <c r="N172" s="72">
        <v>20</v>
      </c>
      <c r="O172" s="64">
        <v>2530</v>
      </c>
      <c r="P172" s="65">
        <f>Table224578910112345678910111213141516171819202122232425262728293031[[#This Row],[PEMBULATAN]]*O172</f>
        <v>50600</v>
      </c>
    </row>
    <row r="173" spans="1:16" ht="26.25" customHeight="1" x14ac:dyDescent="0.2">
      <c r="A173" s="14"/>
      <c r="B173" s="96"/>
      <c r="C173" s="73" t="s">
        <v>5409</v>
      </c>
      <c r="D173" s="78" t="s">
        <v>289</v>
      </c>
      <c r="E173" s="13">
        <v>44461</v>
      </c>
      <c r="F173" s="76" t="s">
        <v>1362</v>
      </c>
      <c r="G173" s="13">
        <v>44463.916666666664</v>
      </c>
      <c r="H173" s="77" t="s">
        <v>5237</v>
      </c>
      <c r="I173" s="16">
        <v>78</v>
      </c>
      <c r="J173" s="16">
        <v>56</v>
      </c>
      <c r="K173" s="16">
        <v>22</v>
      </c>
      <c r="L173" s="16">
        <v>11</v>
      </c>
      <c r="M173" s="81">
        <v>24.024000000000001</v>
      </c>
      <c r="N173" s="72">
        <v>24</v>
      </c>
      <c r="O173" s="64">
        <v>2530</v>
      </c>
      <c r="P173" s="65">
        <f>Table224578910112345678910111213141516171819202122232425262728293031[[#This Row],[PEMBULATAN]]*O173</f>
        <v>60720</v>
      </c>
    </row>
    <row r="174" spans="1:16" ht="26.25" customHeight="1" x14ac:dyDescent="0.2">
      <c r="A174" s="14"/>
      <c r="B174" s="14" t="s">
        <v>5410</v>
      </c>
      <c r="C174" s="73" t="s">
        <v>5411</v>
      </c>
      <c r="D174" s="78" t="s">
        <v>289</v>
      </c>
      <c r="E174" s="13">
        <v>44461</v>
      </c>
      <c r="F174" s="76" t="s">
        <v>1362</v>
      </c>
      <c r="G174" s="13">
        <v>44463.916666666664</v>
      </c>
      <c r="H174" s="77" t="s">
        <v>5237</v>
      </c>
      <c r="I174" s="16">
        <v>100</v>
      </c>
      <c r="J174" s="16">
        <v>35</v>
      </c>
      <c r="K174" s="16">
        <v>8</v>
      </c>
      <c r="L174" s="16">
        <v>5</v>
      </c>
      <c r="M174" s="81">
        <v>7</v>
      </c>
      <c r="N174" s="72">
        <v>7</v>
      </c>
      <c r="O174" s="64">
        <v>2530</v>
      </c>
      <c r="P174" s="65">
        <f>Table224578910112345678910111213141516171819202122232425262728293031[[#This Row],[PEMBULATAN]]*O174</f>
        <v>17710</v>
      </c>
    </row>
    <row r="175" spans="1:16" ht="26.25" customHeight="1" x14ac:dyDescent="0.2">
      <c r="A175" s="14"/>
      <c r="B175" s="14"/>
      <c r="C175" s="73" t="s">
        <v>5412</v>
      </c>
      <c r="D175" s="78" t="s">
        <v>289</v>
      </c>
      <c r="E175" s="13">
        <v>44461</v>
      </c>
      <c r="F175" s="76" t="s">
        <v>1362</v>
      </c>
      <c r="G175" s="13">
        <v>44463.916666666664</v>
      </c>
      <c r="H175" s="77" t="s">
        <v>5237</v>
      </c>
      <c r="I175" s="16">
        <v>27</v>
      </c>
      <c r="J175" s="16">
        <v>24</v>
      </c>
      <c r="K175" s="16">
        <v>30</v>
      </c>
      <c r="L175" s="16">
        <v>26</v>
      </c>
      <c r="M175" s="81">
        <v>4.8600000000000003</v>
      </c>
      <c r="N175" s="72">
        <v>26</v>
      </c>
      <c r="O175" s="64">
        <v>2530</v>
      </c>
      <c r="P175" s="65">
        <f>Table224578910112345678910111213141516171819202122232425262728293031[[#This Row],[PEMBULATAN]]*O175</f>
        <v>65780</v>
      </c>
    </row>
    <row r="176" spans="1:16" ht="26.25" customHeight="1" x14ac:dyDescent="0.2">
      <c r="A176" s="14"/>
      <c r="B176" s="14"/>
      <c r="C176" s="73" t="s">
        <v>5413</v>
      </c>
      <c r="D176" s="78" t="s">
        <v>289</v>
      </c>
      <c r="E176" s="13">
        <v>44461</v>
      </c>
      <c r="F176" s="76" t="s">
        <v>1362</v>
      </c>
      <c r="G176" s="13">
        <v>44463.916666666664</v>
      </c>
      <c r="H176" s="77" t="s">
        <v>5237</v>
      </c>
      <c r="I176" s="16">
        <v>15</v>
      </c>
      <c r="J176" s="16">
        <v>16</v>
      </c>
      <c r="K176" s="16">
        <v>13</v>
      </c>
      <c r="L176" s="16">
        <v>1</v>
      </c>
      <c r="M176" s="81">
        <v>0.78</v>
      </c>
      <c r="N176" s="72">
        <v>1</v>
      </c>
      <c r="O176" s="64">
        <v>2530</v>
      </c>
      <c r="P176" s="65">
        <f>Table224578910112345678910111213141516171819202122232425262728293031[[#This Row],[PEMBULATAN]]*O176</f>
        <v>2530</v>
      </c>
    </row>
    <row r="177" spans="1:16" ht="26.25" customHeight="1" x14ac:dyDescent="0.2">
      <c r="A177" s="14"/>
      <c r="B177" s="14"/>
      <c r="C177" s="73" t="s">
        <v>5414</v>
      </c>
      <c r="D177" s="78" t="s">
        <v>289</v>
      </c>
      <c r="E177" s="13">
        <v>44461</v>
      </c>
      <c r="F177" s="76" t="s">
        <v>1362</v>
      </c>
      <c r="G177" s="13">
        <v>44463.916666666664</v>
      </c>
      <c r="H177" s="77" t="s">
        <v>5237</v>
      </c>
      <c r="I177" s="16">
        <v>58</v>
      </c>
      <c r="J177" s="16">
        <v>60</v>
      </c>
      <c r="K177" s="16">
        <v>25</v>
      </c>
      <c r="L177" s="16">
        <v>12</v>
      </c>
      <c r="M177" s="81">
        <v>21.75</v>
      </c>
      <c r="N177" s="72">
        <v>22</v>
      </c>
      <c r="O177" s="64">
        <v>2530</v>
      </c>
      <c r="P177" s="65">
        <f>Table224578910112345678910111213141516171819202122232425262728293031[[#This Row],[PEMBULATAN]]*O177</f>
        <v>55660</v>
      </c>
    </row>
    <row r="178" spans="1:16" ht="26.25" customHeight="1" x14ac:dyDescent="0.2">
      <c r="A178" s="14"/>
      <c r="B178" s="14"/>
      <c r="C178" s="73" t="s">
        <v>5415</v>
      </c>
      <c r="D178" s="78" t="s">
        <v>289</v>
      </c>
      <c r="E178" s="13">
        <v>44461</v>
      </c>
      <c r="F178" s="76" t="s">
        <v>1362</v>
      </c>
      <c r="G178" s="13">
        <v>44463.916666666664</v>
      </c>
      <c r="H178" s="77" t="s">
        <v>5237</v>
      </c>
      <c r="I178" s="16">
        <v>80</v>
      </c>
      <c r="J178" s="16">
        <v>57</v>
      </c>
      <c r="K178" s="16">
        <v>22</v>
      </c>
      <c r="L178" s="16">
        <v>15</v>
      </c>
      <c r="M178" s="81">
        <v>25.08</v>
      </c>
      <c r="N178" s="72">
        <v>25</v>
      </c>
      <c r="O178" s="64">
        <v>2530</v>
      </c>
      <c r="P178" s="65">
        <f>Table224578910112345678910111213141516171819202122232425262728293031[[#This Row],[PEMBULATAN]]*O178</f>
        <v>63250</v>
      </c>
    </row>
    <row r="179" spans="1:16" ht="26.25" customHeight="1" x14ac:dyDescent="0.2">
      <c r="A179" s="14"/>
      <c r="B179" s="14"/>
      <c r="C179" s="73" t="s">
        <v>5416</v>
      </c>
      <c r="D179" s="78" t="s">
        <v>289</v>
      </c>
      <c r="E179" s="13">
        <v>44461</v>
      </c>
      <c r="F179" s="76" t="s">
        <v>1362</v>
      </c>
      <c r="G179" s="13">
        <v>44463.916666666664</v>
      </c>
      <c r="H179" s="77" t="s">
        <v>5237</v>
      </c>
      <c r="I179" s="16">
        <v>36</v>
      </c>
      <c r="J179" s="16">
        <v>42</v>
      </c>
      <c r="K179" s="16">
        <v>12</v>
      </c>
      <c r="L179" s="16">
        <v>2</v>
      </c>
      <c r="M179" s="81">
        <v>4.5359999999999996</v>
      </c>
      <c r="N179" s="72">
        <v>5</v>
      </c>
      <c r="O179" s="64">
        <v>2530</v>
      </c>
      <c r="P179" s="65">
        <f>Table224578910112345678910111213141516171819202122232425262728293031[[#This Row],[PEMBULATAN]]*O179</f>
        <v>12650</v>
      </c>
    </row>
    <row r="180" spans="1:16" ht="26.25" customHeight="1" x14ac:dyDescent="0.2">
      <c r="A180" s="14"/>
      <c r="B180" s="96"/>
      <c r="C180" s="73" t="s">
        <v>5417</v>
      </c>
      <c r="D180" s="78" t="s">
        <v>289</v>
      </c>
      <c r="E180" s="13">
        <v>44461</v>
      </c>
      <c r="F180" s="76" t="s">
        <v>1362</v>
      </c>
      <c r="G180" s="13">
        <v>44463.916666666664</v>
      </c>
      <c r="H180" s="77" t="s">
        <v>5237</v>
      </c>
      <c r="I180" s="16">
        <v>75</v>
      </c>
      <c r="J180" s="16">
        <v>40</v>
      </c>
      <c r="K180" s="16">
        <v>33</v>
      </c>
      <c r="L180" s="16">
        <v>19</v>
      </c>
      <c r="M180" s="81">
        <v>24.75</v>
      </c>
      <c r="N180" s="72">
        <v>26</v>
      </c>
      <c r="O180" s="64">
        <v>2530</v>
      </c>
      <c r="P180" s="65">
        <f>Table224578910112345678910111213141516171819202122232425262728293031[[#This Row],[PEMBULATAN]]*O180</f>
        <v>65780</v>
      </c>
    </row>
    <row r="181" spans="1:16" ht="26.25" customHeight="1" x14ac:dyDescent="0.2">
      <c r="A181" s="14"/>
      <c r="B181" s="14" t="s">
        <v>5418</v>
      </c>
      <c r="C181" s="73" t="s">
        <v>5419</v>
      </c>
      <c r="D181" s="78" t="s">
        <v>289</v>
      </c>
      <c r="E181" s="13">
        <v>44461</v>
      </c>
      <c r="F181" s="76" t="s">
        <v>1362</v>
      </c>
      <c r="G181" s="13">
        <v>44463.916666666664</v>
      </c>
      <c r="H181" s="77" t="s">
        <v>5237</v>
      </c>
      <c r="I181" s="16">
        <v>65</v>
      </c>
      <c r="J181" s="16">
        <v>57</v>
      </c>
      <c r="K181" s="16">
        <v>22</v>
      </c>
      <c r="L181" s="16">
        <v>15</v>
      </c>
      <c r="M181" s="81">
        <v>20.377500000000001</v>
      </c>
      <c r="N181" s="72">
        <v>21</v>
      </c>
      <c r="O181" s="64">
        <v>2530</v>
      </c>
      <c r="P181" s="65">
        <f>Table224578910112345678910111213141516171819202122232425262728293031[[#This Row],[PEMBULATAN]]*O181</f>
        <v>53130</v>
      </c>
    </row>
    <row r="182" spans="1:16" ht="26.25" customHeight="1" x14ac:dyDescent="0.2">
      <c r="A182" s="14"/>
      <c r="B182" s="14"/>
      <c r="C182" s="73" t="s">
        <v>5420</v>
      </c>
      <c r="D182" s="78" t="s">
        <v>289</v>
      </c>
      <c r="E182" s="13">
        <v>44461</v>
      </c>
      <c r="F182" s="76" t="s">
        <v>1362</v>
      </c>
      <c r="G182" s="13">
        <v>44463.916666666664</v>
      </c>
      <c r="H182" s="77" t="s">
        <v>5237</v>
      </c>
      <c r="I182" s="16">
        <v>65</v>
      </c>
      <c r="J182" s="16">
        <v>57</v>
      </c>
      <c r="K182" s="16">
        <v>22</v>
      </c>
      <c r="L182" s="16">
        <v>15</v>
      </c>
      <c r="M182" s="81">
        <v>20.377500000000001</v>
      </c>
      <c r="N182" s="72">
        <v>21</v>
      </c>
      <c r="O182" s="64">
        <v>2530</v>
      </c>
      <c r="P182" s="65">
        <f>Table224578910112345678910111213141516171819202122232425262728293031[[#This Row],[PEMBULATAN]]*O182</f>
        <v>53130</v>
      </c>
    </row>
    <row r="183" spans="1:16" ht="26.25" customHeight="1" x14ac:dyDescent="0.2">
      <c r="A183" s="14"/>
      <c r="B183" s="14"/>
      <c r="C183" s="73" t="s">
        <v>5421</v>
      </c>
      <c r="D183" s="78" t="s">
        <v>289</v>
      </c>
      <c r="E183" s="13">
        <v>44461</v>
      </c>
      <c r="F183" s="76" t="s">
        <v>1362</v>
      </c>
      <c r="G183" s="13">
        <v>44463.916666666664</v>
      </c>
      <c r="H183" s="77" t="s">
        <v>5237</v>
      </c>
      <c r="I183" s="16">
        <v>48</v>
      </c>
      <c r="J183" s="16">
        <v>47</v>
      </c>
      <c r="K183" s="16">
        <v>45</v>
      </c>
      <c r="L183" s="16">
        <v>8</v>
      </c>
      <c r="M183" s="81">
        <v>25.38</v>
      </c>
      <c r="N183" s="72">
        <v>26</v>
      </c>
      <c r="O183" s="64">
        <v>2530</v>
      </c>
      <c r="P183" s="65">
        <f>Table224578910112345678910111213141516171819202122232425262728293031[[#This Row],[PEMBULATAN]]*O183</f>
        <v>65780</v>
      </c>
    </row>
    <row r="184" spans="1:16" ht="26.25" customHeight="1" x14ac:dyDescent="0.2">
      <c r="A184" s="14"/>
      <c r="B184" s="14"/>
      <c r="C184" s="73" t="s">
        <v>5422</v>
      </c>
      <c r="D184" s="78" t="s">
        <v>289</v>
      </c>
      <c r="E184" s="13">
        <v>44461</v>
      </c>
      <c r="F184" s="76" t="s">
        <v>1362</v>
      </c>
      <c r="G184" s="13">
        <v>44463.916666666664</v>
      </c>
      <c r="H184" s="77" t="s">
        <v>5237</v>
      </c>
      <c r="I184" s="16">
        <v>48</v>
      </c>
      <c r="J184" s="16">
        <v>47</v>
      </c>
      <c r="K184" s="16">
        <v>45</v>
      </c>
      <c r="L184" s="16">
        <v>8</v>
      </c>
      <c r="M184" s="81">
        <v>25.38</v>
      </c>
      <c r="N184" s="72">
        <v>26</v>
      </c>
      <c r="O184" s="64">
        <v>2530</v>
      </c>
      <c r="P184" s="65">
        <f>Table224578910112345678910111213141516171819202122232425262728293031[[#This Row],[PEMBULATAN]]*O184</f>
        <v>65780</v>
      </c>
    </row>
    <row r="185" spans="1:16" ht="26.25" customHeight="1" x14ac:dyDescent="0.2">
      <c r="A185" s="14"/>
      <c r="B185" s="14"/>
      <c r="C185" s="73" t="s">
        <v>5423</v>
      </c>
      <c r="D185" s="78" t="s">
        <v>289</v>
      </c>
      <c r="E185" s="13">
        <v>44461</v>
      </c>
      <c r="F185" s="76" t="s">
        <v>1362</v>
      </c>
      <c r="G185" s="13">
        <v>44463.916666666664</v>
      </c>
      <c r="H185" s="77" t="s">
        <v>5237</v>
      </c>
      <c r="I185" s="16">
        <v>89</v>
      </c>
      <c r="J185" s="16">
        <v>49</v>
      </c>
      <c r="K185" s="16">
        <v>20</v>
      </c>
      <c r="L185" s="16">
        <v>12</v>
      </c>
      <c r="M185" s="81">
        <v>21.805</v>
      </c>
      <c r="N185" s="72">
        <v>22</v>
      </c>
      <c r="O185" s="64">
        <v>2530</v>
      </c>
      <c r="P185" s="65">
        <f>Table224578910112345678910111213141516171819202122232425262728293031[[#This Row],[PEMBULATAN]]*O185</f>
        <v>55660</v>
      </c>
    </row>
    <row r="186" spans="1:16" ht="26.25" customHeight="1" x14ac:dyDescent="0.2">
      <c r="A186" s="14"/>
      <c r="B186" s="14"/>
      <c r="C186" s="73" t="s">
        <v>5424</v>
      </c>
      <c r="D186" s="78" t="s">
        <v>289</v>
      </c>
      <c r="E186" s="13">
        <v>44461</v>
      </c>
      <c r="F186" s="76" t="s">
        <v>1362</v>
      </c>
      <c r="G186" s="13">
        <v>44463.916666666664</v>
      </c>
      <c r="H186" s="77" t="s">
        <v>5237</v>
      </c>
      <c r="I186" s="16">
        <v>57</v>
      </c>
      <c r="J186" s="16">
        <v>38</v>
      </c>
      <c r="K186" s="16">
        <v>38</v>
      </c>
      <c r="L186" s="16">
        <v>8</v>
      </c>
      <c r="M186" s="81">
        <v>20.577000000000002</v>
      </c>
      <c r="N186" s="72">
        <v>21</v>
      </c>
      <c r="O186" s="64">
        <v>2530</v>
      </c>
      <c r="P186" s="65">
        <f>Table224578910112345678910111213141516171819202122232425262728293031[[#This Row],[PEMBULATAN]]*O186</f>
        <v>53130</v>
      </c>
    </row>
    <row r="187" spans="1:16" ht="26.25" customHeight="1" x14ac:dyDescent="0.2">
      <c r="A187" s="14"/>
      <c r="B187" s="14"/>
      <c r="C187" s="73" t="s">
        <v>5425</v>
      </c>
      <c r="D187" s="78" t="s">
        <v>289</v>
      </c>
      <c r="E187" s="13">
        <v>44461</v>
      </c>
      <c r="F187" s="76" t="s">
        <v>1362</v>
      </c>
      <c r="G187" s="13">
        <v>44463.916666666664</v>
      </c>
      <c r="H187" s="77" t="s">
        <v>5237</v>
      </c>
      <c r="I187" s="16">
        <v>38</v>
      </c>
      <c r="J187" s="16">
        <v>37</v>
      </c>
      <c r="K187" s="16">
        <v>28</v>
      </c>
      <c r="L187" s="16">
        <v>4</v>
      </c>
      <c r="M187" s="81">
        <v>9.8420000000000005</v>
      </c>
      <c r="N187" s="72">
        <v>10</v>
      </c>
      <c r="O187" s="64">
        <v>2530</v>
      </c>
      <c r="P187" s="65">
        <f>Table224578910112345678910111213141516171819202122232425262728293031[[#This Row],[PEMBULATAN]]*O187</f>
        <v>25300</v>
      </c>
    </row>
    <row r="188" spans="1:16" ht="26.25" customHeight="1" x14ac:dyDescent="0.2">
      <c r="A188" s="14"/>
      <c r="B188" s="14"/>
      <c r="C188" s="73" t="s">
        <v>5426</v>
      </c>
      <c r="D188" s="78" t="s">
        <v>289</v>
      </c>
      <c r="E188" s="13">
        <v>44461</v>
      </c>
      <c r="F188" s="76" t="s">
        <v>1362</v>
      </c>
      <c r="G188" s="13">
        <v>44463.916666666664</v>
      </c>
      <c r="H188" s="77" t="s">
        <v>5237</v>
      </c>
      <c r="I188" s="16">
        <v>149</v>
      </c>
      <c r="J188" s="16">
        <v>65</v>
      </c>
      <c r="K188" s="16">
        <v>9</v>
      </c>
      <c r="L188" s="16">
        <v>8</v>
      </c>
      <c r="M188" s="81">
        <v>21.791250000000002</v>
      </c>
      <c r="N188" s="72">
        <v>22</v>
      </c>
      <c r="O188" s="64">
        <v>2530</v>
      </c>
      <c r="P188" s="65">
        <f>Table224578910112345678910111213141516171819202122232425262728293031[[#This Row],[PEMBULATAN]]*O188</f>
        <v>55660</v>
      </c>
    </row>
    <row r="189" spans="1:16" ht="26.25" customHeight="1" x14ac:dyDescent="0.2">
      <c r="A189" s="14"/>
      <c r="B189" s="14"/>
      <c r="C189" s="73" t="s">
        <v>5427</v>
      </c>
      <c r="D189" s="78" t="s">
        <v>289</v>
      </c>
      <c r="E189" s="13">
        <v>44461</v>
      </c>
      <c r="F189" s="76" t="s">
        <v>1362</v>
      </c>
      <c r="G189" s="13">
        <v>44463.916666666664</v>
      </c>
      <c r="H189" s="77" t="s">
        <v>5237</v>
      </c>
      <c r="I189" s="16">
        <v>149</v>
      </c>
      <c r="J189" s="16">
        <v>65</v>
      </c>
      <c r="K189" s="16">
        <v>9</v>
      </c>
      <c r="L189" s="16">
        <v>8</v>
      </c>
      <c r="M189" s="81">
        <v>21.791250000000002</v>
      </c>
      <c r="N189" s="72">
        <v>22</v>
      </c>
      <c r="O189" s="64">
        <v>2530</v>
      </c>
      <c r="P189" s="65">
        <f>Table224578910112345678910111213141516171819202122232425262728293031[[#This Row],[PEMBULATAN]]*O189</f>
        <v>55660</v>
      </c>
    </row>
    <row r="190" spans="1:16" ht="26.25" customHeight="1" x14ac:dyDescent="0.2">
      <c r="A190" s="14"/>
      <c r="B190" s="14"/>
      <c r="C190" s="73" t="s">
        <v>5428</v>
      </c>
      <c r="D190" s="78" t="s">
        <v>289</v>
      </c>
      <c r="E190" s="13">
        <v>44461</v>
      </c>
      <c r="F190" s="76" t="s">
        <v>1362</v>
      </c>
      <c r="G190" s="13">
        <v>44463.916666666664</v>
      </c>
      <c r="H190" s="77" t="s">
        <v>5237</v>
      </c>
      <c r="I190" s="16">
        <v>149</v>
      </c>
      <c r="J190" s="16">
        <v>65</v>
      </c>
      <c r="K190" s="16">
        <v>9</v>
      </c>
      <c r="L190" s="16">
        <v>8</v>
      </c>
      <c r="M190" s="81">
        <v>21.791250000000002</v>
      </c>
      <c r="N190" s="72">
        <v>22</v>
      </c>
      <c r="O190" s="64">
        <v>2530</v>
      </c>
      <c r="P190" s="65">
        <f>Table224578910112345678910111213141516171819202122232425262728293031[[#This Row],[PEMBULATAN]]*O190</f>
        <v>55660</v>
      </c>
    </row>
    <row r="191" spans="1:16" ht="26.25" customHeight="1" x14ac:dyDescent="0.2">
      <c r="A191" s="14"/>
      <c r="B191" s="14"/>
      <c r="C191" s="73" t="s">
        <v>5429</v>
      </c>
      <c r="D191" s="78" t="s">
        <v>289</v>
      </c>
      <c r="E191" s="13">
        <v>44461</v>
      </c>
      <c r="F191" s="76" t="s">
        <v>1362</v>
      </c>
      <c r="G191" s="13">
        <v>44463.916666666664</v>
      </c>
      <c r="H191" s="77" t="s">
        <v>5237</v>
      </c>
      <c r="I191" s="16">
        <v>149</v>
      </c>
      <c r="J191" s="16">
        <v>65</v>
      </c>
      <c r="K191" s="16">
        <v>9</v>
      </c>
      <c r="L191" s="16">
        <v>8</v>
      </c>
      <c r="M191" s="81">
        <v>21.791250000000002</v>
      </c>
      <c r="N191" s="72">
        <v>22</v>
      </c>
      <c r="O191" s="64">
        <v>2530</v>
      </c>
      <c r="P191" s="65">
        <f>Table224578910112345678910111213141516171819202122232425262728293031[[#This Row],[PEMBULATAN]]*O191</f>
        <v>55660</v>
      </c>
    </row>
    <row r="192" spans="1:16" ht="26.25" customHeight="1" x14ac:dyDescent="0.2">
      <c r="A192" s="14"/>
      <c r="B192" s="14"/>
      <c r="C192" s="73" t="s">
        <v>5430</v>
      </c>
      <c r="D192" s="78" t="s">
        <v>289</v>
      </c>
      <c r="E192" s="13">
        <v>44461</v>
      </c>
      <c r="F192" s="76" t="s">
        <v>1362</v>
      </c>
      <c r="G192" s="13">
        <v>44463.916666666664</v>
      </c>
      <c r="H192" s="77" t="s">
        <v>5237</v>
      </c>
      <c r="I192" s="16">
        <v>33</v>
      </c>
      <c r="J192" s="16">
        <v>18</v>
      </c>
      <c r="K192" s="16">
        <v>10</v>
      </c>
      <c r="L192" s="16">
        <v>4</v>
      </c>
      <c r="M192" s="81">
        <v>1.4850000000000001</v>
      </c>
      <c r="N192" s="72">
        <v>4</v>
      </c>
      <c r="O192" s="64">
        <v>2530</v>
      </c>
      <c r="P192" s="65">
        <f>Table224578910112345678910111213141516171819202122232425262728293031[[#This Row],[PEMBULATAN]]*O192</f>
        <v>10120</v>
      </c>
    </row>
    <row r="193" spans="1:16" ht="26.25" customHeight="1" x14ac:dyDescent="0.2">
      <c r="A193" s="14"/>
      <c r="B193" s="14"/>
      <c r="C193" s="73" t="s">
        <v>5431</v>
      </c>
      <c r="D193" s="78" t="s">
        <v>289</v>
      </c>
      <c r="E193" s="13">
        <v>44461</v>
      </c>
      <c r="F193" s="76" t="s">
        <v>1362</v>
      </c>
      <c r="G193" s="13">
        <v>44463.916666666664</v>
      </c>
      <c r="H193" s="77" t="s">
        <v>5237</v>
      </c>
      <c r="I193" s="16">
        <v>46</v>
      </c>
      <c r="J193" s="16">
        <v>39</v>
      </c>
      <c r="K193" s="16">
        <v>38</v>
      </c>
      <c r="L193" s="16">
        <v>4</v>
      </c>
      <c r="M193" s="81">
        <v>17.042999999999999</v>
      </c>
      <c r="N193" s="72">
        <v>17</v>
      </c>
      <c r="O193" s="64">
        <v>2530</v>
      </c>
      <c r="P193" s="65">
        <f>Table224578910112345678910111213141516171819202122232425262728293031[[#This Row],[PEMBULATAN]]*O193</f>
        <v>43010</v>
      </c>
    </row>
    <row r="194" spans="1:16" ht="26.25" customHeight="1" x14ac:dyDescent="0.2">
      <c r="A194" s="14"/>
      <c r="B194" s="14"/>
      <c r="C194" s="73" t="s">
        <v>5432</v>
      </c>
      <c r="D194" s="78" t="s">
        <v>289</v>
      </c>
      <c r="E194" s="13">
        <v>44461</v>
      </c>
      <c r="F194" s="76" t="s">
        <v>1362</v>
      </c>
      <c r="G194" s="13">
        <v>44463.916666666664</v>
      </c>
      <c r="H194" s="77" t="s">
        <v>5237</v>
      </c>
      <c r="I194" s="16">
        <v>66</v>
      </c>
      <c r="J194" s="16">
        <v>25</v>
      </c>
      <c r="K194" s="16">
        <v>25</v>
      </c>
      <c r="L194" s="16">
        <v>5</v>
      </c>
      <c r="M194" s="81">
        <v>10.3125</v>
      </c>
      <c r="N194" s="72">
        <v>11</v>
      </c>
      <c r="O194" s="64">
        <v>2530</v>
      </c>
      <c r="P194" s="65">
        <f>Table224578910112345678910111213141516171819202122232425262728293031[[#This Row],[PEMBULATAN]]*O194</f>
        <v>27830</v>
      </c>
    </row>
    <row r="195" spans="1:16" ht="26.25" customHeight="1" x14ac:dyDescent="0.2">
      <c r="A195" s="14"/>
      <c r="B195" s="96"/>
      <c r="C195" s="73" t="s">
        <v>5433</v>
      </c>
      <c r="D195" s="78" t="s">
        <v>289</v>
      </c>
      <c r="E195" s="13">
        <v>44461</v>
      </c>
      <c r="F195" s="76" t="s">
        <v>1362</v>
      </c>
      <c r="G195" s="13">
        <v>44463.916666666664</v>
      </c>
      <c r="H195" s="77" t="s">
        <v>5237</v>
      </c>
      <c r="I195" s="16">
        <v>47</v>
      </c>
      <c r="J195" s="16">
        <v>43</v>
      </c>
      <c r="K195" s="16">
        <v>45</v>
      </c>
      <c r="L195" s="16">
        <v>8</v>
      </c>
      <c r="M195" s="81">
        <v>22.736249999999998</v>
      </c>
      <c r="N195" s="72">
        <v>23</v>
      </c>
      <c r="O195" s="64">
        <v>2530</v>
      </c>
      <c r="P195" s="65">
        <f>Table224578910112345678910111213141516171819202122232425262728293031[[#This Row],[PEMBULATAN]]*O195</f>
        <v>58190</v>
      </c>
    </row>
    <row r="196" spans="1:16" ht="26.25" customHeight="1" x14ac:dyDescent="0.2">
      <c r="A196" s="14"/>
      <c r="B196" s="14" t="s">
        <v>5434</v>
      </c>
      <c r="C196" s="73" t="s">
        <v>5435</v>
      </c>
      <c r="D196" s="78" t="s">
        <v>289</v>
      </c>
      <c r="E196" s="13">
        <v>44461</v>
      </c>
      <c r="F196" s="76" t="s">
        <v>1362</v>
      </c>
      <c r="G196" s="13">
        <v>44463.916666666664</v>
      </c>
      <c r="H196" s="77" t="s">
        <v>5237</v>
      </c>
      <c r="I196" s="16">
        <v>77</v>
      </c>
      <c r="J196" s="16">
        <v>54</v>
      </c>
      <c r="K196" s="16">
        <v>37</v>
      </c>
      <c r="L196" s="16">
        <v>18</v>
      </c>
      <c r="M196" s="81">
        <v>38.461500000000001</v>
      </c>
      <c r="N196" s="72">
        <v>39</v>
      </c>
      <c r="O196" s="64">
        <v>2530</v>
      </c>
      <c r="P196" s="65">
        <f>Table224578910112345678910111213141516171819202122232425262728293031[[#This Row],[PEMBULATAN]]*O196</f>
        <v>98670</v>
      </c>
    </row>
    <row r="197" spans="1:16" ht="26.25" customHeight="1" x14ac:dyDescent="0.2">
      <c r="A197" s="14"/>
      <c r="B197" s="14"/>
      <c r="C197" s="73" t="s">
        <v>5436</v>
      </c>
      <c r="D197" s="78" t="s">
        <v>289</v>
      </c>
      <c r="E197" s="13">
        <v>44461</v>
      </c>
      <c r="F197" s="76" t="s">
        <v>1362</v>
      </c>
      <c r="G197" s="13">
        <v>44463.916666666664</v>
      </c>
      <c r="H197" s="77" t="s">
        <v>5237</v>
      </c>
      <c r="I197" s="16">
        <v>46</v>
      </c>
      <c r="J197" s="16">
        <v>27</v>
      </c>
      <c r="K197" s="16">
        <v>22</v>
      </c>
      <c r="L197" s="16">
        <v>5</v>
      </c>
      <c r="M197" s="81">
        <v>6.8310000000000004</v>
      </c>
      <c r="N197" s="72">
        <v>7</v>
      </c>
      <c r="O197" s="64">
        <v>2530</v>
      </c>
      <c r="P197" s="65">
        <f>Table224578910112345678910111213141516171819202122232425262728293031[[#This Row],[PEMBULATAN]]*O197</f>
        <v>17710</v>
      </c>
    </row>
    <row r="198" spans="1:16" ht="26.25" customHeight="1" x14ac:dyDescent="0.2">
      <c r="A198" s="14"/>
      <c r="B198" s="14"/>
      <c r="C198" s="73" t="s">
        <v>5437</v>
      </c>
      <c r="D198" s="78" t="s">
        <v>289</v>
      </c>
      <c r="E198" s="13">
        <v>44461</v>
      </c>
      <c r="F198" s="76" t="s">
        <v>1362</v>
      </c>
      <c r="G198" s="13">
        <v>44463.916666666664</v>
      </c>
      <c r="H198" s="77" t="s">
        <v>5237</v>
      </c>
      <c r="I198" s="16">
        <v>52</v>
      </c>
      <c r="J198" s="16">
        <v>32</v>
      </c>
      <c r="K198" s="16">
        <v>24</v>
      </c>
      <c r="L198" s="16">
        <v>12</v>
      </c>
      <c r="M198" s="81">
        <v>9.984</v>
      </c>
      <c r="N198" s="72">
        <v>12</v>
      </c>
      <c r="O198" s="64">
        <v>2530</v>
      </c>
      <c r="P198" s="65">
        <f>Table224578910112345678910111213141516171819202122232425262728293031[[#This Row],[PEMBULATAN]]*O198</f>
        <v>30360</v>
      </c>
    </row>
    <row r="199" spans="1:16" ht="22.5" customHeight="1" x14ac:dyDescent="0.2">
      <c r="A199" s="120" t="s">
        <v>30</v>
      </c>
      <c r="B199" s="121"/>
      <c r="C199" s="121"/>
      <c r="D199" s="121"/>
      <c r="E199" s="121"/>
      <c r="F199" s="121"/>
      <c r="G199" s="121"/>
      <c r="H199" s="121"/>
      <c r="I199" s="121"/>
      <c r="J199" s="121"/>
      <c r="K199" s="121"/>
      <c r="L199" s="122"/>
      <c r="M199" s="79">
        <f>SUBTOTAL(109,Table224578910112345678910111213141516171819202122232425262728293031[KG VOLUME])</f>
        <v>3787.2967500000027</v>
      </c>
      <c r="N199" s="68">
        <f>SUM(N3:N198)</f>
        <v>3917</v>
      </c>
      <c r="O199" s="123">
        <f>SUM(P3:P198)</f>
        <v>9910010</v>
      </c>
      <c r="P199" s="124"/>
    </row>
    <row r="200" spans="1:16" ht="18" customHeight="1" x14ac:dyDescent="0.2">
      <c r="A200" s="86"/>
      <c r="B200" s="56" t="s">
        <v>42</v>
      </c>
      <c r="C200" s="55"/>
      <c r="D200" s="57" t="s">
        <v>43</v>
      </c>
      <c r="E200" s="86"/>
      <c r="F200" s="86"/>
      <c r="G200" s="86"/>
      <c r="H200" s="86"/>
      <c r="I200" s="86"/>
      <c r="J200" s="86"/>
      <c r="K200" s="86"/>
      <c r="L200" s="86"/>
      <c r="M200" s="87"/>
      <c r="N200" s="88" t="s">
        <v>51</v>
      </c>
      <c r="O200" s="89"/>
      <c r="P200" s="89">
        <f>O199*10%</f>
        <v>991001</v>
      </c>
    </row>
    <row r="201" spans="1:16" ht="18" customHeight="1" thickBot="1" x14ac:dyDescent="0.25">
      <c r="A201" s="86"/>
      <c r="B201" s="56"/>
      <c r="C201" s="55"/>
      <c r="D201" s="57"/>
      <c r="E201" s="86"/>
      <c r="F201" s="86"/>
      <c r="G201" s="86"/>
      <c r="H201" s="86"/>
      <c r="I201" s="86"/>
      <c r="J201" s="86"/>
      <c r="K201" s="86"/>
      <c r="L201" s="86"/>
      <c r="M201" s="87"/>
      <c r="N201" s="90" t="s">
        <v>52</v>
      </c>
      <c r="O201" s="91"/>
      <c r="P201" s="91">
        <f>O199-P200</f>
        <v>8919009</v>
      </c>
    </row>
    <row r="202" spans="1:16" ht="18" customHeight="1" x14ac:dyDescent="0.2">
      <c r="A202" s="11"/>
      <c r="H202" s="63"/>
      <c r="N202" s="62" t="s">
        <v>31</v>
      </c>
      <c r="P202" s="69">
        <f>P201*1%</f>
        <v>89190.09</v>
      </c>
    </row>
    <row r="203" spans="1:16" ht="18" customHeight="1" thickBot="1" x14ac:dyDescent="0.25">
      <c r="A203" s="11"/>
      <c r="H203" s="63"/>
      <c r="N203" s="62" t="s">
        <v>53</v>
      </c>
      <c r="P203" s="71">
        <f>P201*2%</f>
        <v>178380.18</v>
      </c>
    </row>
    <row r="204" spans="1:16" ht="18" customHeight="1" x14ac:dyDescent="0.2">
      <c r="A204" s="11"/>
      <c r="H204" s="63"/>
      <c r="N204" s="66" t="s">
        <v>32</v>
      </c>
      <c r="O204" s="67"/>
      <c r="P204" s="70">
        <f>P201+P202-P203</f>
        <v>8829818.9100000001</v>
      </c>
    </row>
    <row r="206" spans="1:16" x14ac:dyDescent="0.2">
      <c r="A206" s="11"/>
      <c r="H206" s="63"/>
      <c r="P206" s="71"/>
    </row>
    <row r="207" spans="1:16" x14ac:dyDescent="0.2">
      <c r="A207" s="11"/>
      <c r="H207" s="63"/>
      <c r="O207" s="58"/>
      <c r="P207" s="71"/>
    </row>
    <row r="208" spans="1:16" s="3" customFormat="1" x14ac:dyDescent="0.25">
      <c r="A208" s="11"/>
      <c r="B208" s="2"/>
      <c r="C208" s="2"/>
      <c r="E208" s="12"/>
      <c r="H208" s="63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3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3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3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3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3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3"/>
      <c r="N214" s="15"/>
      <c r="O214" s="15"/>
      <c r="P214" s="15"/>
    </row>
    <row r="215" spans="1:16" s="3" customFormat="1" x14ac:dyDescent="0.25">
      <c r="A215" s="11"/>
      <c r="B215" s="2"/>
      <c r="C215" s="2"/>
      <c r="E215" s="12"/>
      <c r="H215" s="63"/>
      <c r="N215" s="15"/>
      <c r="O215" s="15"/>
      <c r="P215" s="15"/>
    </row>
    <row r="216" spans="1:16" s="3" customFormat="1" x14ac:dyDescent="0.25">
      <c r="A216" s="11"/>
      <c r="B216" s="2"/>
      <c r="C216" s="2"/>
      <c r="E216" s="12"/>
      <c r="H216" s="63"/>
      <c r="N216" s="15"/>
      <c r="O216" s="15"/>
      <c r="P216" s="15"/>
    </row>
    <row r="217" spans="1:16" s="3" customFormat="1" x14ac:dyDescent="0.25">
      <c r="A217" s="11"/>
      <c r="B217" s="2"/>
      <c r="C217" s="2"/>
      <c r="E217" s="12"/>
      <c r="H217" s="63"/>
      <c r="N217" s="15"/>
      <c r="O217" s="15"/>
      <c r="P217" s="15"/>
    </row>
    <row r="218" spans="1:16" s="3" customFormat="1" x14ac:dyDescent="0.25">
      <c r="A218" s="11"/>
      <c r="B218" s="2"/>
      <c r="C218" s="2"/>
      <c r="E218" s="12"/>
      <c r="H218" s="63"/>
      <c r="N218" s="15"/>
      <c r="O218" s="15"/>
      <c r="P218" s="15"/>
    </row>
    <row r="219" spans="1:16" s="3" customFormat="1" x14ac:dyDescent="0.25">
      <c r="A219" s="11"/>
      <c r="B219" s="2"/>
      <c r="C219" s="2"/>
      <c r="E219" s="12"/>
      <c r="H219" s="63"/>
      <c r="N219" s="15"/>
      <c r="O219" s="15"/>
      <c r="P219" s="15"/>
    </row>
  </sheetData>
  <mergeCells count="2">
    <mergeCell ref="A199:L199"/>
    <mergeCell ref="O199:P199"/>
  </mergeCells>
  <conditionalFormatting sqref="B3">
    <cfRule type="duplicateValues" dxfId="194" priority="2"/>
  </conditionalFormatting>
  <conditionalFormatting sqref="B4">
    <cfRule type="duplicateValues" dxfId="193" priority="1"/>
  </conditionalFormatting>
  <conditionalFormatting sqref="B5:B198">
    <cfRule type="duplicateValues" dxfId="192" priority="62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27"/>
  <sheetViews>
    <sheetView zoomScale="110" zoomScaleNormal="110" workbookViewId="0">
      <pane xSplit="3" ySplit="2" topLeftCell="D204" activePane="bottomRight" state="frozen"/>
      <selection pane="topRight" activeCell="B1" sqref="B1"/>
      <selection pane="bottomLeft" activeCell="A3" sqref="A3"/>
      <selection pane="bottomRight" activeCell="N212" sqref="N21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7149</v>
      </c>
      <c r="B3" s="74" t="s">
        <v>5438</v>
      </c>
      <c r="C3" s="9" t="s">
        <v>5439</v>
      </c>
      <c r="D3" s="76" t="s">
        <v>289</v>
      </c>
      <c r="E3" s="13">
        <v>44462</v>
      </c>
      <c r="F3" s="76" t="s">
        <v>5645</v>
      </c>
      <c r="G3" s="13">
        <v>44464.916666666664</v>
      </c>
      <c r="H3" s="10" t="s">
        <v>5646</v>
      </c>
      <c r="I3" s="1">
        <v>10</v>
      </c>
      <c r="J3" s="1">
        <v>70</v>
      </c>
      <c r="K3" s="1">
        <v>50</v>
      </c>
      <c r="L3" s="1">
        <v>11</v>
      </c>
      <c r="M3" s="80">
        <v>8.75</v>
      </c>
      <c r="N3" s="8">
        <v>11</v>
      </c>
      <c r="O3" s="64">
        <v>2530</v>
      </c>
      <c r="P3" s="65">
        <f>Table22457891011234567891011121314151617181920212223242526272829303132[[#This Row],[PEMBULATAN]]*O3</f>
        <v>27830</v>
      </c>
    </row>
    <row r="4" spans="1:16" ht="26.25" customHeight="1" x14ac:dyDescent="0.2">
      <c r="A4" s="14"/>
      <c r="B4" s="75"/>
      <c r="C4" s="9" t="s">
        <v>5440</v>
      </c>
      <c r="D4" s="76" t="s">
        <v>289</v>
      </c>
      <c r="E4" s="13">
        <v>44462</v>
      </c>
      <c r="F4" s="76" t="s">
        <v>5645</v>
      </c>
      <c r="G4" s="13">
        <v>44464.916666666664</v>
      </c>
      <c r="H4" s="10" t="s">
        <v>5646</v>
      </c>
      <c r="I4" s="1">
        <v>50</v>
      </c>
      <c r="J4" s="1">
        <v>30</v>
      </c>
      <c r="K4" s="1">
        <v>12</v>
      </c>
      <c r="L4" s="1">
        <v>2</v>
      </c>
      <c r="M4" s="80">
        <v>4.5</v>
      </c>
      <c r="N4" s="8">
        <v>5</v>
      </c>
      <c r="O4" s="64">
        <v>2530</v>
      </c>
      <c r="P4" s="65">
        <f>Table22457891011234567891011121314151617181920212223242526272829303132[[#This Row],[PEMBULATAN]]*O4</f>
        <v>12650</v>
      </c>
    </row>
    <row r="5" spans="1:16" ht="26.25" customHeight="1" x14ac:dyDescent="0.2">
      <c r="A5" s="14"/>
      <c r="B5" s="75"/>
      <c r="C5" s="73" t="s">
        <v>5441</v>
      </c>
      <c r="D5" s="78" t="s">
        <v>289</v>
      </c>
      <c r="E5" s="13">
        <v>44462</v>
      </c>
      <c r="F5" s="76" t="s">
        <v>5645</v>
      </c>
      <c r="G5" s="13">
        <v>44464.916666666664</v>
      </c>
      <c r="H5" s="77" t="s">
        <v>5646</v>
      </c>
      <c r="I5" s="16">
        <v>100</v>
      </c>
      <c r="J5" s="16">
        <v>62</v>
      </c>
      <c r="K5" s="16">
        <v>23</v>
      </c>
      <c r="L5" s="16">
        <v>15</v>
      </c>
      <c r="M5" s="81">
        <v>35.65</v>
      </c>
      <c r="N5" s="72">
        <v>36</v>
      </c>
      <c r="O5" s="64">
        <v>2530</v>
      </c>
      <c r="P5" s="65">
        <f>Table22457891011234567891011121314151617181920212223242526272829303132[[#This Row],[PEMBULATAN]]*O5</f>
        <v>91080</v>
      </c>
    </row>
    <row r="6" spans="1:16" ht="26.25" customHeight="1" x14ac:dyDescent="0.2">
      <c r="A6" s="14"/>
      <c r="B6" s="75"/>
      <c r="C6" s="73" t="s">
        <v>5442</v>
      </c>
      <c r="D6" s="78" t="s">
        <v>289</v>
      </c>
      <c r="E6" s="13">
        <v>44462</v>
      </c>
      <c r="F6" s="76" t="s">
        <v>5645</v>
      </c>
      <c r="G6" s="13">
        <v>44464.916666666664</v>
      </c>
      <c r="H6" s="77" t="s">
        <v>5646</v>
      </c>
      <c r="I6" s="16">
        <v>40</v>
      </c>
      <c r="J6" s="16">
        <v>30</v>
      </c>
      <c r="K6" s="16">
        <v>23</v>
      </c>
      <c r="L6" s="16">
        <v>2</v>
      </c>
      <c r="M6" s="81">
        <v>6.9</v>
      </c>
      <c r="N6" s="72">
        <v>7</v>
      </c>
      <c r="O6" s="64">
        <v>2530</v>
      </c>
      <c r="P6" s="65">
        <f>Table22457891011234567891011121314151617181920212223242526272829303132[[#This Row],[PEMBULATAN]]*O6</f>
        <v>17710</v>
      </c>
    </row>
    <row r="7" spans="1:16" ht="26.25" customHeight="1" x14ac:dyDescent="0.2">
      <c r="A7" s="14"/>
      <c r="B7" s="75"/>
      <c r="C7" s="73" t="s">
        <v>5443</v>
      </c>
      <c r="D7" s="78" t="s">
        <v>289</v>
      </c>
      <c r="E7" s="13">
        <v>44462</v>
      </c>
      <c r="F7" s="76" t="s">
        <v>5645</v>
      </c>
      <c r="G7" s="13">
        <v>44464.916666666664</v>
      </c>
      <c r="H7" s="77" t="s">
        <v>5646</v>
      </c>
      <c r="I7" s="16">
        <v>62</v>
      </c>
      <c r="J7" s="16">
        <v>34</v>
      </c>
      <c r="K7" s="16">
        <v>20</v>
      </c>
      <c r="L7" s="16">
        <v>5</v>
      </c>
      <c r="M7" s="81">
        <v>10.54</v>
      </c>
      <c r="N7" s="72">
        <v>11</v>
      </c>
      <c r="O7" s="64">
        <v>2530</v>
      </c>
      <c r="P7" s="65">
        <f>Table22457891011234567891011121314151617181920212223242526272829303132[[#This Row],[PEMBULATAN]]*O7</f>
        <v>27830</v>
      </c>
    </row>
    <row r="8" spans="1:16" ht="26.25" customHeight="1" x14ac:dyDescent="0.2">
      <c r="A8" s="14"/>
      <c r="B8" s="75"/>
      <c r="C8" s="73" t="s">
        <v>5444</v>
      </c>
      <c r="D8" s="78" t="s">
        <v>289</v>
      </c>
      <c r="E8" s="13">
        <v>44462</v>
      </c>
      <c r="F8" s="76" t="s">
        <v>5645</v>
      </c>
      <c r="G8" s="13">
        <v>44464.916666666664</v>
      </c>
      <c r="H8" s="77" t="s">
        <v>5646</v>
      </c>
      <c r="I8" s="16">
        <v>83</v>
      </c>
      <c r="J8" s="16">
        <v>52</v>
      </c>
      <c r="K8" s="16">
        <v>40</v>
      </c>
      <c r="L8" s="16">
        <v>22</v>
      </c>
      <c r="M8" s="81">
        <v>43.16</v>
      </c>
      <c r="N8" s="72">
        <v>43</v>
      </c>
      <c r="O8" s="64">
        <v>2530</v>
      </c>
      <c r="P8" s="65">
        <f>Table22457891011234567891011121314151617181920212223242526272829303132[[#This Row],[PEMBULATAN]]*O8</f>
        <v>108790</v>
      </c>
    </row>
    <row r="9" spans="1:16" ht="26.25" customHeight="1" x14ac:dyDescent="0.2">
      <c r="A9" s="14"/>
      <c r="B9" s="75"/>
      <c r="C9" s="73" t="s">
        <v>5445</v>
      </c>
      <c r="D9" s="78" t="s">
        <v>289</v>
      </c>
      <c r="E9" s="13">
        <v>44462</v>
      </c>
      <c r="F9" s="76" t="s">
        <v>5645</v>
      </c>
      <c r="G9" s="13">
        <v>44464.916666666664</v>
      </c>
      <c r="H9" s="77" t="s">
        <v>5646</v>
      </c>
      <c r="I9" s="16">
        <v>85</v>
      </c>
      <c r="J9" s="16">
        <v>50</v>
      </c>
      <c r="K9" s="16">
        <v>41</v>
      </c>
      <c r="L9" s="16">
        <v>22</v>
      </c>
      <c r="M9" s="81">
        <v>43.5625</v>
      </c>
      <c r="N9" s="72">
        <v>44</v>
      </c>
      <c r="O9" s="64">
        <v>2530</v>
      </c>
      <c r="P9" s="65">
        <f>Table22457891011234567891011121314151617181920212223242526272829303132[[#This Row],[PEMBULATAN]]*O9</f>
        <v>111320</v>
      </c>
    </row>
    <row r="10" spans="1:16" ht="26.25" customHeight="1" x14ac:dyDescent="0.2">
      <c r="A10" s="14"/>
      <c r="B10" s="75"/>
      <c r="C10" s="73" t="s">
        <v>5446</v>
      </c>
      <c r="D10" s="78" t="s">
        <v>289</v>
      </c>
      <c r="E10" s="13">
        <v>44462</v>
      </c>
      <c r="F10" s="76" t="s">
        <v>5645</v>
      </c>
      <c r="G10" s="13">
        <v>44464.916666666664</v>
      </c>
      <c r="H10" s="77" t="s">
        <v>5646</v>
      </c>
      <c r="I10" s="16">
        <v>100</v>
      </c>
      <c r="J10" s="16">
        <v>53</v>
      </c>
      <c r="K10" s="16">
        <v>21</v>
      </c>
      <c r="L10" s="16">
        <v>21</v>
      </c>
      <c r="M10" s="81">
        <v>27.824999999999999</v>
      </c>
      <c r="N10" s="72">
        <v>28</v>
      </c>
      <c r="O10" s="64">
        <v>2530</v>
      </c>
      <c r="P10" s="65">
        <f>Table22457891011234567891011121314151617181920212223242526272829303132[[#This Row],[PEMBULATAN]]*O10</f>
        <v>70840</v>
      </c>
    </row>
    <row r="11" spans="1:16" ht="26.25" customHeight="1" x14ac:dyDescent="0.2">
      <c r="A11" s="14"/>
      <c r="B11" s="75"/>
      <c r="C11" s="73" t="s">
        <v>5447</v>
      </c>
      <c r="D11" s="78" t="s">
        <v>289</v>
      </c>
      <c r="E11" s="13">
        <v>44462</v>
      </c>
      <c r="F11" s="76" t="s">
        <v>5645</v>
      </c>
      <c r="G11" s="13">
        <v>44464.916666666664</v>
      </c>
      <c r="H11" s="77" t="s">
        <v>5646</v>
      </c>
      <c r="I11" s="16">
        <v>101</v>
      </c>
      <c r="J11" s="16">
        <v>53</v>
      </c>
      <c r="K11" s="16">
        <v>30</v>
      </c>
      <c r="L11" s="16">
        <v>23</v>
      </c>
      <c r="M11" s="81">
        <v>40.147500000000001</v>
      </c>
      <c r="N11" s="72">
        <v>40</v>
      </c>
      <c r="O11" s="64">
        <v>2530</v>
      </c>
      <c r="P11" s="65">
        <f>Table22457891011234567891011121314151617181920212223242526272829303132[[#This Row],[PEMBULATAN]]*O11</f>
        <v>101200</v>
      </c>
    </row>
    <row r="12" spans="1:16" ht="26.25" customHeight="1" x14ac:dyDescent="0.2">
      <c r="A12" s="14"/>
      <c r="B12" s="75"/>
      <c r="C12" s="73" t="s">
        <v>5448</v>
      </c>
      <c r="D12" s="78" t="s">
        <v>289</v>
      </c>
      <c r="E12" s="13">
        <v>44462</v>
      </c>
      <c r="F12" s="76" t="s">
        <v>5645</v>
      </c>
      <c r="G12" s="13">
        <v>44464.916666666664</v>
      </c>
      <c r="H12" s="77" t="s">
        <v>5646</v>
      </c>
      <c r="I12" s="16">
        <v>147</v>
      </c>
      <c r="J12" s="16">
        <v>22</v>
      </c>
      <c r="K12" s="16">
        <v>20</v>
      </c>
      <c r="L12" s="16">
        <v>13</v>
      </c>
      <c r="M12" s="81">
        <v>16.170000000000002</v>
      </c>
      <c r="N12" s="72">
        <v>16</v>
      </c>
      <c r="O12" s="64">
        <v>2530</v>
      </c>
      <c r="P12" s="65">
        <f>Table22457891011234567891011121314151617181920212223242526272829303132[[#This Row],[PEMBULATAN]]*O12</f>
        <v>40480</v>
      </c>
    </row>
    <row r="13" spans="1:16" ht="26.25" customHeight="1" x14ac:dyDescent="0.2">
      <c r="A13" s="14"/>
      <c r="B13" s="75"/>
      <c r="C13" s="73" t="s">
        <v>5449</v>
      </c>
      <c r="D13" s="78" t="s">
        <v>289</v>
      </c>
      <c r="E13" s="13">
        <v>44462</v>
      </c>
      <c r="F13" s="76" t="s">
        <v>5645</v>
      </c>
      <c r="G13" s="13">
        <v>44464.916666666664</v>
      </c>
      <c r="H13" s="77" t="s">
        <v>5646</v>
      </c>
      <c r="I13" s="16">
        <v>60</v>
      </c>
      <c r="J13" s="16">
        <v>43</v>
      </c>
      <c r="K13" s="16">
        <v>20</v>
      </c>
      <c r="L13" s="16">
        <v>9</v>
      </c>
      <c r="M13" s="81">
        <v>12.9</v>
      </c>
      <c r="N13" s="72">
        <v>13</v>
      </c>
      <c r="O13" s="64">
        <v>2530</v>
      </c>
      <c r="P13" s="65">
        <f>Table22457891011234567891011121314151617181920212223242526272829303132[[#This Row],[PEMBULATAN]]*O13</f>
        <v>32890</v>
      </c>
    </row>
    <row r="14" spans="1:16" ht="26.25" customHeight="1" x14ac:dyDescent="0.2">
      <c r="A14" s="14"/>
      <c r="B14" s="75"/>
      <c r="C14" s="73" t="s">
        <v>5450</v>
      </c>
      <c r="D14" s="78" t="s">
        <v>289</v>
      </c>
      <c r="E14" s="13">
        <v>44462</v>
      </c>
      <c r="F14" s="76" t="s">
        <v>5645</v>
      </c>
      <c r="G14" s="13">
        <v>44464.916666666664</v>
      </c>
      <c r="H14" s="77" t="s">
        <v>5646</v>
      </c>
      <c r="I14" s="16">
        <v>70</v>
      </c>
      <c r="J14" s="16">
        <v>52</v>
      </c>
      <c r="K14" s="16">
        <v>13</v>
      </c>
      <c r="L14" s="16">
        <v>7</v>
      </c>
      <c r="M14" s="81">
        <v>11.83</v>
      </c>
      <c r="N14" s="72">
        <v>12</v>
      </c>
      <c r="O14" s="64">
        <v>2530</v>
      </c>
      <c r="P14" s="65">
        <f>Table22457891011234567891011121314151617181920212223242526272829303132[[#This Row],[PEMBULATAN]]*O14</f>
        <v>30360</v>
      </c>
    </row>
    <row r="15" spans="1:16" ht="26.25" customHeight="1" x14ac:dyDescent="0.2">
      <c r="A15" s="14"/>
      <c r="B15" s="75"/>
      <c r="C15" s="73" t="s">
        <v>5451</v>
      </c>
      <c r="D15" s="78" t="s">
        <v>289</v>
      </c>
      <c r="E15" s="13">
        <v>44462</v>
      </c>
      <c r="F15" s="76" t="s">
        <v>5645</v>
      </c>
      <c r="G15" s="13">
        <v>44464.916666666664</v>
      </c>
      <c r="H15" s="77" t="s">
        <v>5646</v>
      </c>
      <c r="I15" s="16">
        <v>100</v>
      </c>
      <c r="J15" s="16">
        <v>51</v>
      </c>
      <c r="K15" s="16">
        <v>43</v>
      </c>
      <c r="L15" s="16">
        <v>27</v>
      </c>
      <c r="M15" s="81">
        <v>54.825000000000003</v>
      </c>
      <c r="N15" s="72">
        <v>55</v>
      </c>
      <c r="O15" s="64">
        <v>2530</v>
      </c>
      <c r="P15" s="65">
        <f>Table22457891011234567891011121314151617181920212223242526272829303132[[#This Row],[PEMBULATAN]]*O15</f>
        <v>139150</v>
      </c>
    </row>
    <row r="16" spans="1:16" ht="26.25" customHeight="1" x14ac:dyDescent="0.2">
      <c r="A16" s="14"/>
      <c r="B16" s="75"/>
      <c r="C16" s="73" t="s">
        <v>5452</v>
      </c>
      <c r="D16" s="78" t="s">
        <v>289</v>
      </c>
      <c r="E16" s="13">
        <v>44462</v>
      </c>
      <c r="F16" s="76" t="s">
        <v>5645</v>
      </c>
      <c r="G16" s="13">
        <v>44464.916666666664</v>
      </c>
      <c r="H16" s="77" t="s">
        <v>5646</v>
      </c>
      <c r="I16" s="16">
        <v>97</v>
      </c>
      <c r="J16" s="16">
        <v>44</v>
      </c>
      <c r="K16" s="16">
        <v>33</v>
      </c>
      <c r="L16" s="16">
        <v>20</v>
      </c>
      <c r="M16" s="81">
        <v>35.210999999999999</v>
      </c>
      <c r="N16" s="72">
        <v>35</v>
      </c>
      <c r="O16" s="64">
        <v>2530</v>
      </c>
      <c r="P16" s="65">
        <f>Table22457891011234567891011121314151617181920212223242526272829303132[[#This Row],[PEMBULATAN]]*O16</f>
        <v>88550</v>
      </c>
    </row>
    <row r="17" spans="1:16" ht="26.25" customHeight="1" x14ac:dyDescent="0.2">
      <c r="A17" s="14"/>
      <c r="B17" s="75"/>
      <c r="C17" s="73" t="s">
        <v>5453</v>
      </c>
      <c r="D17" s="78" t="s">
        <v>289</v>
      </c>
      <c r="E17" s="13">
        <v>44462</v>
      </c>
      <c r="F17" s="76" t="s">
        <v>5645</v>
      </c>
      <c r="G17" s="13">
        <v>44464.916666666664</v>
      </c>
      <c r="H17" s="77" t="s">
        <v>5646</v>
      </c>
      <c r="I17" s="16">
        <v>100</v>
      </c>
      <c r="J17" s="16">
        <v>60</v>
      </c>
      <c r="K17" s="16">
        <v>33</v>
      </c>
      <c r="L17" s="16">
        <v>24</v>
      </c>
      <c r="M17" s="81">
        <v>49.5</v>
      </c>
      <c r="N17" s="72">
        <v>50</v>
      </c>
      <c r="O17" s="64">
        <v>2530</v>
      </c>
      <c r="P17" s="65">
        <f>Table22457891011234567891011121314151617181920212223242526272829303132[[#This Row],[PEMBULATAN]]*O17</f>
        <v>126500</v>
      </c>
    </row>
    <row r="18" spans="1:16" ht="26.25" customHeight="1" x14ac:dyDescent="0.2">
      <c r="A18" s="14"/>
      <c r="B18" s="75"/>
      <c r="C18" s="73" t="s">
        <v>5454</v>
      </c>
      <c r="D18" s="78" t="s">
        <v>289</v>
      </c>
      <c r="E18" s="13">
        <v>44462</v>
      </c>
      <c r="F18" s="76" t="s">
        <v>5645</v>
      </c>
      <c r="G18" s="13">
        <v>44464.916666666664</v>
      </c>
      <c r="H18" s="77" t="s">
        <v>5646</v>
      </c>
      <c r="I18" s="16">
        <v>120</v>
      </c>
      <c r="J18" s="16">
        <v>57</v>
      </c>
      <c r="K18" s="16">
        <v>30</v>
      </c>
      <c r="L18" s="16">
        <v>14</v>
      </c>
      <c r="M18" s="81">
        <v>51.3</v>
      </c>
      <c r="N18" s="72">
        <v>52</v>
      </c>
      <c r="O18" s="64">
        <v>2530</v>
      </c>
      <c r="P18" s="65">
        <f>Table22457891011234567891011121314151617181920212223242526272829303132[[#This Row],[PEMBULATAN]]*O18</f>
        <v>131560</v>
      </c>
    </row>
    <row r="19" spans="1:16" ht="26.25" customHeight="1" x14ac:dyDescent="0.2">
      <c r="A19" s="14"/>
      <c r="B19" s="75"/>
      <c r="C19" s="73" t="s">
        <v>5455</v>
      </c>
      <c r="D19" s="78" t="s">
        <v>289</v>
      </c>
      <c r="E19" s="13">
        <v>44462</v>
      </c>
      <c r="F19" s="76" t="s">
        <v>5645</v>
      </c>
      <c r="G19" s="13">
        <v>44464.916666666664</v>
      </c>
      <c r="H19" s="77" t="s">
        <v>5646</v>
      </c>
      <c r="I19" s="16">
        <v>60</v>
      </c>
      <c r="J19" s="16">
        <v>37</v>
      </c>
      <c r="K19" s="16">
        <v>30</v>
      </c>
      <c r="L19" s="16">
        <v>13</v>
      </c>
      <c r="M19" s="81">
        <v>16.649999999999999</v>
      </c>
      <c r="N19" s="72">
        <v>17</v>
      </c>
      <c r="O19" s="64">
        <v>2530</v>
      </c>
      <c r="P19" s="65">
        <f>Table22457891011234567891011121314151617181920212223242526272829303132[[#This Row],[PEMBULATAN]]*O19</f>
        <v>43010</v>
      </c>
    </row>
    <row r="20" spans="1:16" ht="26.25" customHeight="1" x14ac:dyDescent="0.2">
      <c r="A20" s="14"/>
      <c r="B20" s="75"/>
      <c r="C20" s="73" t="s">
        <v>5456</v>
      </c>
      <c r="D20" s="78" t="s">
        <v>289</v>
      </c>
      <c r="E20" s="13">
        <v>44462</v>
      </c>
      <c r="F20" s="76" t="s">
        <v>5645</v>
      </c>
      <c r="G20" s="13">
        <v>44464.916666666664</v>
      </c>
      <c r="H20" s="77" t="s">
        <v>5646</v>
      </c>
      <c r="I20" s="16">
        <v>40</v>
      </c>
      <c r="J20" s="16">
        <v>25</v>
      </c>
      <c r="K20" s="16">
        <v>20</v>
      </c>
      <c r="L20" s="16">
        <v>10</v>
      </c>
      <c r="M20" s="81">
        <v>5</v>
      </c>
      <c r="N20" s="72">
        <v>10</v>
      </c>
      <c r="O20" s="64">
        <v>2530</v>
      </c>
      <c r="P20" s="65">
        <f>Table22457891011234567891011121314151617181920212223242526272829303132[[#This Row],[PEMBULATAN]]*O20</f>
        <v>25300</v>
      </c>
    </row>
    <row r="21" spans="1:16" ht="26.25" customHeight="1" x14ac:dyDescent="0.2">
      <c r="A21" s="14"/>
      <c r="B21" s="75"/>
      <c r="C21" s="73" t="s">
        <v>5457</v>
      </c>
      <c r="D21" s="78" t="s">
        <v>289</v>
      </c>
      <c r="E21" s="13">
        <v>44462</v>
      </c>
      <c r="F21" s="76" t="s">
        <v>5645</v>
      </c>
      <c r="G21" s="13">
        <v>44464.916666666664</v>
      </c>
      <c r="H21" s="77" t="s">
        <v>5646</v>
      </c>
      <c r="I21" s="16">
        <v>36</v>
      </c>
      <c r="J21" s="16">
        <v>26</v>
      </c>
      <c r="K21" s="16">
        <v>30</v>
      </c>
      <c r="L21" s="16">
        <v>8</v>
      </c>
      <c r="M21" s="81">
        <v>7.02</v>
      </c>
      <c r="N21" s="72">
        <v>8</v>
      </c>
      <c r="O21" s="64">
        <v>2530</v>
      </c>
      <c r="P21" s="65">
        <f>Table22457891011234567891011121314151617181920212223242526272829303132[[#This Row],[PEMBULATAN]]*O21</f>
        <v>20240</v>
      </c>
    </row>
    <row r="22" spans="1:16" ht="26.25" customHeight="1" x14ac:dyDescent="0.2">
      <c r="A22" s="14"/>
      <c r="B22" s="75"/>
      <c r="C22" s="73" t="s">
        <v>5458</v>
      </c>
      <c r="D22" s="78" t="s">
        <v>289</v>
      </c>
      <c r="E22" s="13">
        <v>44462</v>
      </c>
      <c r="F22" s="76" t="s">
        <v>5645</v>
      </c>
      <c r="G22" s="13">
        <v>44464.916666666664</v>
      </c>
      <c r="H22" s="77" t="s">
        <v>5646</v>
      </c>
      <c r="I22" s="16">
        <v>92</v>
      </c>
      <c r="J22" s="16">
        <v>61</v>
      </c>
      <c r="K22" s="16">
        <v>30</v>
      </c>
      <c r="L22" s="16">
        <v>18</v>
      </c>
      <c r="M22" s="81">
        <v>42.09</v>
      </c>
      <c r="N22" s="72">
        <v>42</v>
      </c>
      <c r="O22" s="64">
        <v>2530</v>
      </c>
      <c r="P22" s="65">
        <f>Table22457891011234567891011121314151617181920212223242526272829303132[[#This Row],[PEMBULATAN]]*O22</f>
        <v>106260</v>
      </c>
    </row>
    <row r="23" spans="1:16" ht="26.25" customHeight="1" x14ac:dyDescent="0.2">
      <c r="A23" s="14"/>
      <c r="B23" s="75"/>
      <c r="C23" s="73" t="s">
        <v>5459</v>
      </c>
      <c r="D23" s="78" t="s">
        <v>289</v>
      </c>
      <c r="E23" s="13">
        <v>44462</v>
      </c>
      <c r="F23" s="76" t="s">
        <v>5645</v>
      </c>
      <c r="G23" s="13">
        <v>44464.916666666664</v>
      </c>
      <c r="H23" s="77" t="s">
        <v>5646</v>
      </c>
      <c r="I23" s="16">
        <v>75</v>
      </c>
      <c r="J23" s="16">
        <v>60</v>
      </c>
      <c r="K23" s="16">
        <v>25</v>
      </c>
      <c r="L23" s="16">
        <v>8</v>
      </c>
      <c r="M23" s="81">
        <v>28.125</v>
      </c>
      <c r="N23" s="72">
        <v>28</v>
      </c>
      <c r="O23" s="64">
        <v>2530</v>
      </c>
      <c r="P23" s="65">
        <f>Table22457891011234567891011121314151617181920212223242526272829303132[[#This Row],[PEMBULATAN]]*O23</f>
        <v>70840</v>
      </c>
    </row>
    <row r="24" spans="1:16" ht="26.25" customHeight="1" x14ac:dyDescent="0.2">
      <c r="A24" s="14"/>
      <c r="B24" s="75"/>
      <c r="C24" s="73" t="s">
        <v>5460</v>
      </c>
      <c r="D24" s="78" t="s">
        <v>289</v>
      </c>
      <c r="E24" s="13">
        <v>44462</v>
      </c>
      <c r="F24" s="76" t="s">
        <v>5645</v>
      </c>
      <c r="G24" s="13">
        <v>44464.916666666664</v>
      </c>
      <c r="H24" s="77" t="s">
        <v>5646</v>
      </c>
      <c r="I24" s="16">
        <v>66</v>
      </c>
      <c r="J24" s="16">
        <v>50</v>
      </c>
      <c r="K24" s="16">
        <v>30</v>
      </c>
      <c r="L24" s="16">
        <v>18</v>
      </c>
      <c r="M24" s="81">
        <v>24.75</v>
      </c>
      <c r="N24" s="72">
        <v>25</v>
      </c>
      <c r="O24" s="64">
        <v>2530</v>
      </c>
      <c r="P24" s="65">
        <f>Table22457891011234567891011121314151617181920212223242526272829303132[[#This Row],[PEMBULATAN]]*O24</f>
        <v>63250</v>
      </c>
    </row>
    <row r="25" spans="1:16" ht="26.25" customHeight="1" x14ac:dyDescent="0.2">
      <c r="A25" s="14"/>
      <c r="B25" s="75"/>
      <c r="C25" s="73" t="s">
        <v>5461</v>
      </c>
      <c r="D25" s="78" t="s">
        <v>289</v>
      </c>
      <c r="E25" s="13">
        <v>44462</v>
      </c>
      <c r="F25" s="76" t="s">
        <v>5645</v>
      </c>
      <c r="G25" s="13">
        <v>44464.916666666664</v>
      </c>
      <c r="H25" s="77" t="s">
        <v>5646</v>
      </c>
      <c r="I25" s="16">
        <v>66</v>
      </c>
      <c r="J25" s="16">
        <v>40</v>
      </c>
      <c r="K25" s="16">
        <v>45</v>
      </c>
      <c r="L25" s="16">
        <v>3</v>
      </c>
      <c r="M25" s="81">
        <v>29.7</v>
      </c>
      <c r="N25" s="72">
        <v>30</v>
      </c>
      <c r="O25" s="64">
        <v>2530</v>
      </c>
      <c r="P25" s="65">
        <f>Table22457891011234567891011121314151617181920212223242526272829303132[[#This Row],[PEMBULATAN]]*O25</f>
        <v>75900</v>
      </c>
    </row>
    <row r="26" spans="1:16" ht="26.25" customHeight="1" x14ac:dyDescent="0.2">
      <c r="A26" s="14"/>
      <c r="B26" s="75"/>
      <c r="C26" s="73" t="s">
        <v>5462</v>
      </c>
      <c r="D26" s="78" t="s">
        <v>289</v>
      </c>
      <c r="E26" s="13">
        <v>44462</v>
      </c>
      <c r="F26" s="76" t="s">
        <v>5645</v>
      </c>
      <c r="G26" s="13">
        <v>44464.916666666664</v>
      </c>
      <c r="H26" s="77" t="s">
        <v>5646</v>
      </c>
      <c r="I26" s="16">
        <v>94</v>
      </c>
      <c r="J26" s="16">
        <v>51</v>
      </c>
      <c r="K26" s="16">
        <v>32</v>
      </c>
      <c r="L26" s="16">
        <v>11</v>
      </c>
      <c r="M26" s="81">
        <v>38.351999999999997</v>
      </c>
      <c r="N26" s="72">
        <v>39</v>
      </c>
      <c r="O26" s="64">
        <v>2530</v>
      </c>
      <c r="P26" s="65">
        <f>Table22457891011234567891011121314151617181920212223242526272829303132[[#This Row],[PEMBULATAN]]*O26</f>
        <v>98670</v>
      </c>
    </row>
    <row r="27" spans="1:16" ht="26.25" customHeight="1" x14ac:dyDescent="0.2">
      <c r="A27" s="14"/>
      <c r="B27" s="75"/>
      <c r="C27" s="73" t="s">
        <v>5463</v>
      </c>
      <c r="D27" s="78" t="s">
        <v>289</v>
      </c>
      <c r="E27" s="13">
        <v>44462</v>
      </c>
      <c r="F27" s="76" t="s">
        <v>5645</v>
      </c>
      <c r="G27" s="13">
        <v>44464.916666666664</v>
      </c>
      <c r="H27" s="77" t="s">
        <v>5646</v>
      </c>
      <c r="I27" s="16">
        <v>90</v>
      </c>
      <c r="J27" s="16">
        <v>20</v>
      </c>
      <c r="K27" s="16">
        <v>60</v>
      </c>
      <c r="L27" s="16">
        <v>17</v>
      </c>
      <c r="M27" s="81">
        <v>27</v>
      </c>
      <c r="N27" s="72">
        <v>27</v>
      </c>
      <c r="O27" s="64">
        <v>2530</v>
      </c>
      <c r="P27" s="65">
        <f>Table22457891011234567891011121314151617181920212223242526272829303132[[#This Row],[PEMBULATAN]]*O27</f>
        <v>68310</v>
      </c>
    </row>
    <row r="28" spans="1:16" ht="26.25" customHeight="1" x14ac:dyDescent="0.2">
      <c r="A28" s="14"/>
      <c r="B28" s="75"/>
      <c r="C28" s="73" t="s">
        <v>5464</v>
      </c>
      <c r="D28" s="78" t="s">
        <v>289</v>
      </c>
      <c r="E28" s="13">
        <v>44462</v>
      </c>
      <c r="F28" s="76" t="s">
        <v>5645</v>
      </c>
      <c r="G28" s="13">
        <v>44464.916666666664</v>
      </c>
      <c r="H28" s="77" t="s">
        <v>5646</v>
      </c>
      <c r="I28" s="16">
        <v>91</v>
      </c>
      <c r="J28" s="16">
        <v>43</v>
      </c>
      <c r="K28" s="16">
        <v>40</v>
      </c>
      <c r="L28" s="16">
        <v>7</v>
      </c>
      <c r="M28" s="81">
        <v>39.130000000000003</v>
      </c>
      <c r="N28" s="72">
        <v>39</v>
      </c>
      <c r="O28" s="64">
        <v>2530</v>
      </c>
      <c r="P28" s="65">
        <f>Table22457891011234567891011121314151617181920212223242526272829303132[[#This Row],[PEMBULATAN]]*O28</f>
        <v>98670</v>
      </c>
    </row>
    <row r="29" spans="1:16" ht="26.25" customHeight="1" x14ac:dyDescent="0.2">
      <c r="A29" s="14"/>
      <c r="B29" s="75"/>
      <c r="C29" s="73" t="s">
        <v>5465</v>
      </c>
      <c r="D29" s="78" t="s">
        <v>289</v>
      </c>
      <c r="E29" s="13">
        <v>44462</v>
      </c>
      <c r="F29" s="76" t="s">
        <v>5645</v>
      </c>
      <c r="G29" s="13">
        <v>44464.916666666664</v>
      </c>
      <c r="H29" s="77" t="s">
        <v>5646</v>
      </c>
      <c r="I29" s="16">
        <v>75</v>
      </c>
      <c r="J29" s="16">
        <v>41</v>
      </c>
      <c r="K29" s="16">
        <v>21</v>
      </c>
      <c r="L29" s="16">
        <v>4</v>
      </c>
      <c r="M29" s="81">
        <v>16.143750000000001</v>
      </c>
      <c r="N29" s="72">
        <v>16</v>
      </c>
      <c r="O29" s="64">
        <v>2530</v>
      </c>
      <c r="P29" s="65">
        <f>Table22457891011234567891011121314151617181920212223242526272829303132[[#This Row],[PEMBULATAN]]*O29</f>
        <v>40480</v>
      </c>
    </row>
    <row r="30" spans="1:16" ht="26.25" customHeight="1" x14ac:dyDescent="0.2">
      <c r="A30" s="14"/>
      <c r="B30" s="75"/>
      <c r="C30" s="73" t="s">
        <v>5466</v>
      </c>
      <c r="D30" s="78" t="s">
        <v>289</v>
      </c>
      <c r="E30" s="13">
        <v>44462</v>
      </c>
      <c r="F30" s="76" t="s">
        <v>5645</v>
      </c>
      <c r="G30" s="13">
        <v>44464.916666666664</v>
      </c>
      <c r="H30" s="77" t="s">
        <v>5646</v>
      </c>
      <c r="I30" s="16">
        <v>72</v>
      </c>
      <c r="J30" s="16">
        <v>60</v>
      </c>
      <c r="K30" s="16">
        <v>40</v>
      </c>
      <c r="L30" s="16">
        <v>9</v>
      </c>
      <c r="M30" s="81">
        <v>43.2</v>
      </c>
      <c r="N30" s="72">
        <v>43</v>
      </c>
      <c r="O30" s="64">
        <v>2530</v>
      </c>
      <c r="P30" s="65">
        <f>Table22457891011234567891011121314151617181920212223242526272829303132[[#This Row],[PEMBULATAN]]*O30</f>
        <v>108790</v>
      </c>
    </row>
    <row r="31" spans="1:16" ht="26.25" customHeight="1" x14ac:dyDescent="0.2">
      <c r="A31" s="14"/>
      <c r="B31" s="75"/>
      <c r="C31" s="73" t="s">
        <v>5467</v>
      </c>
      <c r="D31" s="78" t="s">
        <v>289</v>
      </c>
      <c r="E31" s="13">
        <v>44462</v>
      </c>
      <c r="F31" s="76" t="s">
        <v>5645</v>
      </c>
      <c r="G31" s="13">
        <v>44464.916666666664</v>
      </c>
      <c r="H31" s="77" t="s">
        <v>5646</v>
      </c>
      <c r="I31" s="16">
        <v>93</v>
      </c>
      <c r="J31" s="16">
        <v>66</v>
      </c>
      <c r="K31" s="16">
        <v>30</v>
      </c>
      <c r="L31" s="16">
        <v>21</v>
      </c>
      <c r="M31" s="81">
        <v>46.034999999999997</v>
      </c>
      <c r="N31" s="72">
        <v>46</v>
      </c>
      <c r="O31" s="64">
        <v>2530</v>
      </c>
      <c r="P31" s="65">
        <f>Table22457891011234567891011121314151617181920212223242526272829303132[[#This Row],[PEMBULATAN]]*O31</f>
        <v>116380</v>
      </c>
    </row>
    <row r="32" spans="1:16" ht="26.25" customHeight="1" x14ac:dyDescent="0.2">
      <c r="A32" s="14"/>
      <c r="B32" s="75"/>
      <c r="C32" s="73" t="s">
        <v>5468</v>
      </c>
      <c r="D32" s="78" t="s">
        <v>289</v>
      </c>
      <c r="E32" s="13">
        <v>44462</v>
      </c>
      <c r="F32" s="76" t="s">
        <v>5645</v>
      </c>
      <c r="G32" s="13">
        <v>44464.916666666664</v>
      </c>
      <c r="H32" s="77" t="s">
        <v>5646</v>
      </c>
      <c r="I32" s="16">
        <v>94</v>
      </c>
      <c r="J32" s="16">
        <v>61</v>
      </c>
      <c r="K32" s="16">
        <v>31</v>
      </c>
      <c r="L32" s="16">
        <v>22</v>
      </c>
      <c r="M32" s="81">
        <v>44.438499999999998</v>
      </c>
      <c r="N32" s="72">
        <v>45</v>
      </c>
      <c r="O32" s="64">
        <v>2530</v>
      </c>
      <c r="P32" s="65">
        <f>Table22457891011234567891011121314151617181920212223242526272829303132[[#This Row],[PEMBULATAN]]*O32</f>
        <v>113850</v>
      </c>
    </row>
    <row r="33" spans="1:16" ht="26.25" customHeight="1" x14ac:dyDescent="0.2">
      <c r="A33" s="14"/>
      <c r="B33" s="75"/>
      <c r="C33" s="73" t="s">
        <v>5469</v>
      </c>
      <c r="D33" s="78" t="s">
        <v>289</v>
      </c>
      <c r="E33" s="13">
        <v>44462</v>
      </c>
      <c r="F33" s="76" t="s">
        <v>5645</v>
      </c>
      <c r="G33" s="13">
        <v>44464.916666666664</v>
      </c>
      <c r="H33" s="77" t="s">
        <v>5646</v>
      </c>
      <c r="I33" s="16">
        <v>80</v>
      </c>
      <c r="J33" s="16">
        <v>61</v>
      </c>
      <c r="K33" s="16">
        <v>21</v>
      </c>
      <c r="L33" s="16">
        <v>11</v>
      </c>
      <c r="M33" s="81">
        <v>25.62</v>
      </c>
      <c r="N33" s="72">
        <v>26</v>
      </c>
      <c r="O33" s="64">
        <v>2530</v>
      </c>
      <c r="P33" s="65">
        <f>Table22457891011234567891011121314151617181920212223242526272829303132[[#This Row],[PEMBULATAN]]*O33</f>
        <v>65780</v>
      </c>
    </row>
    <row r="34" spans="1:16" ht="26.25" customHeight="1" x14ac:dyDescent="0.2">
      <c r="A34" s="14"/>
      <c r="B34" s="75"/>
      <c r="C34" s="73" t="s">
        <v>5470</v>
      </c>
      <c r="D34" s="78" t="s">
        <v>289</v>
      </c>
      <c r="E34" s="13">
        <v>44462</v>
      </c>
      <c r="F34" s="76" t="s">
        <v>5645</v>
      </c>
      <c r="G34" s="13">
        <v>44464.916666666664</v>
      </c>
      <c r="H34" s="77" t="s">
        <v>5646</v>
      </c>
      <c r="I34" s="16">
        <v>71</v>
      </c>
      <c r="J34" s="16">
        <v>66</v>
      </c>
      <c r="K34" s="16">
        <v>31</v>
      </c>
      <c r="L34" s="16">
        <v>19</v>
      </c>
      <c r="M34" s="81">
        <v>36.316499999999998</v>
      </c>
      <c r="N34" s="72">
        <v>37</v>
      </c>
      <c r="O34" s="64">
        <v>2530</v>
      </c>
      <c r="P34" s="65">
        <f>Table22457891011234567891011121314151617181920212223242526272829303132[[#This Row],[PEMBULATAN]]*O34</f>
        <v>93610</v>
      </c>
    </row>
    <row r="35" spans="1:16" ht="26.25" customHeight="1" x14ac:dyDescent="0.2">
      <c r="A35" s="14"/>
      <c r="B35" s="75"/>
      <c r="C35" s="73" t="s">
        <v>5471</v>
      </c>
      <c r="D35" s="78" t="s">
        <v>289</v>
      </c>
      <c r="E35" s="13">
        <v>44462</v>
      </c>
      <c r="F35" s="76" t="s">
        <v>5645</v>
      </c>
      <c r="G35" s="13">
        <v>44464.916666666664</v>
      </c>
      <c r="H35" s="77" t="s">
        <v>5646</v>
      </c>
      <c r="I35" s="16">
        <v>90</v>
      </c>
      <c r="J35" s="16">
        <v>61</v>
      </c>
      <c r="K35" s="16">
        <v>43</v>
      </c>
      <c r="L35" s="16">
        <v>12</v>
      </c>
      <c r="M35" s="81">
        <v>59.017499999999998</v>
      </c>
      <c r="N35" s="72">
        <v>59</v>
      </c>
      <c r="O35" s="64">
        <v>2530</v>
      </c>
      <c r="P35" s="65">
        <f>Table22457891011234567891011121314151617181920212223242526272829303132[[#This Row],[PEMBULATAN]]*O35</f>
        <v>149270</v>
      </c>
    </row>
    <row r="36" spans="1:16" ht="26.25" customHeight="1" x14ac:dyDescent="0.2">
      <c r="A36" s="14"/>
      <c r="B36" s="75"/>
      <c r="C36" s="73" t="s">
        <v>5472</v>
      </c>
      <c r="D36" s="78" t="s">
        <v>289</v>
      </c>
      <c r="E36" s="13">
        <v>44462</v>
      </c>
      <c r="F36" s="76" t="s">
        <v>5645</v>
      </c>
      <c r="G36" s="13">
        <v>44464.916666666664</v>
      </c>
      <c r="H36" s="77" t="s">
        <v>5646</v>
      </c>
      <c r="I36" s="16">
        <v>34</v>
      </c>
      <c r="J36" s="16">
        <v>33</v>
      </c>
      <c r="K36" s="16">
        <v>24</v>
      </c>
      <c r="L36" s="16">
        <v>3</v>
      </c>
      <c r="M36" s="81">
        <v>6.7320000000000002</v>
      </c>
      <c r="N36" s="72">
        <v>7</v>
      </c>
      <c r="O36" s="64">
        <v>2530</v>
      </c>
      <c r="P36" s="65">
        <f>Table22457891011234567891011121314151617181920212223242526272829303132[[#This Row],[PEMBULATAN]]*O36</f>
        <v>17710</v>
      </c>
    </row>
    <row r="37" spans="1:16" ht="26.25" customHeight="1" x14ac:dyDescent="0.2">
      <c r="A37" s="14"/>
      <c r="B37" s="75"/>
      <c r="C37" s="73" t="s">
        <v>5473</v>
      </c>
      <c r="D37" s="78" t="s">
        <v>289</v>
      </c>
      <c r="E37" s="13">
        <v>44462</v>
      </c>
      <c r="F37" s="76" t="s">
        <v>5645</v>
      </c>
      <c r="G37" s="13">
        <v>44464.916666666664</v>
      </c>
      <c r="H37" s="77" t="s">
        <v>5646</v>
      </c>
      <c r="I37" s="16">
        <v>81</v>
      </c>
      <c r="J37" s="16">
        <v>70</v>
      </c>
      <c r="K37" s="16">
        <v>24</v>
      </c>
      <c r="L37" s="16">
        <v>14</v>
      </c>
      <c r="M37" s="81">
        <v>34.020000000000003</v>
      </c>
      <c r="N37" s="72">
        <v>34</v>
      </c>
      <c r="O37" s="64">
        <v>2530</v>
      </c>
      <c r="P37" s="65">
        <f>Table22457891011234567891011121314151617181920212223242526272829303132[[#This Row],[PEMBULATAN]]*O37</f>
        <v>86020</v>
      </c>
    </row>
    <row r="38" spans="1:16" ht="26.25" customHeight="1" x14ac:dyDescent="0.2">
      <c r="A38" s="14"/>
      <c r="B38" s="75"/>
      <c r="C38" s="73" t="s">
        <v>5474</v>
      </c>
      <c r="D38" s="78" t="s">
        <v>289</v>
      </c>
      <c r="E38" s="13">
        <v>44462</v>
      </c>
      <c r="F38" s="76" t="s">
        <v>5645</v>
      </c>
      <c r="G38" s="13">
        <v>44464.916666666664</v>
      </c>
      <c r="H38" s="77" t="s">
        <v>5646</v>
      </c>
      <c r="I38" s="16">
        <v>60</v>
      </c>
      <c r="J38" s="16">
        <v>40</v>
      </c>
      <c r="K38" s="16">
        <v>23</v>
      </c>
      <c r="L38" s="16">
        <v>7</v>
      </c>
      <c r="M38" s="81">
        <v>13.8</v>
      </c>
      <c r="N38" s="72">
        <v>14</v>
      </c>
      <c r="O38" s="64">
        <v>2530</v>
      </c>
      <c r="P38" s="65">
        <f>Table22457891011234567891011121314151617181920212223242526272829303132[[#This Row],[PEMBULATAN]]*O38</f>
        <v>35420</v>
      </c>
    </row>
    <row r="39" spans="1:16" ht="26.25" customHeight="1" x14ac:dyDescent="0.2">
      <c r="A39" s="14"/>
      <c r="B39" s="75"/>
      <c r="C39" s="73" t="s">
        <v>5475</v>
      </c>
      <c r="D39" s="78" t="s">
        <v>289</v>
      </c>
      <c r="E39" s="13">
        <v>44462</v>
      </c>
      <c r="F39" s="76" t="s">
        <v>5645</v>
      </c>
      <c r="G39" s="13">
        <v>44464.916666666664</v>
      </c>
      <c r="H39" s="77" t="s">
        <v>5646</v>
      </c>
      <c r="I39" s="16">
        <v>91</v>
      </c>
      <c r="J39" s="16">
        <v>58</v>
      </c>
      <c r="K39" s="16">
        <v>40</v>
      </c>
      <c r="L39" s="16">
        <v>19</v>
      </c>
      <c r="M39" s="81">
        <v>52.78</v>
      </c>
      <c r="N39" s="72">
        <v>53</v>
      </c>
      <c r="O39" s="64">
        <v>2530</v>
      </c>
      <c r="P39" s="65">
        <f>Table22457891011234567891011121314151617181920212223242526272829303132[[#This Row],[PEMBULATAN]]*O39</f>
        <v>134090</v>
      </c>
    </row>
    <row r="40" spans="1:16" ht="26.25" customHeight="1" x14ac:dyDescent="0.2">
      <c r="A40" s="14"/>
      <c r="B40" s="75"/>
      <c r="C40" s="73" t="s">
        <v>5476</v>
      </c>
      <c r="D40" s="78" t="s">
        <v>289</v>
      </c>
      <c r="E40" s="13">
        <v>44462</v>
      </c>
      <c r="F40" s="76" t="s">
        <v>5645</v>
      </c>
      <c r="G40" s="13">
        <v>44464.916666666664</v>
      </c>
      <c r="H40" s="77" t="s">
        <v>5646</v>
      </c>
      <c r="I40" s="16">
        <v>90</v>
      </c>
      <c r="J40" s="16">
        <v>54</v>
      </c>
      <c r="K40" s="16">
        <v>36</v>
      </c>
      <c r="L40" s="16">
        <v>22</v>
      </c>
      <c r="M40" s="81">
        <v>43.74</v>
      </c>
      <c r="N40" s="72">
        <v>44</v>
      </c>
      <c r="O40" s="64">
        <v>2530</v>
      </c>
      <c r="P40" s="65">
        <f>Table22457891011234567891011121314151617181920212223242526272829303132[[#This Row],[PEMBULATAN]]*O40</f>
        <v>111320</v>
      </c>
    </row>
    <row r="41" spans="1:16" ht="26.25" customHeight="1" x14ac:dyDescent="0.2">
      <c r="A41" s="14"/>
      <c r="B41" s="75"/>
      <c r="C41" s="73" t="s">
        <v>5477</v>
      </c>
      <c r="D41" s="78" t="s">
        <v>289</v>
      </c>
      <c r="E41" s="13">
        <v>44462</v>
      </c>
      <c r="F41" s="76" t="s">
        <v>5645</v>
      </c>
      <c r="G41" s="13">
        <v>44464.916666666664</v>
      </c>
      <c r="H41" s="77" t="s">
        <v>5646</v>
      </c>
      <c r="I41" s="16">
        <v>94</v>
      </c>
      <c r="J41" s="16">
        <v>53</v>
      </c>
      <c r="K41" s="16">
        <v>41</v>
      </c>
      <c r="L41" s="16">
        <v>33</v>
      </c>
      <c r="M41" s="81">
        <v>51.0655</v>
      </c>
      <c r="N41" s="72">
        <v>51</v>
      </c>
      <c r="O41" s="64">
        <v>2530</v>
      </c>
      <c r="P41" s="65">
        <f>Table22457891011234567891011121314151617181920212223242526272829303132[[#This Row],[PEMBULATAN]]*O41</f>
        <v>129030</v>
      </c>
    </row>
    <row r="42" spans="1:16" ht="26.25" customHeight="1" x14ac:dyDescent="0.2">
      <c r="A42" s="14"/>
      <c r="B42" s="75"/>
      <c r="C42" s="73" t="s">
        <v>5478</v>
      </c>
      <c r="D42" s="78" t="s">
        <v>289</v>
      </c>
      <c r="E42" s="13">
        <v>44462</v>
      </c>
      <c r="F42" s="76" t="s">
        <v>5645</v>
      </c>
      <c r="G42" s="13">
        <v>44464.916666666664</v>
      </c>
      <c r="H42" s="77" t="s">
        <v>5646</v>
      </c>
      <c r="I42" s="16">
        <v>80</v>
      </c>
      <c r="J42" s="16">
        <v>57</v>
      </c>
      <c r="K42" s="16">
        <v>36</v>
      </c>
      <c r="L42" s="16">
        <v>6</v>
      </c>
      <c r="M42" s="81">
        <v>41.04</v>
      </c>
      <c r="N42" s="72">
        <v>41</v>
      </c>
      <c r="O42" s="64">
        <v>2530</v>
      </c>
      <c r="P42" s="65">
        <f>Table22457891011234567891011121314151617181920212223242526272829303132[[#This Row],[PEMBULATAN]]*O42</f>
        <v>103730</v>
      </c>
    </row>
    <row r="43" spans="1:16" ht="26.25" customHeight="1" x14ac:dyDescent="0.2">
      <c r="A43" s="14"/>
      <c r="B43" s="75"/>
      <c r="C43" s="73" t="s">
        <v>5479</v>
      </c>
      <c r="D43" s="78" t="s">
        <v>289</v>
      </c>
      <c r="E43" s="13">
        <v>44462</v>
      </c>
      <c r="F43" s="76" t="s">
        <v>5645</v>
      </c>
      <c r="G43" s="13">
        <v>44464.916666666664</v>
      </c>
      <c r="H43" s="77" t="s">
        <v>5646</v>
      </c>
      <c r="I43" s="16">
        <v>64</v>
      </c>
      <c r="J43" s="16">
        <v>53</v>
      </c>
      <c r="K43" s="16">
        <v>30</v>
      </c>
      <c r="L43" s="16">
        <v>9</v>
      </c>
      <c r="M43" s="81">
        <v>25.44</v>
      </c>
      <c r="N43" s="72">
        <v>26</v>
      </c>
      <c r="O43" s="64">
        <v>2530</v>
      </c>
      <c r="P43" s="65">
        <f>Table22457891011234567891011121314151617181920212223242526272829303132[[#This Row],[PEMBULATAN]]*O43</f>
        <v>65780</v>
      </c>
    </row>
    <row r="44" spans="1:16" ht="26.25" customHeight="1" x14ac:dyDescent="0.2">
      <c r="A44" s="14"/>
      <c r="B44" s="75"/>
      <c r="C44" s="73" t="s">
        <v>5480</v>
      </c>
      <c r="D44" s="78" t="s">
        <v>289</v>
      </c>
      <c r="E44" s="13">
        <v>44462</v>
      </c>
      <c r="F44" s="76" t="s">
        <v>5645</v>
      </c>
      <c r="G44" s="13">
        <v>44464.916666666664</v>
      </c>
      <c r="H44" s="77" t="s">
        <v>5646</v>
      </c>
      <c r="I44" s="16">
        <v>58</v>
      </c>
      <c r="J44" s="16">
        <v>42</v>
      </c>
      <c r="K44" s="16">
        <v>20</v>
      </c>
      <c r="L44" s="16">
        <v>4</v>
      </c>
      <c r="M44" s="81">
        <v>12.18</v>
      </c>
      <c r="N44" s="72">
        <v>12</v>
      </c>
      <c r="O44" s="64">
        <v>2530</v>
      </c>
      <c r="P44" s="65">
        <f>Table22457891011234567891011121314151617181920212223242526272829303132[[#This Row],[PEMBULATAN]]*O44</f>
        <v>30360</v>
      </c>
    </row>
    <row r="45" spans="1:16" ht="26.25" customHeight="1" x14ac:dyDescent="0.2">
      <c r="A45" s="14"/>
      <c r="B45" s="75"/>
      <c r="C45" s="73" t="s">
        <v>5481</v>
      </c>
      <c r="D45" s="78" t="s">
        <v>289</v>
      </c>
      <c r="E45" s="13">
        <v>44462</v>
      </c>
      <c r="F45" s="76" t="s">
        <v>5645</v>
      </c>
      <c r="G45" s="13">
        <v>44464.916666666664</v>
      </c>
      <c r="H45" s="77" t="s">
        <v>5646</v>
      </c>
      <c r="I45" s="16">
        <v>51</v>
      </c>
      <c r="J45" s="16">
        <v>46</v>
      </c>
      <c r="K45" s="16">
        <v>30</v>
      </c>
      <c r="L45" s="16">
        <v>7</v>
      </c>
      <c r="M45" s="81">
        <v>17.594999999999999</v>
      </c>
      <c r="N45" s="72">
        <v>18</v>
      </c>
      <c r="O45" s="64">
        <v>2530</v>
      </c>
      <c r="P45" s="65">
        <f>Table22457891011234567891011121314151617181920212223242526272829303132[[#This Row],[PEMBULATAN]]*O45</f>
        <v>45540</v>
      </c>
    </row>
    <row r="46" spans="1:16" ht="26.25" customHeight="1" x14ac:dyDescent="0.2">
      <c r="A46" s="14"/>
      <c r="B46" s="75"/>
      <c r="C46" s="73" t="s">
        <v>5482</v>
      </c>
      <c r="D46" s="78" t="s">
        <v>289</v>
      </c>
      <c r="E46" s="13">
        <v>44462</v>
      </c>
      <c r="F46" s="76" t="s">
        <v>5645</v>
      </c>
      <c r="G46" s="13">
        <v>44464.916666666664</v>
      </c>
      <c r="H46" s="77" t="s">
        <v>5646</v>
      </c>
      <c r="I46" s="16">
        <v>71</v>
      </c>
      <c r="J46" s="16">
        <v>52</v>
      </c>
      <c r="K46" s="16">
        <v>20</v>
      </c>
      <c r="L46" s="16">
        <v>8</v>
      </c>
      <c r="M46" s="81">
        <v>18.46</v>
      </c>
      <c r="N46" s="72">
        <v>19</v>
      </c>
      <c r="O46" s="64">
        <v>2530</v>
      </c>
      <c r="P46" s="65">
        <f>Table22457891011234567891011121314151617181920212223242526272829303132[[#This Row],[PEMBULATAN]]*O46</f>
        <v>48070</v>
      </c>
    </row>
    <row r="47" spans="1:16" ht="26.25" customHeight="1" x14ac:dyDescent="0.2">
      <c r="A47" s="14"/>
      <c r="B47" s="75"/>
      <c r="C47" s="73" t="s">
        <v>5483</v>
      </c>
      <c r="D47" s="78" t="s">
        <v>289</v>
      </c>
      <c r="E47" s="13">
        <v>44462</v>
      </c>
      <c r="F47" s="76" t="s">
        <v>5645</v>
      </c>
      <c r="G47" s="13">
        <v>44464.916666666664</v>
      </c>
      <c r="H47" s="77" t="s">
        <v>5646</v>
      </c>
      <c r="I47" s="16">
        <v>121</v>
      </c>
      <c r="J47" s="16">
        <v>60</v>
      </c>
      <c r="K47" s="16">
        <v>2</v>
      </c>
      <c r="L47" s="16">
        <v>1</v>
      </c>
      <c r="M47" s="81">
        <v>3.63</v>
      </c>
      <c r="N47" s="72">
        <v>4</v>
      </c>
      <c r="O47" s="64">
        <v>2530</v>
      </c>
      <c r="P47" s="65">
        <f>Table22457891011234567891011121314151617181920212223242526272829303132[[#This Row],[PEMBULATAN]]*O47</f>
        <v>10120</v>
      </c>
    </row>
    <row r="48" spans="1:16" ht="26.25" customHeight="1" x14ac:dyDescent="0.2">
      <c r="A48" s="14"/>
      <c r="B48" s="75"/>
      <c r="C48" s="73" t="s">
        <v>5484</v>
      </c>
      <c r="D48" s="78" t="s">
        <v>289</v>
      </c>
      <c r="E48" s="13">
        <v>44462</v>
      </c>
      <c r="F48" s="76" t="s">
        <v>5645</v>
      </c>
      <c r="G48" s="13">
        <v>44464.916666666664</v>
      </c>
      <c r="H48" s="77" t="s">
        <v>5646</v>
      </c>
      <c r="I48" s="16">
        <v>55</v>
      </c>
      <c r="J48" s="16">
        <v>34</v>
      </c>
      <c r="K48" s="16">
        <v>16</v>
      </c>
      <c r="L48" s="16">
        <v>6</v>
      </c>
      <c r="M48" s="81">
        <v>7.48</v>
      </c>
      <c r="N48" s="72">
        <v>8</v>
      </c>
      <c r="O48" s="64">
        <v>2530</v>
      </c>
      <c r="P48" s="65">
        <f>Table22457891011234567891011121314151617181920212223242526272829303132[[#This Row],[PEMBULATAN]]*O48</f>
        <v>20240</v>
      </c>
    </row>
    <row r="49" spans="1:16" ht="26.25" customHeight="1" x14ac:dyDescent="0.2">
      <c r="A49" s="14"/>
      <c r="B49" s="75"/>
      <c r="C49" s="73" t="s">
        <v>5485</v>
      </c>
      <c r="D49" s="78" t="s">
        <v>289</v>
      </c>
      <c r="E49" s="13">
        <v>44462</v>
      </c>
      <c r="F49" s="76" t="s">
        <v>5645</v>
      </c>
      <c r="G49" s="13">
        <v>44464.916666666664</v>
      </c>
      <c r="H49" s="77" t="s">
        <v>5646</v>
      </c>
      <c r="I49" s="16">
        <v>40</v>
      </c>
      <c r="J49" s="16">
        <v>40</v>
      </c>
      <c r="K49" s="16">
        <v>42</v>
      </c>
      <c r="L49" s="16">
        <v>7</v>
      </c>
      <c r="M49" s="81">
        <v>16.8</v>
      </c>
      <c r="N49" s="72">
        <v>17</v>
      </c>
      <c r="O49" s="64">
        <v>2530</v>
      </c>
      <c r="P49" s="65">
        <f>Table22457891011234567891011121314151617181920212223242526272829303132[[#This Row],[PEMBULATAN]]*O49</f>
        <v>43010</v>
      </c>
    </row>
    <row r="50" spans="1:16" ht="26.25" customHeight="1" x14ac:dyDescent="0.2">
      <c r="A50" s="14"/>
      <c r="B50" s="75"/>
      <c r="C50" s="73" t="s">
        <v>5486</v>
      </c>
      <c r="D50" s="78" t="s">
        <v>289</v>
      </c>
      <c r="E50" s="13">
        <v>44462</v>
      </c>
      <c r="F50" s="76" t="s">
        <v>5645</v>
      </c>
      <c r="G50" s="13">
        <v>44464.916666666664</v>
      </c>
      <c r="H50" s="77" t="s">
        <v>5646</v>
      </c>
      <c r="I50" s="16">
        <v>102</v>
      </c>
      <c r="J50" s="16">
        <v>23</v>
      </c>
      <c r="K50" s="16">
        <v>6</v>
      </c>
      <c r="L50" s="16">
        <v>2</v>
      </c>
      <c r="M50" s="81">
        <v>3.5190000000000001</v>
      </c>
      <c r="N50" s="72">
        <v>4</v>
      </c>
      <c r="O50" s="64">
        <v>2530</v>
      </c>
      <c r="P50" s="65">
        <f>Table22457891011234567891011121314151617181920212223242526272829303132[[#This Row],[PEMBULATAN]]*O50</f>
        <v>10120</v>
      </c>
    </row>
    <row r="51" spans="1:16" ht="26.25" customHeight="1" x14ac:dyDescent="0.2">
      <c r="A51" s="14"/>
      <c r="B51" s="75"/>
      <c r="C51" s="73" t="s">
        <v>5487</v>
      </c>
      <c r="D51" s="78" t="s">
        <v>289</v>
      </c>
      <c r="E51" s="13">
        <v>44462</v>
      </c>
      <c r="F51" s="76" t="s">
        <v>5645</v>
      </c>
      <c r="G51" s="13">
        <v>44464.916666666664</v>
      </c>
      <c r="H51" s="77" t="s">
        <v>5646</v>
      </c>
      <c r="I51" s="16">
        <v>115</v>
      </c>
      <c r="J51" s="16">
        <v>22</v>
      </c>
      <c r="K51" s="16">
        <v>6</v>
      </c>
      <c r="L51" s="16">
        <v>3</v>
      </c>
      <c r="M51" s="81">
        <v>3.7949999999999999</v>
      </c>
      <c r="N51" s="72">
        <v>4</v>
      </c>
      <c r="O51" s="64">
        <v>2530</v>
      </c>
      <c r="P51" s="65">
        <f>Table22457891011234567891011121314151617181920212223242526272829303132[[#This Row],[PEMBULATAN]]*O51</f>
        <v>10120</v>
      </c>
    </row>
    <row r="52" spans="1:16" ht="26.25" customHeight="1" x14ac:dyDescent="0.2">
      <c r="A52" s="14"/>
      <c r="B52" s="75"/>
      <c r="C52" s="73" t="s">
        <v>5488</v>
      </c>
      <c r="D52" s="78" t="s">
        <v>289</v>
      </c>
      <c r="E52" s="13">
        <v>44462</v>
      </c>
      <c r="F52" s="76" t="s">
        <v>5645</v>
      </c>
      <c r="G52" s="13">
        <v>44464.916666666664</v>
      </c>
      <c r="H52" s="77" t="s">
        <v>5646</v>
      </c>
      <c r="I52" s="16">
        <v>167</v>
      </c>
      <c r="J52" s="16">
        <v>20</v>
      </c>
      <c r="K52" s="16">
        <v>16</v>
      </c>
      <c r="L52" s="16">
        <v>3</v>
      </c>
      <c r="M52" s="81">
        <v>13.36</v>
      </c>
      <c r="N52" s="72">
        <v>14</v>
      </c>
      <c r="O52" s="64">
        <v>2530</v>
      </c>
      <c r="P52" s="65">
        <f>Table22457891011234567891011121314151617181920212223242526272829303132[[#This Row],[PEMBULATAN]]*O52</f>
        <v>35420</v>
      </c>
    </row>
    <row r="53" spans="1:16" ht="26.25" customHeight="1" x14ac:dyDescent="0.2">
      <c r="A53" s="14"/>
      <c r="B53" s="75"/>
      <c r="C53" s="73" t="s">
        <v>5489</v>
      </c>
      <c r="D53" s="78" t="s">
        <v>289</v>
      </c>
      <c r="E53" s="13">
        <v>44462</v>
      </c>
      <c r="F53" s="76" t="s">
        <v>5645</v>
      </c>
      <c r="G53" s="13">
        <v>44464.916666666664</v>
      </c>
      <c r="H53" s="77" t="s">
        <v>5646</v>
      </c>
      <c r="I53" s="16">
        <v>105</v>
      </c>
      <c r="J53" s="16">
        <v>43</v>
      </c>
      <c r="K53" s="16">
        <v>12</v>
      </c>
      <c r="L53" s="16">
        <v>12</v>
      </c>
      <c r="M53" s="81">
        <v>13.545</v>
      </c>
      <c r="N53" s="72">
        <v>14</v>
      </c>
      <c r="O53" s="64">
        <v>2530</v>
      </c>
      <c r="P53" s="65">
        <f>Table22457891011234567891011121314151617181920212223242526272829303132[[#This Row],[PEMBULATAN]]*O53</f>
        <v>35420</v>
      </c>
    </row>
    <row r="54" spans="1:16" ht="26.25" customHeight="1" x14ac:dyDescent="0.2">
      <c r="A54" s="14"/>
      <c r="B54" s="75"/>
      <c r="C54" s="73" t="s">
        <v>5490</v>
      </c>
      <c r="D54" s="78" t="s">
        <v>289</v>
      </c>
      <c r="E54" s="13">
        <v>44462</v>
      </c>
      <c r="F54" s="76" t="s">
        <v>5645</v>
      </c>
      <c r="G54" s="13">
        <v>44464.916666666664</v>
      </c>
      <c r="H54" s="77" t="s">
        <v>5646</v>
      </c>
      <c r="I54" s="16">
        <v>61</v>
      </c>
      <c r="J54" s="16">
        <v>21</v>
      </c>
      <c r="K54" s="16">
        <v>21</v>
      </c>
      <c r="L54" s="16">
        <v>4</v>
      </c>
      <c r="M54" s="81">
        <v>6.72525</v>
      </c>
      <c r="N54" s="72">
        <v>7</v>
      </c>
      <c r="O54" s="64">
        <v>2530</v>
      </c>
      <c r="P54" s="65">
        <f>Table22457891011234567891011121314151617181920212223242526272829303132[[#This Row],[PEMBULATAN]]*O54</f>
        <v>17710</v>
      </c>
    </row>
    <row r="55" spans="1:16" ht="26.25" customHeight="1" x14ac:dyDescent="0.2">
      <c r="A55" s="14"/>
      <c r="B55" s="75"/>
      <c r="C55" s="73" t="s">
        <v>5491</v>
      </c>
      <c r="D55" s="78" t="s">
        <v>289</v>
      </c>
      <c r="E55" s="13">
        <v>44462</v>
      </c>
      <c r="F55" s="76" t="s">
        <v>5645</v>
      </c>
      <c r="G55" s="13">
        <v>44464.916666666664</v>
      </c>
      <c r="H55" s="77" t="s">
        <v>5646</v>
      </c>
      <c r="I55" s="16">
        <v>50</v>
      </c>
      <c r="J55" s="16">
        <v>48</v>
      </c>
      <c r="K55" s="16">
        <v>28</v>
      </c>
      <c r="L55" s="16">
        <v>4</v>
      </c>
      <c r="M55" s="81">
        <v>16.8</v>
      </c>
      <c r="N55" s="72">
        <v>17</v>
      </c>
      <c r="O55" s="64">
        <v>2530</v>
      </c>
      <c r="P55" s="65">
        <f>Table22457891011234567891011121314151617181920212223242526272829303132[[#This Row],[PEMBULATAN]]*O55</f>
        <v>43010</v>
      </c>
    </row>
    <row r="56" spans="1:16" ht="26.25" customHeight="1" x14ac:dyDescent="0.2">
      <c r="A56" s="14"/>
      <c r="B56" s="75"/>
      <c r="C56" s="73" t="s">
        <v>5492</v>
      </c>
      <c r="D56" s="78" t="s">
        <v>289</v>
      </c>
      <c r="E56" s="13">
        <v>44462</v>
      </c>
      <c r="F56" s="76" t="s">
        <v>5645</v>
      </c>
      <c r="G56" s="13">
        <v>44464.916666666664</v>
      </c>
      <c r="H56" s="77" t="s">
        <v>5646</v>
      </c>
      <c r="I56" s="16">
        <v>53</v>
      </c>
      <c r="J56" s="16">
        <v>41</v>
      </c>
      <c r="K56" s="16">
        <v>26</v>
      </c>
      <c r="L56" s="16">
        <v>9</v>
      </c>
      <c r="M56" s="81">
        <v>14.124499999999999</v>
      </c>
      <c r="N56" s="72">
        <v>14</v>
      </c>
      <c r="O56" s="64">
        <v>2530</v>
      </c>
      <c r="P56" s="65">
        <f>Table22457891011234567891011121314151617181920212223242526272829303132[[#This Row],[PEMBULATAN]]*O56</f>
        <v>35420</v>
      </c>
    </row>
    <row r="57" spans="1:16" ht="26.25" customHeight="1" x14ac:dyDescent="0.2">
      <c r="A57" s="14"/>
      <c r="B57" s="75"/>
      <c r="C57" s="73" t="s">
        <v>5493</v>
      </c>
      <c r="D57" s="78" t="s">
        <v>289</v>
      </c>
      <c r="E57" s="13">
        <v>44462</v>
      </c>
      <c r="F57" s="76" t="s">
        <v>5645</v>
      </c>
      <c r="G57" s="13">
        <v>44464.916666666664</v>
      </c>
      <c r="H57" s="77" t="s">
        <v>5646</v>
      </c>
      <c r="I57" s="16">
        <v>50</v>
      </c>
      <c r="J57" s="16">
        <v>34</v>
      </c>
      <c r="K57" s="16">
        <v>30</v>
      </c>
      <c r="L57" s="16">
        <v>7</v>
      </c>
      <c r="M57" s="81">
        <v>12.75</v>
      </c>
      <c r="N57" s="72">
        <v>13</v>
      </c>
      <c r="O57" s="64">
        <v>2530</v>
      </c>
      <c r="P57" s="65">
        <f>Table22457891011234567891011121314151617181920212223242526272829303132[[#This Row],[PEMBULATAN]]*O57</f>
        <v>32890</v>
      </c>
    </row>
    <row r="58" spans="1:16" ht="26.25" customHeight="1" x14ac:dyDescent="0.2">
      <c r="A58" s="14"/>
      <c r="B58" s="75"/>
      <c r="C58" s="73" t="s">
        <v>5494</v>
      </c>
      <c r="D58" s="78" t="s">
        <v>289</v>
      </c>
      <c r="E58" s="13">
        <v>44462</v>
      </c>
      <c r="F58" s="76" t="s">
        <v>5645</v>
      </c>
      <c r="G58" s="13">
        <v>44464.916666666664</v>
      </c>
      <c r="H58" s="77" t="s">
        <v>5646</v>
      </c>
      <c r="I58" s="16">
        <v>60</v>
      </c>
      <c r="J58" s="16">
        <v>35</v>
      </c>
      <c r="K58" s="16">
        <v>30</v>
      </c>
      <c r="L58" s="16">
        <v>10</v>
      </c>
      <c r="M58" s="81">
        <v>15.75</v>
      </c>
      <c r="N58" s="72">
        <v>16</v>
      </c>
      <c r="O58" s="64">
        <v>2530</v>
      </c>
      <c r="P58" s="65">
        <f>Table22457891011234567891011121314151617181920212223242526272829303132[[#This Row],[PEMBULATAN]]*O58</f>
        <v>40480</v>
      </c>
    </row>
    <row r="59" spans="1:16" ht="26.25" customHeight="1" x14ac:dyDescent="0.2">
      <c r="A59" s="14"/>
      <c r="B59" s="75"/>
      <c r="C59" s="73" t="s">
        <v>5495</v>
      </c>
      <c r="D59" s="78" t="s">
        <v>289</v>
      </c>
      <c r="E59" s="13">
        <v>44462</v>
      </c>
      <c r="F59" s="76" t="s">
        <v>5645</v>
      </c>
      <c r="G59" s="13">
        <v>44464.916666666664</v>
      </c>
      <c r="H59" s="77" t="s">
        <v>5646</v>
      </c>
      <c r="I59" s="16">
        <v>51</v>
      </c>
      <c r="J59" s="16">
        <v>40</v>
      </c>
      <c r="K59" s="16">
        <v>26</v>
      </c>
      <c r="L59" s="16">
        <v>7</v>
      </c>
      <c r="M59" s="81">
        <v>13.26</v>
      </c>
      <c r="N59" s="72">
        <v>13</v>
      </c>
      <c r="O59" s="64">
        <v>2530</v>
      </c>
      <c r="P59" s="65">
        <f>Table22457891011234567891011121314151617181920212223242526272829303132[[#This Row],[PEMBULATAN]]*O59</f>
        <v>32890</v>
      </c>
    </row>
    <row r="60" spans="1:16" ht="26.25" customHeight="1" x14ac:dyDescent="0.2">
      <c r="A60" s="14"/>
      <c r="B60" s="75"/>
      <c r="C60" s="73" t="s">
        <v>5496</v>
      </c>
      <c r="D60" s="78" t="s">
        <v>289</v>
      </c>
      <c r="E60" s="13">
        <v>44462</v>
      </c>
      <c r="F60" s="76" t="s">
        <v>5645</v>
      </c>
      <c r="G60" s="13">
        <v>44464.916666666664</v>
      </c>
      <c r="H60" s="77" t="s">
        <v>5646</v>
      </c>
      <c r="I60" s="16">
        <v>52</v>
      </c>
      <c r="J60" s="16">
        <v>52</v>
      </c>
      <c r="K60" s="16">
        <v>37</v>
      </c>
      <c r="L60" s="16">
        <v>5</v>
      </c>
      <c r="M60" s="81">
        <v>25.012</v>
      </c>
      <c r="N60" s="72">
        <v>25</v>
      </c>
      <c r="O60" s="64">
        <v>2530</v>
      </c>
      <c r="P60" s="65">
        <f>Table22457891011234567891011121314151617181920212223242526272829303132[[#This Row],[PEMBULATAN]]*O60</f>
        <v>63250</v>
      </c>
    </row>
    <row r="61" spans="1:16" ht="26.25" customHeight="1" x14ac:dyDescent="0.2">
      <c r="A61" s="14"/>
      <c r="B61" s="75"/>
      <c r="C61" s="73" t="s">
        <v>5497</v>
      </c>
      <c r="D61" s="78" t="s">
        <v>289</v>
      </c>
      <c r="E61" s="13">
        <v>44462</v>
      </c>
      <c r="F61" s="76" t="s">
        <v>5645</v>
      </c>
      <c r="G61" s="13">
        <v>44464.916666666664</v>
      </c>
      <c r="H61" s="77" t="s">
        <v>5646</v>
      </c>
      <c r="I61" s="16">
        <v>67</v>
      </c>
      <c r="J61" s="16">
        <v>36</v>
      </c>
      <c r="K61" s="16">
        <v>26</v>
      </c>
      <c r="L61" s="16">
        <v>7</v>
      </c>
      <c r="M61" s="81">
        <v>15.678000000000001</v>
      </c>
      <c r="N61" s="72">
        <v>16</v>
      </c>
      <c r="O61" s="64">
        <v>2530</v>
      </c>
      <c r="P61" s="65">
        <f>Table22457891011234567891011121314151617181920212223242526272829303132[[#This Row],[PEMBULATAN]]*O61</f>
        <v>40480</v>
      </c>
    </row>
    <row r="62" spans="1:16" ht="26.25" customHeight="1" x14ac:dyDescent="0.2">
      <c r="A62" s="14"/>
      <c r="B62" s="75"/>
      <c r="C62" s="73" t="s">
        <v>5498</v>
      </c>
      <c r="D62" s="78" t="s">
        <v>289</v>
      </c>
      <c r="E62" s="13">
        <v>44462</v>
      </c>
      <c r="F62" s="76" t="s">
        <v>5645</v>
      </c>
      <c r="G62" s="13">
        <v>44464.916666666664</v>
      </c>
      <c r="H62" s="77" t="s">
        <v>5646</v>
      </c>
      <c r="I62" s="16">
        <v>103</v>
      </c>
      <c r="J62" s="16">
        <v>45</v>
      </c>
      <c r="K62" s="16">
        <v>13</v>
      </c>
      <c r="L62" s="16">
        <v>10</v>
      </c>
      <c r="M62" s="81">
        <v>15.063750000000001</v>
      </c>
      <c r="N62" s="72">
        <v>15</v>
      </c>
      <c r="O62" s="64">
        <v>2530</v>
      </c>
      <c r="P62" s="65">
        <f>Table22457891011234567891011121314151617181920212223242526272829303132[[#This Row],[PEMBULATAN]]*O62</f>
        <v>37950</v>
      </c>
    </row>
    <row r="63" spans="1:16" ht="26.25" customHeight="1" x14ac:dyDescent="0.2">
      <c r="A63" s="14"/>
      <c r="B63" s="75"/>
      <c r="C63" s="73" t="s">
        <v>5499</v>
      </c>
      <c r="D63" s="78" t="s">
        <v>289</v>
      </c>
      <c r="E63" s="13">
        <v>44462</v>
      </c>
      <c r="F63" s="76" t="s">
        <v>5645</v>
      </c>
      <c r="G63" s="13">
        <v>44464.916666666664</v>
      </c>
      <c r="H63" s="77" t="s">
        <v>5646</v>
      </c>
      <c r="I63" s="16">
        <v>51</v>
      </c>
      <c r="J63" s="16">
        <v>30</v>
      </c>
      <c r="K63" s="16">
        <v>24</v>
      </c>
      <c r="L63" s="16">
        <v>7</v>
      </c>
      <c r="M63" s="81">
        <v>9.18</v>
      </c>
      <c r="N63" s="72">
        <v>9</v>
      </c>
      <c r="O63" s="64">
        <v>2530</v>
      </c>
      <c r="P63" s="65">
        <f>Table22457891011234567891011121314151617181920212223242526272829303132[[#This Row],[PEMBULATAN]]*O63</f>
        <v>22770</v>
      </c>
    </row>
    <row r="64" spans="1:16" ht="26.25" customHeight="1" x14ac:dyDescent="0.2">
      <c r="A64" s="14"/>
      <c r="B64" s="75"/>
      <c r="C64" s="73" t="s">
        <v>5500</v>
      </c>
      <c r="D64" s="78" t="s">
        <v>289</v>
      </c>
      <c r="E64" s="13">
        <v>44462</v>
      </c>
      <c r="F64" s="76" t="s">
        <v>5645</v>
      </c>
      <c r="G64" s="13">
        <v>44464.916666666664</v>
      </c>
      <c r="H64" s="77" t="s">
        <v>5646</v>
      </c>
      <c r="I64" s="16">
        <v>91</v>
      </c>
      <c r="J64" s="16">
        <v>24</v>
      </c>
      <c r="K64" s="16">
        <v>30</v>
      </c>
      <c r="L64" s="16">
        <v>9</v>
      </c>
      <c r="M64" s="81">
        <v>16.38</v>
      </c>
      <c r="N64" s="72">
        <v>17</v>
      </c>
      <c r="O64" s="64">
        <v>2530</v>
      </c>
      <c r="P64" s="65">
        <f>Table22457891011234567891011121314151617181920212223242526272829303132[[#This Row],[PEMBULATAN]]*O64</f>
        <v>43010</v>
      </c>
    </row>
    <row r="65" spans="1:16" ht="26.25" customHeight="1" x14ac:dyDescent="0.2">
      <c r="A65" s="14"/>
      <c r="B65" s="75"/>
      <c r="C65" s="73" t="s">
        <v>5501</v>
      </c>
      <c r="D65" s="78" t="s">
        <v>289</v>
      </c>
      <c r="E65" s="13">
        <v>44462</v>
      </c>
      <c r="F65" s="76" t="s">
        <v>5645</v>
      </c>
      <c r="G65" s="13">
        <v>44464.916666666664</v>
      </c>
      <c r="H65" s="77" t="s">
        <v>5646</v>
      </c>
      <c r="I65" s="16">
        <v>80</v>
      </c>
      <c r="J65" s="16">
        <v>28</v>
      </c>
      <c r="K65" s="16">
        <v>14</v>
      </c>
      <c r="L65" s="16">
        <v>5</v>
      </c>
      <c r="M65" s="81">
        <v>7.84</v>
      </c>
      <c r="N65" s="72">
        <v>8</v>
      </c>
      <c r="O65" s="64">
        <v>2530</v>
      </c>
      <c r="P65" s="65">
        <f>Table22457891011234567891011121314151617181920212223242526272829303132[[#This Row],[PEMBULATAN]]*O65</f>
        <v>20240</v>
      </c>
    </row>
    <row r="66" spans="1:16" ht="26.25" customHeight="1" x14ac:dyDescent="0.2">
      <c r="A66" s="14"/>
      <c r="B66" s="75"/>
      <c r="C66" s="73" t="s">
        <v>5502</v>
      </c>
      <c r="D66" s="78" t="s">
        <v>289</v>
      </c>
      <c r="E66" s="13">
        <v>44462</v>
      </c>
      <c r="F66" s="76" t="s">
        <v>5645</v>
      </c>
      <c r="G66" s="13">
        <v>44464.916666666664</v>
      </c>
      <c r="H66" s="77" t="s">
        <v>5646</v>
      </c>
      <c r="I66" s="16">
        <v>60</v>
      </c>
      <c r="J66" s="16">
        <v>51</v>
      </c>
      <c r="K66" s="16">
        <v>46</v>
      </c>
      <c r="L66" s="16">
        <v>20</v>
      </c>
      <c r="M66" s="81">
        <v>35.19</v>
      </c>
      <c r="N66" s="72">
        <v>35</v>
      </c>
      <c r="O66" s="64">
        <v>2530</v>
      </c>
      <c r="P66" s="65">
        <f>Table22457891011234567891011121314151617181920212223242526272829303132[[#This Row],[PEMBULATAN]]*O66</f>
        <v>88550</v>
      </c>
    </row>
    <row r="67" spans="1:16" ht="26.25" customHeight="1" x14ac:dyDescent="0.2">
      <c r="A67" s="14"/>
      <c r="B67" s="75"/>
      <c r="C67" s="73" t="s">
        <v>5503</v>
      </c>
      <c r="D67" s="78" t="s">
        <v>289</v>
      </c>
      <c r="E67" s="13">
        <v>44462</v>
      </c>
      <c r="F67" s="76" t="s">
        <v>5645</v>
      </c>
      <c r="G67" s="13">
        <v>44464.916666666664</v>
      </c>
      <c r="H67" s="77" t="s">
        <v>5646</v>
      </c>
      <c r="I67" s="16">
        <v>53</v>
      </c>
      <c r="J67" s="16">
        <v>36</v>
      </c>
      <c r="K67" s="16">
        <v>25</v>
      </c>
      <c r="L67" s="16">
        <v>28</v>
      </c>
      <c r="M67" s="81">
        <v>11.925000000000001</v>
      </c>
      <c r="N67" s="72">
        <v>28</v>
      </c>
      <c r="O67" s="64">
        <v>2530</v>
      </c>
      <c r="P67" s="65">
        <f>Table22457891011234567891011121314151617181920212223242526272829303132[[#This Row],[PEMBULATAN]]*O67</f>
        <v>70840</v>
      </c>
    </row>
    <row r="68" spans="1:16" ht="26.25" customHeight="1" x14ac:dyDescent="0.2">
      <c r="A68" s="14"/>
      <c r="B68" s="75"/>
      <c r="C68" s="73" t="s">
        <v>5504</v>
      </c>
      <c r="D68" s="78" t="s">
        <v>289</v>
      </c>
      <c r="E68" s="13">
        <v>44462</v>
      </c>
      <c r="F68" s="76" t="s">
        <v>5645</v>
      </c>
      <c r="G68" s="13">
        <v>44464.916666666664</v>
      </c>
      <c r="H68" s="77" t="s">
        <v>5646</v>
      </c>
      <c r="I68" s="16">
        <v>36</v>
      </c>
      <c r="J68" s="16">
        <v>18</v>
      </c>
      <c r="K68" s="16">
        <v>13</v>
      </c>
      <c r="L68" s="16">
        <v>14</v>
      </c>
      <c r="M68" s="81">
        <v>2.1059999999999999</v>
      </c>
      <c r="N68" s="72">
        <v>14</v>
      </c>
      <c r="O68" s="64">
        <v>2530</v>
      </c>
      <c r="P68" s="65">
        <f>Table22457891011234567891011121314151617181920212223242526272829303132[[#This Row],[PEMBULATAN]]*O68</f>
        <v>35420</v>
      </c>
    </row>
    <row r="69" spans="1:16" ht="26.25" customHeight="1" x14ac:dyDescent="0.2">
      <c r="A69" s="14"/>
      <c r="B69" s="75"/>
      <c r="C69" s="73" t="s">
        <v>5505</v>
      </c>
      <c r="D69" s="78" t="s">
        <v>289</v>
      </c>
      <c r="E69" s="13">
        <v>44462</v>
      </c>
      <c r="F69" s="76" t="s">
        <v>5645</v>
      </c>
      <c r="G69" s="13">
        <v>44464.916666666664</v>
      </c>
      <c r="H69" s="77" t="s">
        <v>5646</v>
      </c>
      <c r="I69" s="16">
        <v>87</v>
      </c>
      <c r="J69" s="16">
        <v>60</v>
      </c>
      <c r="K69" s="16">
        <v>25</v>
      </c>
      <c r="L69" s="16">
        <v>16</v>
      </c>
      <c r="M69" s="81">
        <v>32.625</v>
      </c>
      <c r="N69" s="72">
        <v>33</v>
      </c>
      <c r="O69" s="64">
        <v>2530</v>
      </c>
      <c r="P69" s="65">
        <f>Table22457891011234567891011121314151617181920212223242526272829303132[[#This Row],[PEMBULATAN]]*O69</f>
        <v>83490</v>
      </c>
    </row>
    <row r="70" spans="1:16" ht="26.25" customHeight="1" x14ac:dyDescent="0.2">
      <c r="A70" s="14"/>
      <c r="B70" s="75"/>
      <c r="C70" s="73" t="s">
        <v>5506</v>
      </c>
      <c r="D70" s="78" t="s">
        <v>289</v>
      </c>
      <c r="E70" s="13">
        <v>44462</v>
      </c>
      <c r="F70" s="76" t="s">
        <v>5645</v>
      </c>
      <c r="G70" s="13">
        <v>44464.916666666664</v>
      </c>
      <c r="H70" s="77" t="s">
        <v>5646</v>
      </c>
      <c r="I70" s="16">
        <v>151</v>
      </c>
      <c r="J70" s="16">
        <v>50</v>
      </c>
      <c r="K70" s="16">
        <v>54</v>
      </c>
      <c r="L70" s="16">
        <v>6</v>
      </c>
      <c r="M70" s="81">
        <v>101.925</v>
      </c>
      <c r="N70" s="72">
        <v>102</v>
      </c>
      <c r="O70" s="64">
        <v>2530</v>
      </c>
      <c r="P70" s="65">
        <f>Table22457891011234567891011121314151617181920212223242526272829303132[[#This Row],[PEMBULATAN]]*O70</f>
        <v>258060</v>
      </c>
    </row>
    <row r="71" spans="1:16" ht="26.25" customHeight="1" x14ac:dyDescent="0.2">
      <c r="A71" s="14"/>
      <c r="B71" s="75"/>
      <c r="C71" s="73" t="s">
        <v>5507</v>
      </c>
      <c r="D71" s="78" t="s">
        <v>289</v>
      </c>
      <c r="E71" s="13">
        <v>44462</v>
      </c>
      <c r="F71" s="76" t="s">
        <v>5645</v>
      </c>
      <c r="G71" s="13">
        <v>44464.916666666664</v>
      </c>
      <c r="H71" s="77" t="s">
        <v>5646</v>
      </c>
      <c r="I71" s="16">
        <v>53</v>
      </c>
      <c r="J71" s="16">
        <v>38</v>
      </c>
      <c r="K71" s="16">
        <v>18</v>
      </c>
      <c r="L71" s="16">
        <v>3</v>
      </c>
      <c r="M71" s="81">
        <v>9.0630000000000006</v>
      </c>
      <c r="N71" s="72">
        <v>9</v>
      </c>
      <c r="O71" s="64">
        <v>2530</v>
      </c>
      <c r="P71" s="65">
        <f>Table22457891011234567891011121314151617181920212223242526272829303132[[#This Row],[PEMBULATAN]]*O71</f>
        <v>22770</v>
      </c>
    </row>
    <row r="72" spans="1:16" ht="26.25" customHeight="1" x14ac:dyDescent="0.2">
      <c r="A72" s="14"/>
      <c r="B72" s="75"/>
      <c r="C72" s="73" t="s">
        <v>5508</v>
      </c>
      <c r="D72" s="78" t="s">
        <v>289</v>
      </c>
      <c r="E72" s="13">
        <v>44462</v>
      </c>
      <c r="F72" s="76" t="s">
        <v>5645</v>
      </c>
      <c r="G72" s="13">
        <v>44464.916666666664</v>
      </c>
      <c r="H72" s="77" t="s">
        <v>5646</v>
      </c>
      <c r="I72" s="16">
        <v>83</v>
      </c>
      <c r="J72" s="16">
        <v>51</v>
      </c>
      <c r="K72" s="16">
        <v>30</v>
      </c>
      <c r="L72" s="16">
        <v>39</v>
      </c>
      <c r="M72" s="81">
        <v>31.747499999999999</v>
      </c>
      <c r="N72" s="72">
        <v>39</v>
      </c>
      <c r="O72" s="64">
        <v>2530</v>
      </c>
      <c r="P72" s="65">
        <f>Table22457891011234567891011121314151617181920212223242526272829303132[[#This Row],[PEMBULATAN]]*O72</f>
        <v>98670</v>
      </c>
    </row>
    <row r="73" spans="1:16" ht="26.25" customHeight="1" x14ac:dyDescent="0.2">
      <c r="A73" s="14"/>
      <c r="B73" s="75"/>
      <c r="C73" s="73" t="s">
        <v>5509</v>
      </c>
      <c r="D73" s="78" t="s">
        <v>289</v>
      </c>
      <c r="E73" s="13">
        <v>44462</v>
      </c>
      <c r="F73" s="76" t="s">
        <v>5645</v>
      </c>
      <c r="G73" s="13">
        <v>44464.916666666664</v>
      </c>
      <c r="H73" s="77" t="s">
        <v>5646</v>
      </c>
      <c r="I73" s="16">
        <v>80</v>
      </c>
      <c r="J73" s="16">
        <v>60</v>
      </c>
      <c r="K73" s="16">
        <v>26</v>
      </c>
      <c r="L73" s="16">
        <v>13</v>
      </c>
      <c r="M73" s="81">
        <v>31.2</v>
      </c>
      <c r="N73" s="72">
        <v>31</v>
      </c>
      <c r="O73" s="64">
        <v>2530</v>
      </c>
      <c r="P73" s="65">
        <f>Table22457891011234567891011121314151617181920212223242526272829303132[[#This Row],[PEMBULATAN]]*O73</f>
        <v>78430</v>
      </c>
    </row>
    <row r="74" spans="1:16" ht="26.25" customHeight="1" x14ac:dyDescent="0.2">
      <c r="A74" s="14"/>
      <c r="B74" s="75"/>
      <c r="C74" s="73" t="s">
        <v>5510</v>
      </c>
      <c r="D74" s="78" t="s">
        <v>289</v>
      </c>
      <c r="E74" s="13">
        <v>44462</v>
      </c>
      <c r="F74" s="76" t="s">
        <v>5645</v>
      </c>
      <c r="G74" s="13">
        <v>44464.916666666664</v>
      </c>
      <c r="H74" s="77" t="s">
        <v>5646</v>
      </c>
      <c r="I74" s="16">
        <v>70</v>
      </c>
      <c r="J74" s="16">
        <v>60</v>
      </c>
      <c r="K74" s="16">
        <v>35</v>
      </c>
      <c r="L74" s="16">
        <v>10</v>
      </c>
      <c r="M74" s="81">
        <v>36.75</v>
      </c>
      <c r="N74" s="72">
        <v>37</v>
      </c>
      <c r="O74" s="64">
        <v>2530</v>
      </c>
      <c r="P74" s="65">
        <f>Table22457891011234567891011121314151617181920212223242526272829303132[[#This Row],[PEMBULATAN]]*O74</f>
        <v>93610</v>
      </c>
    </row>
    <row r="75" spans="1:16" ht="26.25" customHeight="1" x14ac:dyDescent="0.2">
      <c r="A75" s="14"/>
      <c r="B75" s="75"/>
      <c r="C75" s="73" t="s">
        <v>5511</v>
      </c>
      <c r="D75" s="78" t="s">
        <v>289</v>
      </c>
      <c r="E75" s="13">
        <v>44462</v>
      </c>
      <c r="F75" s="76" t="s">
        <v>5645</v>
      </c>
      <c r="G75" s="13">
        <v>44464.916666666664</v>
      </c>
      <c r="H75" s="77" t="s">
        <v>5646</v>
      </c>
      <c r="I75" s="16">
        <v>41</v>
      </c>
      <c r="J75" s="16">
        <v>31</v>
      </c>
      <c r="K75" s="16">
        <v>31</v>
      </c>
      <c r="L75" s="16">
        <v>2</v>
      </c>
      <c r="M75" s="81">
        <v>9.8502500000000008</v>
      </c>
      <c r="N75" s="72">
        <v>10</v>
      </c>
      <c r="O75" s="64">
        <v>2530</v>
      </c>
      <c r="P75" s="65">
        <f>Table22457891011234567891011121314151617181920212223242526272829303132[[#This Row],[PEMBULATAN]]*O75</f>
        <v>25300</v>
      </c>
    </row>
    <row r="76" spans="1:16" ht="26.25" customHeight="1" x14ac:dyDescent="0.2">
      <c r="A76" s="14"/>
      <c r="B76" s="75"/>
      <c r="C76" s="73" t="s">
        <v>5512</v>
      </c>
      <c r="D76" s="78" t="s">
        <v>289</v>
      </c>
      <c r="E76" s="13">
        <v>44462</v>
      </c>
      <c r="F76" s="76" t="s">
        <v>5645</v>
      </c>
      <c r="G76" s="13">
        <v>44464.916666666664</v>
      </c>
      <c r="H76" s="77" t="s">
        <v>5646</v>
      </c>
      <c r="I76" s="16">
        <v>41</v>
      </c>
      <c r="J76" s="16">
        <v>35</v>
      </c>
      <c r="K76" s="16">
        <v>18</v>
      </c>
      <c r="L76" s="16">
        <v>5</v>
      </c>
      <c r="M76" s="81">
        <v>6.4574999999999996</v>
      </c>
      <c r="N76" s="72">
        <v>7</v>
      </c>
      <c r="O76" s="64">
        <v>2530</v>
      </c>
      <c r="P76" s="65">
        <f>Table22457891011234567891011121314151617181920212223242526272829303132[[#This Row],[PEMBULATAN]]*O76</f>
        <v>17710</v>
      </c>
    </row>
    <row r="77" spans="1:16" ht="26.25" customHeight="1" x14ac:dyDescent="0.2">
      <c r="A77" s="14"/>
      <c r="B77" s="75"/>
      <c r="C77" s="73" t="s">
        <v>5513</v>
      </c>
      <c r="D77" s="78" t="s">
        <v>289</v>
      </c>
      <c r="E77" s="13">
        <v>44462</v>
      </c>
      <c r="F77" s="76" t="s">
        <v>5645</v>
      </c>
      <c r="G77" s="13">
        <v>44464.916666666664</v>
      </c>
      <c r="H77" s="77" t="s">
        <v>5646</v>
      </c>
      <c r="I77" s="16">
        <v>47</v>
      </c>
      <c r="J77" s="16">
        <v>30</v>
      </c>
      <c r="K77" s="16">
        <v>25</v>
      </c>
      <c r="L77" s="16">
        <v>2</v>
      </c>
      <c r="M77" s="81">
        <v>8.8125</v>
      </c>
      <c r="N77" s="72">
        <v>9</v>
      </c>
      <c r="O77" s="64">
        <v>2530</v>
      </c>
      <c r="P77" s="65">
        <f>Table22457891011234567891011121314151617181920212223242526272829303132[[#This Row],[PEMBULATAN]]*O77</f>
        <v>22770</v>
      </c>
    </row>
    <row r="78" spans="1:16" ht="26.25" customHeight="1" x14ac:dyDescent="0.2">
      <c r="A78" s="14"/>
      <c r="B78" s="75"/>
      <c r="C78" s="73" t="s">
        <v>5514</v>
      </c>
      <c r="D78" s="78" t="s">
        <v>289</v>
      </c>
      <c r="E78" s="13">
        <v>44462</v>
      </c>
      <c r="F78" s="76" t="s">
        <v>5645</v>
      </c>
      <c r="G78" s="13">
        <v>44464.916666666664</v>
      </c>
      <c r="H78" s="77" t="s">
        <v>5646</v>
      </c>
      <c r="I78" s="16">
        <v>85</v>
      </c>
      <c r="J78" s="16">
        <v>60</v>
      </c>
      <c r="K78" s="16">
        <v>36</v>
      </c>
      <c r="L78" s="16">
        <v>28</v>
      </c>
      <c r="M78" s="81">
        <v>45.9</v>
      </c>
      <c r="N78" s="72">
        <v>46</v>
      </c>
      <c r="O78" s="64">
        <v>2530</v>
      </c>
      <c r="P78" s="65">
        <f>Table22457891011234567891011121314151617181920212223242526272829303132[[#This Row],[PEMBULATAN]]*O78</f>
        <v>116380</v>
      </c>
    </row>
    <row r="79" spans="1:16" ht="26.25" customHeight="1" x14ac:dyDescent="0.2">
      <c r="A79" s="14"/>
      <c r="B79" s="75"/>
      <c r="C79" s="73" t="s">
        <v>5515</v>
      </c>
      <c r="D79" s="78" t="s">
        <v>289</v>
      </c>
      <c r="E79" s="13">
        <v>44462</v>
      </c>
      <c r="F79" s="76" t="s">
        <v>5645</v>
      </c>
      <c r="G79" s="13">
        <v>44464.916666666664</v>
      </c>
      <c r="H79" s="77" t="s">
        <v>5646</v>
      </c>
      <c r="I79" s="16">
        <v>115</v>
      </c>
      <c r="J79" s="16">
        <v>14</v>
      </c>
      <c r="K79" s="16">
        <v>6</v>
      </c>
      <c r="L79" s="16">
        <v>2</v>
      </c>
      <c r="M79" s="81">
        <v>2.415</v>
      </c>
      <c r="N79" s="72">
        <v>3</v>
      </c>
      <c r="O79" s="64">
        <v>2530</v>
      </c>
      <c r="P79" s="65">
        <f>Table22457891011234567891011121314151617181920212223242526272829303132[[#This Row],[PEMBULATAN]]*O79</f>
        <v>7590</v>
      </c>
    </row>
    <row r="80" spans="1:16" ht="26.25" customHeight="1" x14ac:dyDescent="0.2">
      <c r="A80" s="14"/>
      <c r="B80" s="75"/>
      <c r="C80" s="73" t="s">
        <v>5516</v>
      </c>
      <c r="D80" s="78" t="s">
        <v>289</v>
      </c>
      <c r="E80" s="13">
        <v>44462</v>
      </c>
      <c r="F80" s="76" t="s">
        <v>5645</v>
      </c>
      <c r="G80" s="13">
        <v>44464.916666666664</v>
      </c>
      <c r="H80" s="77" t="s">
        <v>5646</v>
      </c>
      <c r="I80" s="16">
        <v>112</v>
      </c>
      <c r="J80" s="16">
        <v>10</v>
      </c>
      <c r="K80" s="16">
        <v>6</v>
      </c>
      <c r="L80" s="16">
        <v>2</v>
      </c>
      <c r="M80" s="81">
        <v>1.68</v>
      </c>
      <c r="N80" s="72">
        <v>2</v>
      </c>
      <c r="O80" s="64">
        <v>2530</v>
      </c>
      <c r="P80" s="65">
        <f>Table22457891011234567891011121314151617181920212223242526272829303132[[#This Row],[PEMBULATAN]]*O80</f>
        <v>5060</v>
      </c>
    </row>
    <row r="81" spans="1:16" ht="26.25" customHeight="1" x14ac:dyDescent="0.2">
      <c r="A81" s="14"/>
      <c r="B81" s="75"/>
      <c r="C81" s="73" t="s">
        <v>5517</v>
      </c>
      <c r="D81" s="78" t="s">
        <v>289</v>
      </c>
      <c r="E81" s="13">
        <v>44462</v>
      </c>
      <c r="F81" s="76" t="s">
        <v>5645</v>
      </c>
      <c r="G81" s="13">
        <v>44464.916666666664</v>
      </c>
      <c r="H81" s="77" t="s">
        <v>5646</v>
      </c>
      <c r="I81" s="16">
        <v>101</v>
      </c>
      <c r="J81" s="16">
        <v>4</v>
      </c>
      <c r="K81" s="16">
        <v>4</v>
      </c>
      <c r="L81" s="16">
        <v>1</v>
      </c>
      <c r="M81" s="81">
        <v>0.40400000000000003</v>
      </c>
      <c r="N81" s="72">
        <v>1</v>
      </c>
      <c r="O81" s="64">
        <v>2530</v>
      </c>
      <c r="P81" s="65">
        <f>Table22457891011234567891011121314151617181920212223242526272829303132[[#This Row],[PEMBULATAN]]*O81</f>
        <v>2530</v>
      </c>
    </row>
    <row r="82" spans="1:16" ht="26.25" customHeight="1" x14ac:dyDescent="0.2">
      <c r="A82" s="14"/>
      <c r="B82" s="75"/>
      <c r="C82" s="73" t="s">
        <v>5518</v>
      </c>
      <c r="D82" s="78" t="s">
        <v>289</v>
      </c>
      <c r="E82" s="13">
        <v>44462</v>
      </c>
      <c r="F82" s="76" t="s">
        <v>5645</v>
      </c>
      <c r="G82" s="13">
        <v>44464.916666666664</v>
      </c>
      <c r="H82" s="77" t="s">
        <v>5646</v>
      </c>
      <c r="I82" s="16">
        <v>60</v>
      </c>
      <c r="J82" s="16">
        <v>66</v>
      </c>
      <c r="K82" s="16">
        <v>31</v>
      </c>
      <c r="L82" s="16">
        <v>14</v>
      </c>
      <c r="M82" s="81">
        <v>30.69</v>
      </c>
      <c r="N82" s="72">
        <v>31</v>
      </c>
      <c r="O82" s="64">
        <v>2530</v>
      </c>
      <c r="P82" s="65">
        <f>Table22457891011234567891011121314151617181920212223242526272829303132[[#This Row],[PEMBULATAN]]*O82</f>
        <v>78430</v>
      </c>
    </row>
    <row r="83" spans="1:16" ht="26.25" customHeight="1" x14ac:dyDescent="0.2">
      <c r="A83" s="14"/>
      <c r="B83" s="75"/>
      <c r="C83" s="73" t="s">
        <v>5519</v>
      </c>
      <c r="D83" s="78" t="s">
        <v>289</v>
      </c>
      <c r="E83" s="13">
        <v>44462</v>
      </c>
      <c r="F83" s="76" t="s">
        <v>5645</v>
      </c>
      <c r="G83" s="13">
        <v>44464.916666666664</v>
      </c>
      <c r="H83" s="77" t="s">
        <v>5646</v>
      </c>
      <c r="I83" s="16">
        <v>53</v>
      </c>
      <c r="J83" s="16">
        <v>36</v>
      </c>
      <c r="K83" s="16">
        <v>24</v>
      </c>
      <c r="L83" s="16">
        <v>29</v>
      </c>
      <c r="M83" s="81">
        <v>11.448</v>
      </c>
      <c r="N83" s="72">
        <v>29</v>
      </c>
      <c r="O83" s="64">
        <v>2530</v>
      </c>
      <c r="P83" s="65">
        <f>Table22457891011234567891011121314151617181920212223242526272829303132[[#This Row],[PEMBULATAN]]*O83</f>
        <v>73370</v>
      </c>
    </row>
    <row r="84" spans="1:16" ht="26.25" customHeight="1" x14ac:dyDescent="0.2">
      <c r="A84" s="14"/>
      <c r="B84" s="75"/>
      <c r="C84" s="73" t="s">
        <v>5520</v>
      </c>
      <c r="D84" s="78" t="s">
        <v>289</v>
      </c>
      <c r="E84" s="13">
        <v>44462</v>
      </c>
      <c r="F84" s="76" t="s">
        <v>5645</v>
      </c>
      <c r="G84" s="13">
        <v>44464.916666666664</v>
      </c>
      <c r="H84" s="77" t="s">
        <v>5646</v>
      </c>
      <c r="I84" s="16">
        <v>53</v>
      </c>
      <c r="J84" s="16">
        <v>36</v>
      </c>
      <c r="K84" s="16">
        <v>24</v>
      </c>
      <c r="L84" s="16">
        <v>27</v>
      </c>
      <c r="M84" s="81">
        <v>11.448</v>
      </c>
      <c r="N84" s="72">
        <v>27</v>
      </c>
      <c r="O84" s="64">
        <v>2530</v>
      </c>
      <c r="P84" s="65">
        <f>Table22457891011234567891011121314151617181920212223242526272829303132[[#This Row],[PEMBULATAN]]*O84</f>
        <v>68310</v>
      </c>
    </row>
    <row r="85" spans="1:16" ht="26.25" customHeight="1" x14ac:dyDescent="0.2">
      <c r="A85" s="14"/>
      <c r="B85" s="75"/>
      <c r="C85" s="73" t="s">
        <v>5521</v>
      </c>
      <c r="D85" s="78" t="s">
        <v>289</v>
      </c>
      <c r="E85" s="13">
        <v>44462</v>
      </c>
      <c r="F85" s="76" t="s">
        <v>5645</v>
      </c>
      <c r="G85" s="13">
        <v>44464.916666666664</v>
      </c>
      <c r="H85" s="77" t="s">
        <v>5646</v>
      </c>
      <c r="I85" s="16">
        <v>53</v>
      </c>
      <c r="J85" s="16">
        <v>38</v>
      </c>
      <c r="K85" s="16">
        <v>20</v>
      </c>
      <c r="L85" s="16">
        <v>7</v>
      </c>
      <c r="M85" s="81">
        <v>10.07</v>
      </c>
      <c r="N85" s="72">
        <v>10</v>
      </c>
      <c r="O85" s="64">
        <v>2530</v>
      </c>
      <c r="P85" s="65">
        <f>Table22457891011234567891011121314151617181920212223242526272829303132[[#This Row],[PEMBULATAN]]*O85</f>
        <v>25300</v>
      </c>
    </row>
    <row r="86" spans="1:16" ht="26.25" customHeight="1" x14ac:dyDescent="0.2">
      <c r="A86" s="14"/>
      <c r="B86" s="75"/>
      <c r="C86" s="73" t="s">
        <v>5522</v>
      </c>
      <c r="D86" s="78" t="s">
        <v>289</v>
      </c>
      <c r="E86" s="13">
        <v>44462</v>
      </c>
      <c r="F86" s="76" t="s">
        <v>5645</v>
      </c>
      <c r="G86" s="13">
        <v>44464.916666666664</v>
      </c>
      <c r="H86" s="77" t="s">
        <v>5646</v>
      </c>
      <c r="I86" s="16">
        <v>34</v>
      </c>
      <c r="J86" s="16">
        <v>24</v>
      </c>
      <c r="K86" s="16">
        <v>21</v>
      </c>
      <c r="L86" s="16">
        <v>9</v>
      </c>
      <c r="M86" s="81">
        <v>4.2839999999999998</v>
      </c>
      <c r="N86" s="72">
        <v>9</v>
      </c>
      <c r="O86" s="64">
        <v>2530</v>
      </c>
      <c r="P86" s="65">
        <f>Table22457891011234567891011121314151617181920212223242526272829303132[[#This Row],[PEMBULATAN]]*O86</f>
        <v>22770</v>
      </c>
    </row>
    <row r="87" spans="1:16" ht="26.25" customHeight="1" x14ac:dyDescent="0.2">
      <c r="A87" s="14"/>
      <c r="B87" s="75"/>
      <c r="C87" s="73" t="s">
        <v>5523</v>
      </c>
      <c r="D87" s="78" t="s">
        <v>289</v>
      </c>
      <c r="E87" s="13">
        <v>44462</v>
      </c>
      <c r="F87" s="76" t="s">
        <v>5645</v>
      </c>
      <c r="G87" s="13">
        <v>44464.916666666664</v>
      </c>
      <c r="H87" s="77" t="s">
        <v>5646</v>
      </c>
      <c r="I87" s="16">
        <v>61</v>
      </c>
      <c r="J87" s="16">
        <v>32</v>
      </c>
      <c r="K87" s="16">
        <v>35</v>
      </c>
      <c r="L87" s="16">
        <v>13</v>
      </c>
      <c r="M87" s="81">
        <v>17.079999999999998</v>
      </c>
      <c r="N87" s="72">
        <v>17</v>
      </c>
      <c r="O87" s="64">
        <v>2530</v>
      </c>
      <c r="P87" s="65">
        <f>Table22457891011234567891011121314151617181920212223242526272829303132[[#This Row],[PEMBULATAN]]*O87</f>
        <v>43010</v>
      </c>
    </row>
    <row r="88" spans="1:16" ht="26.25" customHeight="1" x14ac:dyDescent="0.2">
      <c r="A88" s="14"/>
      <c r="B88" s="75"/>
      <c r="C88" s="73" t="s">
        <v>5524</v>
      </c>
      <c r="D88" s="78" t="s">
        <v>289</v>
      </c>
      <c r="E88" s="13">
        <v>44462</v>
      </c>
      <c r="F88" s="76" t="s">
        <v>5645</v>
      </c>
      <c r="G88" s="13">
        <v>44464.916666666664</v>
      </c>
      <c r="H88" s="77" t="s">
        <v>5646</v>
      </c>
      <c r="I88" s="16">
        <v>90</v>
      </c>
      <c r="J88" s="16">
        <v>51</v>
      </c>
      <c r="K88" s="16">
        <v>30</v>
      </c>
      <c r="L88" s="16">
        <v>20</v>
      </c>
      <c r="M88" s="81">
        <v>34.424999999999997</v>
      </c>
      <c r="N88" s="72">
        <v>35</v>
      </c>
      <c r="O88" s="64">
        <v>2530</v>
      </c>
      <c r="P88" s="65">
        <f>Table22457891011234567891011121314151617181920212223242526272829303132[[#This Row],[PEMBULATAN]]*O88</f>
        <v>88550</v>
      </c>
    </row>
    <row r="89" spans="1:16" ht="26.25" customHeight="1" x14ac:dyDescent="0.2">
      <c r="A89" s="14"/>
      <c r="B89" s="75"/>
      <c r="C89" s="73" t="s">
        <v>5525</v>
      </c>
      <c r="D89" s="78" t="s">
        <v>289</v>
      </c>
      <c r="E89" s="13">
        <v>44462</v>
      </c>
      <c r="F89" s="76" t="s">
        <v>5645</v>
      </c>
      <c r="G89" s="13">
        <v>44464.916666666664</v>
      </c>
      <c r="H89" s="77" t="s">
        <v>5646</v>
      </c>
      <c r="I89" s="16">
        <v>81</v>
      </c>
      <c r="J89" s="16">
        <v>54</v>
      </c>
      <c r="K89" s="16">
        <v>21</v>
      </c>
      <c r="L89" s="16">
        <v>15</v>
      </c>
      <c r="M89" s="81">
        <v>22.9635</v>
      </c>
      <c r="N89" s="72">
        <v>23</v>
      </c>
      <c r="O89" s="64">
        <v>2530</v>
      </c>
      <c r="P89" s="65">
        <f>Table22457891011234567891011121314151617181920212223242526272829303132[[#This Row],[PEMBULATAN]]*O89</f>
        <v>58190</v>
      </c>
    </row>
    <row r="90" spans="1:16" ht="26.25" customHeight="1" x14ac:dyDescent="0.2">
      <c r="A90" s="14"/>
      <c r="B90" s="75"/>
      <c r="C90" s="73" t="s">
        <v>5526</v>
      </c>
      <c r="D90" s="78" t="s">
        <v>289</v>
      </c>
      <c r="E90" s="13">
        <v>44462</v>
      </c>
      <c r="F90" s="76" t="s">
        <v>5645</v>
      </c>
      <c r="G90" s="13">
        <v>44464.916666666664</v>
      </c>
      <c r="H90" s="77" t="s">
        <v>5646</v>
      </c>
      <c r="I90" s="16">
        <v>80</v>
      </c>
      <c r="J90" s="16">
        <v>61</v>
      </c>
      <c r="K90" s="16">
        <v>20</v>
      </c>
      <c r="L90" s="16">
        <v>7</v>
      </c>
      <c r="M90" s="81">
        <v>24.4</v>
      </c>
      <c r="N90" s="72">
        <v>25</v>
      </c>
      <c r="O90" s="64">
        <v>2530</v>
      </c>
      <c r="P90" s="65">
        <f>Table22457891011234567891011121314151617181920212223242526272829303132[[#This Row],[PEMBULATAN]]*O90</f>
        <v>63250</v>
      </c>
    </row>
    <row r="91" spans="1:16" ht="26.25" customHeight="1" x14ac:dyDescent="0.2">
      <c r="A91" s="14"/>
      <c r="B91" s="75"/>
      <c r="C91" s="73" t="s">
        <v>5527</v>
      </c>
      <c r="D91" s="78" t="s">
        <v>289</v>
      </c>
      <c r="E91" s="13">
        <v>44462</v>
      </c>
      <c r="F91" s="76" t="s">
        <v>5645</v>
      </c>
      <c r="G91" s="13">
        <v>44464.916666666664</v>
      </c>
      <c r="H91" s="77" t="s">
        <v>5646</v>
      </c>
      <c r="I91" s="16">
        <v>100</v>
      </c>
      <c r="J91" s="16">
        <v>61</v>
      </c>
      <c r="K91" s="16">
        <v>50</v>
      </c>
      <c r="L91" s="16">
        <v>23</v>
      </c>
      <c r="M91" s="81">
        <v>76.25</v>
      </c>
      <c r="N91" s="72">
        <v>76</v>
      </c>
      <c r="O91" s="64">
        <v>2530</v>
      </c>
      <c r="P91" s="65">
        <f>Table22457891011234567891011121314151617181920212223242526272829303132[[#This Row],[PEMBULATAN]]*O91</f>
        <v>192280</v>
      </c>
    </row>
    <row r="92" spans="1:16" ht="26.25" customHeight="1" x14ac:dyDescent="0.2">
      <c r="A92" s="14"/>
      <c r="B92" s="75"/>
      <c r="C92" s="73" t="s">
        <v>5528</v>
      </c>
      <c r="D92" s="78" t="s">
        <v>289</v>
      </c>
      <c r="E92" s="13">
        <v>44462</v>
      </c>
      <c r="F92" s="76" t="s">
        <v>5645</v>
      </c>
      <c r="G92" s="13">
        <v>44464.916666666664</v>
      </c>
      <c r="H92" s="77" t="s">
        <v>5646</v>
      </c>
      <c r="I92" s="16">
        <v>96</v>
      </c>
      <c r="J92" s="16">
        <v>51</v>
      </c>
      <c r="K92" s="16">
        <v>43</v>
      </c>
      <c r="L92" s="16">
        <v>19</v>
      </c>
      <c r="M92" s="81">
        <v>52.631999999999998</v>
      </c>
      <c r="N92" s="72">
        <v>53</v>
      </c>
      <c r="O92" s="64">
        <v>2530</v>
      </c>
      <c r="P92" s="65">
        <f>Table22457891011234567891011121314151617181920212223242526272829303132[[#This Row],[PEMBULATAN]]*O92</f>
        <v>134090</v>
      </c>
    </row>
    <row r="93" spans="1:16" ht="26.25" customHeight="1" x14ac:dyDescent="0.2">
      <c r="A93" s="14"/>
      <c r="B93" s="75"/>
      <c r="C93" s="73" t="s">
        <v>5529</v>
      </c>
      <c r="D93" s="78" t="s">
        <v>289</v>
      </c>
      <c r="E93" s="13">
        <v>44462</v>
      </c>
      <c r="F93" s="76" t="s">
        <v>5645</v>
      </c>
      <c r="G93" s="13">
        <v>44464.916666666664</v>
      </c>
      <c r="H93" s="77" t="s">
        <v>5646</v>
      </c>
      <c r="I93" s="16">
        <v>93</v>
      </c>
      <c r="J93" s="16">
        <v>51</v>
      </c>
      <c r="K93" s="16">
        <v>31</v>
      </c>
      <c r="L93" s="16">
        <v>12</v>
      </c>
      <c r="M93" s="81">
        <v>36.758249999999997</v>
      </c>
      <c r="N93" s="72">
        <v>37</v>
      </c>
      <c r="O93" s="64">
        <v>2530</v>
      </c>
      <c r="P93" s="65">
        <f>Table22457891011234567891011121314151617181920212223242526272829303132[[#This Row],[PEMBULATAN]]*O93</f>
        <v>93610</v>
      </c>
    </row>
    <row r="94" spans="1:16" ht="26.25" customHeight="1" x14ac:dyDescent="0.2">
      <c r="A94" s="14"/>
      <c r="B94" s="75"/>
      <c r="C94" s="73" t="s">
        <v>5530</v>
      </c>
      <c r="D94" s="78" t="s">
        <v>289</v>
      </c>
      <c r="E94" s="13">
        <v>44462</v>
      </c>
      <c r="F94" s="76" t="s">
        <v>5645</v>
      </c>
      <c r="G94" s="13">
        <v>44464.916666666664</v>
      </c>
      <c r="H94" s="77" t="s">
        <v>5646</v>
      </c>
      <c r="I94" s="16">
        <v>81</v>
      </c>
      <c r="J94" s="16">
        <v>56</v>
      </c>
      <c r="K94" s="16">
        <v>20</v>
      </c>
      <c r="L94" s="16">
        <v>5</v>
      </c>
      <c r="M94" s="81">
        <v>22.68</v>
      </c>
      <c r="N94" s="72">
        <v>23</v>
      </c>
      <c r="O94" s="64">
        <v>2530</v>
      </c>
      <c r="P94" s="65">
        <f>Table22457891011234567891011121314151617181920212223242526272829303132[[#This Row],[PEMBULATAN]]*O94</f>
        <v>58190</v>
      </c>
    </row>
    <row r="95" spans="1:16" ht="26.25" customHeight="1" x14ac:dyDescent="0.2">
      <c r="A95" s="14"/>
      <c r="B95" s="75"/>
      <c r="C95" s="73" t="s">
        <v>5531</v>
      </c>
      <c r="D95" s="78" t="s">
        <v>289</v>
      </c>
      <c r="E95" s="13">
        <v>44462</v>
      </c>
      <c r="F95" s="76" t="s">
        <v>5645</v>
      </c>
      <c r="G95" s="13">
        <v>44464.916666666664</v>
      </c>
      <c r="H95" s="77" t="s">
        <v>5646</v>
      </c>
      <c r="I95" s="16">
        <v>91</v>
      </c>
      <c r="J95" s="16">
        <v>60</v>
      </c>
      <c r="K95" s="16">
        <v>25</v>
      </c>
      <c r="L95" s="16">
        <v>10</v>
      </c>
      <c r="M95" s="81">
        <v>34.125</v>
      </c>
      <c r="N95" s="72">
        <v>34</v>
      </c>
      <c r="O95" s="64">
        <v>2530</v>
      </c>
      <c r="P95" s="65">
        <f>Table22457891011234567891011121314151617181920212223242526272829303132[[#This Row],[PEMBULATAN]]*O95</f>
        <v>86020</v>
      </c>
    </row>
    <row r="96" spans="1:16" ht="26.25" customHeight="1" x14ac:dyDescent="0.2">
      <c r="A96" s="14"/>
      <c r="B96" s="75"/>
      <c r="C96" s="73" t="s">
        <v>5532</v>
      </c>
      <c r="D96" s="78" t="s">
        <v>289</v>
      </c>
      <c r="E96" s="13">
        <v>44462</v>
      </c>
      <c r="F96" s="76" t="s">
        <v>5645</v>
      </c>
      <c r="G96" s="13">
        <v>44464.916666666664</v>
      </c>
      <c r="H96" s="77" t="s">
        <v>5646</v>
      </c>
      <c r="I96" s="16">
        <v>91</v>
      </c>
      <c r="J96" s="16">
        <v>65</v>
      </c>
      <c r="K96" s="16">
        <v>34</v>
      </c>
      <c r="L96" s="16">
        <v>42</v>
      </c>
      <c r="M96" s="81">
        <v>50.277500000000003</v>
      </c>
      <c r="N96" s="72">
        <v>50</v>
      </c>
      <c r="O96" s="64">
        <v>2530</v>
      </c>
      <c r="P96" s="65">
        <f>Table22457891011234567891011121314151617181920212223242526272829303132[[#This Row],[PEMBULATAN]]*O96</f>
        <v>126500</v>
      </c>
    </row>
    <row r="97" spans="1:16" ht="26.25" customHeight="1" x14ac:dyDescent="0.2">
      <c r="A97" s="14"/>
      <c r="B97" s="75"/>
      <c r="C97" s="73" t="s">
        <v>5533</v>
      </c>
      <c r="D97" s="78" t="s">
        <v>289</v>
      </c>
      <c r="E97" s="13">
        <v>44462</v>
      </c>
      <c r="F97" s="76" t="s">
        <v>5645</v>
      </c>
      <c r="G97" s="13">
        <v>44464.916666666664</v>
      </c>
      <c r="H97" s="77" t="s">
        <v>5646</v>
      </c>
      <c r="I97" s="16">
        <v>84</v>
      </c>
      <c r="J97" s="16">
        <v>57</v>
      </c>
      <c r="K97" s="16">
        <v>30</v>
      </c>
      <c r="L97" s="16">
        <v>12</v>
      </c>
      <c r="M97" s="81">
        <v>35.909999999999997</v>
      </c>
      <c r="N97" s="72">
        <v>36</v>
      </c>
      <c r="O97" s="64">
        <v>2530</v>
      </c>
      <c r="P97" s="65">
        <f>Table22457891011234567891011121314151617181920212223242526272829303132[[#This Row],[PEMBULATAN]]*O97</f>
        <v>91080</v>
      </c>
    </row>
    <row r="98" spans="1:16" ht="26.25" customHeight="1" x14ac:dyDescent="0.2">
      <c r="A98" s="14"/>
      <c r="B98" s="75"/>
      <c r="C98" s="73" t="s">
        <v>5534</v>
      </c>
      <c r="D98" s="78" t="s">
        <v>289</v>
      </c>
      <c r="E98" s="13">
        <v>44462</v>
      </c>
      <c r="F98" s="76" t="s">
        <v>5645</v>
      </c>
      <c r="G98" s="13">
        <v>44464.916666666664</v>
      </c>
      <c r="H98" s="77" t="s">
        <v>5646</v>
      </c>
      <c r="I98" s="16">
        <v>60</v>
      </c>
      <c r="J98" s="16">
        <v>30</v>
      </c>
      <c r="K98" s="16">
        <v>10</v>
      </c>
      <c r="L98" s="16">
        <v>2</v>
      </c>
      <c r="M98" s="81">
        <v>4.5</v>
      </c>
      <c r="N98" s="72">
        <v>5</v>
      </c>
      <c r="O98" s="64">
        <v>2530</v>
      </c>
      <c r="P98" s="65">
        <f>Table22457891011234567891011121314151617181920212223242526272829303132[[#This Row],[PEMBULATAN]]*O98</f>
        <v>12650</v>
      </c>
    </row>
    <row r="99" spans="1:16" ht="26.25" customHeight="1" x14ac:dyDescent="0.2">
      <c r="A99" s="14"/>
      <c r="B99" s="75"/>
      <c r="C99" s="73" t="s">
        <v>5535</v>
      </c>
      <c r="D99" s="78" t="s">
        <v>289</v>
      </c>
      <c r="E99" s="13">
        <v>44462</v>
      </c>
      <c r="F99" s="76" t="s">
        <v>5645</v>
      </c>
      <c r="G99" s="13">
        <v>44464.916666666664</v>
      </c>
      <c r="H99" s="77" t="s">
        <v>5646</v>
      </c>
      <c r="I99" s="16">
        <v>85</v>
      </c>
      <c r="J99" s="16">
        <v>46</v>
      </c>
      <c r="K99" s="16">
        <v>21</v>
      </c>
      <c r="L99" s="16">
        <v>8</v>
      </c>
      <c r="M99" s="81">
        <v>20.5275</v>
      </c>
      <c r="N99" s="72">
        <v>21</v>
      </c>
      <c r="O99" s="64">
        <v>2530</v>
      </c>
      <c r="P99" s="65">
        <f>Table22457891011234567891011121314151617181920212223242526272829303132[[#This Row],[PEMBULATAN]]*O99</f>
        <v>53130</v>
      </c>
    </row>
    <row r="100" spans="1:16" ht="26.25" customHeight="1" x14ac:dyDescent="0.2">
      <c r="A100" s="14"/>
      <c r="B100" s="75"/>
      <c r="C100" s="73" t="s">
        <v>5536</v>
      </c>
      <c r="D100" s="78" t="s">
        <v>289</v>
      </c>
      <c r="E100" s="13">
        <v>44462</v>
      </c>
      <c r="F100" s="76" t="s">
        <v>5645</v>
      </c>
      <c r="G100" s="13">
        <v>44464.916666666664</v>
      </c>
      <c r="H100" s="77" t="s">
        <v>5646</v>
      </c>
      <c r="I100" s="16">
        <v>56</v>
      </c>
      <c r="J100" s="16">
        <v>41</v>
      </c>
      <c r="K100" s="16">
        <v>18</v>
      </c>
      <c r="L100" s="16">
        <v>2</v>
      </c>
      <c r="M100" s="81">
        <v>10.332000000000001</v>
      </c>
      <c r="N100" s="72">
        <v>11</v>
      </c>
      <c r="O100" s="64">
        <v>2530</v>
      </c>
      <c r="P100" s="65">
        <f>Table22457891011234567891011121314151617181920212223242526272829303132[[#This Row],[PEMBULATAN]]*O100</f>
        <v>27830</v>
      </c>
    </row>
    <row r="101" spans="1:16" ht="26.25" customHeight="1" x14ac:dyDescent="0.2">
      <c r="A101" s="14"/>
      <c r="B101" s="75"/>
      <c r="C101" s="73" t="s">
        <v>5537</v>
      </c>
      <c r="D101" s="78" t="s">
        <v>289</v>
      </c>
      <c r="E101" s="13">
        <v>44462</v>
      </c>
      <c r="F101" s="76" t="s">
        <v>5645</v>
      </c>
      <c r="G101" s="13">
        <v>44464.916666666664</v>
      </c>
      <c r="H101" s="77" t="s">
        <v>5646</v>
      </c>
      <c r="I101" s="16">
        <v>81</v>
      </c>
      <c r="J101" s="16">
        <v>57</v>
      </c>
      <c r="K101" s="16">
        <v>30</v>
      </c>
      <c r="L101" s="16">
        <v>9</v>
      </c>
      <c r="M101" s="81">
        <v>34.627499999999998</v>
      </c>
      <c r="N101" s="72">
        <v>35</v>
      </c>
      <c r="O101" s="64">
        <v>2530</v>
      </c>
      <c r="P101" s="65">
        <f>Table22457891011234567891011121314151617181920212223242526272829303132[[#This Row],[PEMBULATAN]]*O101</f>
        <v>88550</v>
      </c>
    </row>
    <row r="102" spans="1:16" ht="26.25" customHeight="1" x14ac:dyDescent="0.2">
      <c r="A102" s="14"/>
      <c r="B102" s="75"/>
      <c r="C102" s="73" t="s">
        <v>5538</v>
      </c>
      <c r="D102" s="78" t="s">
        <v>289</v>
      </c>
      <c r="E102" s="13">
        <v>44462</v>
      </c>
      <c r="F102" s="76" t="s">
        <v>5645</v>
      </c>
      <c r="G102" s="13">
        <v>44464.916666666664</v>
      </c>
      <c r="H102" s="77" t="s">
        <v>5646</v>
      </c>
      <c r="I102" s="16">
        <v>81</v>
      </c>
      <c r="J102" s="16">
        <v>41</v>
      </c>
      <c r="K102" s="16">
        <v>30</v>
      </c>
      <c r="L102" s="16">
        <v>4</v>
      </c>
      <c r="M102" s="81">
        <v>24.907499999999999</v>
      </c>
      <c r="N102" s="72">
        <v>25</v>
      </c>
      <c r="O102" s="64">
        <v>2530</v>
      </c>
      <c r="P102" s="65">
        <f>Table22457891011234567891011121314151617181920212223242526272829303132[[#This Row],[PEMBULATAN]]*O102</f>
        <v>63250</v>
      </c>
    </row>
    <row r="103" spans="1:16" ht="26.25" customHeight="1" x14ac:dyDescent="0.2">
      <c r="A103" s="14"/>
      <c r="B103" s="75"/>
      <c r="C103" s="73" t="s">
        <v>5539</v>
      </c>
      <c r="D103" s="78" t="s">
        <v>289</v>
      </c>
      <c r="E103" s="13">
        <v>44462</v>
      </c>
      <c r="F103" s="76" t="s">
        <v>5645</v>
      </c>
      <c r="G103" s="13">
        <v>44464.916666666664</v>
      </c>
      <c r="H103" s="77" t="s">
        <v>5646</v>
      </c>
      <c r="I103" s="16">
        <v>61</v>
      </c>
      <c r="J103" s="16">
        <v>42</v>
      </c>
      <c r="K103" s="16">
        <v>16</v>
      </c>
      <c r="L103" s="16">
        <v>14</v>
      </c>
      <c r="M103" s="81">
        <v>10.247999999999999</v>
      </c>
      <c r="N103" s="72">
        <v>14</v>
      </c>
      <c r="O103" s="64">
        <v>2530</v>
      </c>
      <c r="P103" s="65">
        <f>Table22457891011234567891011121314151617181920212223242526272829303132[[#This Row],[PEMBULATAN]]*O103</f>
        <v>35420</v>
      </c>
    </row>
    <row r="104" spans="1:16" ht="26.25" customHeight="1" x14ac:dyDescent="0.2">
      <c r="A104" s="14"/>
      <c r="B104" s="75"/>
      <c r="C104" s="73" t="s">
        <v>5540</v>
      </c>
      <c r="D104" s="78" t="s">
        <v>289</v>
      </c>
      <c r="E104" s="13">
        <v>44462</v>
      </c>
      <c r="F104" s="76" t="s">
        <v>5645</v>
      </c>
      <c r="G104" s="13">
        <v>44464.916666666664</v>
      </c>
      <c r="H104" s="77" t="s">
        <v>5646</v>
      </c>
      <c r="I104" s="16">
        <v>89</v>
      </c>
      <c r="J104" s="16">
        <v>51</v>
      </c>
      <c r="K104" s="16">
        <v>30</v>
      </c>
      <c r="L104" s="16">
        <v>13</v>
      </c>
      <c r="M104" s="81">
        <v>34.042499999999997</v>
      </c>
      <c r="N104" s="72">
        <v>34</v>
      </c>
      <c r="O104" s="64">
        <v>2530</v>
      </c>
      <c r="P104" s="65">
        <f>Table22457891011234567891011121314151617181920212223242526272829303132[[#This Row],[PEMBULATAN]]*O104</f>
        <v>86020</v>
      </c>
    </row>
    <row r="105" spans="1:16" ht="26.25" customHeight="1" x14ac:dyDescent="0.2">
      <c r="A105" s="14"/>
      <c r="B105" s="75"/>
      <c r="C105" s="73" t="s">
        <v>5541</v>
      </c>
      <c r="D105" s="78" t="s">
        <v>289</v>
      </c>
      <c r="E105" s="13">
        <v>44462</v>
      </c>
      <c r="F105" s="76" t="s">
        <v>5645</v>
      </c>
      <c r="G105" s="13">
        <v>44464.916666666664</v>
      </c>
      <c r="H105" s="77" t="s">
        <v>5646</v>
      </c>
      <c r="I105" s="16">
        <v>81</v>
      </c>
      <c r="J105" s="16">
        <v>53</v>
      </c>
      <c r="K105" s="16">
        <v>30</v>
      </c>
      <c r="L105" s="16">
        <v>5</v>
      </c>
      <c r="M105" s="81">
        <v>32.197499999999998</v>
      </c>
      <c r="N105" s="72">
        <v>32</v>
      </c>
      <c r="O105" s="64">
        <v>2530</v>
      </c>
      <c r="P105" s="65">
        <f>Table22457891011234567891011121314151617181920212223242526272829303132[[#This Row],[PEMBULATAN]]*O105</f>
        <v>80960</v>
      </c>
    </row>
    <row r="106" spans="1:16" ht="26.25" customHeight="1" x14ac:dyDescent="0.2">
      <c r="A106" s="14"/>
      <c r="B106" s="75"/>
      <c r="C106" s="73" t="s">
        <v>5542</v>
      </c>
      <c r="D106" s="78" t="s">
        <v>289</v>
      </c>
      <c r="E106" s="13">
        <v>44462</v>
      </c>
      <c r="F106" s="76" t="s">
        <v>5645</v>
      </c>
      <c r="G106" s="13">
        <v>44464.916666666664</v>
      </c>
      <c r="H106" s="77" t="s">
        <v>5646</v>
      </c>
      <c r="I106" s="16">
        <v>80</v>
      </c>
      <c r="J106" s="16">
        <v>51</v>
      </c>
      <c r="K106" s="16">
        <v>28</v>
      </c>
      <c r="L106" s="16">
        <v>4</v>
      </c>
      <c r="M106" s="81">
        <v>28.56</v>
      </c>
      <c r="N106" s="72">
        <v>29</v>
      </c>
      <c r="O106" s="64">
        <v>2530</v>
      </c>
      <c r="P106" s="65">
        <f>Table22457891011234567891011121314151617181920212223242526272829303132[[#This Row],[PEMBULATAN]]*O106</f>
        <v>73370</v>
      </c>
    </row>
    <row r="107" spans="1:16" ht="26.25" customHeight="1" x14ac:dyDescent="0.2">
      <c r="A107" s="14"/>
      <c r="B107" s="75"/>
      <c r="C107" s="73" t="s">
        <v>5543</v>
      </c>
      <c r="D107" s="78" t="s">
        <v>289</v>
      </c>
      <c r="E107" s="13">
        <v>44462</v>
      </c>
      <c r="F107" s="76" t="s">
        <v>5645</v>
      </c>
      <c r="G107" s="13">
        <v>44464.916666666664</v>
      </c>
      <c r="H107" s="77" t="s">
        <v>5646</v>
      </c>
      <c r="I107" s="16">
        <v>80</v>
      </c>
      <c r="J107" s="16">
        <v>51</v>
      </c>
      <c r="K107" s="16">
        <v>25</v>
      </c>
      <c r="L107" s="16">
        <v>9</v>
      </c>
      <c r="M107" s="81">
        <v>25.5</v>
      </c>
      <c r="N107" s="72">
        <v>26</v>
      </c>
      <c r="O107" s="64">
        <v>2530</v>
      </c>
      <c r="P107" s="65">
        <f>Table22457891011234567891011121314151617181920212223242526272829303132[[#This Row],[PEMBULATAN]]*O107</f>
        <v>65780</v>
      </c>
    </row>
    <row r="108" spans="1:16" ht="26.25" customHeight="1" x14ac:dyDescent="0.2">
      <c r="A108" s="14"/>
      <c r="B108" s="75"/>
      <c r="C108" s="73" t="s">
        <v>5544</v>
      </c>
      <c r="D108" s="78" t="s">
        <v>289</v>
      </c>
      <c r="E108" s="13">
        <v>44462</v>
      </c>
      <c r="F108" s="76" t="s">
        <v>5645</v>
      </c>
      <c r="G108" s="13">
        <v>44464.916666666664</v>
      </c>
      <c r="H108" s="77" t="s">
        <v>5646</v>
      </c>
      <c r="I108" s="16">
        <v>53</v>
      </c>
      <c r="J108" s="16">
        <v>41</v>
      </c>
      <c r="K108" s="16">
        <v>31</v>
      </c>
      <c r="L108" s="16">
        <v>4</v>
      </c>
      <c r="M108" s="81">
        <v>16.84075</v>
      </c>
      <c r="N108" s="72">
        <v>17</v>
      </c>
      <c r="O108" s="64">
        <v>2530</v>
      </c>
      <c r="P108" s="65">
        <f>Table22457891011234567891011121314151617181920212223242526272829303132[[#This Row],[PEMBULATAN]]*O108</f>
        <v>43010</v>
      </c>
    </row>
    <row r="109" spans="1:16" ht="26.25" customHeight="1" x14ac:dyDescent="0.2">
      <c r="A109" s="14"/>
      <c r="B109" s="75"/>
      <c r="C109" s="73" t="s">
        <v>5545</v>
      </c>
      <c r="D109" s="78" t="s">
        <v>289</v>
      </c>
      <c r="E109" s="13">
        <v>44462</v>
      </c>
      <c r="F109" s="76" t="s">
        <v>5645</v>
      </c>
      <c r="G109" s="13">
        <v>44464.916666666664</v>
      </c>
      <c r="H109" s="77" t="s">
        <v>5646</v>
      </c>
      <c r="I109" s="16">
        <v>102</v>
      </c>
      <c r="J109" s="16">
        <v>26</v>
      </c>
      <c r="K109" s="16">
        <v>5</v>
      </c>
      <c r="L109" s="16">
        <v>1</v>
      </c>
      <c r="M109" s="81">
        <v>3.3149999999999999</v>
      </c>
      <c r="N109" s="72">
        <v>4</v>
      </c>
      <c r="O109" s="64">
        <v>2530</v>
      </c>
      <c r="P109" s="65">
        <f>Table22457891011234567891011121314151617181920212223242526272829303132[[#This Row],[PEMBULATAN]]*O109</f>
        <v>10120</v>
      </c>
    </row>
    <row r="110" spans="1:16" ht="26.25" customHeight="1" x14ac:dyDescent="0.2">
      <c r="A110" s="14"/>
      <c r="B110" s="75"/>
      <c r="C110" s="73" t="s">
        <v>5546</v>
      </c>
      <c r="D110" s="78" t="s">
        <v>289</v>
      </c>
      <c r="E110" s="13">
        <v>44462</v>
      </c>
      <c r="F110" s="76" t="s">
        <v>5645</v>
      </c>
      <c r="G110" s="13">
        <v>44464.916666666664</v>
      </c>
      <c r="H110" s="77" t="s">
        <v>5646</v>
      </c>
      <c r="I110" s="16">
        <v>91</v>
      </c>
      <c r="J110" s="16">
        <v>60</v>
      </c>
      <c r="K110" s="16">
        <v>30</v>
      </c>
      <c r="L110" s="16">
        <v>27</v>
      </c>
      <c r="M110" s="81">
        <v>40.950000000000003</v>
      </c>
      <c r="N110" s="72">
        <v>41</v>
      </c>
      <c r="O110" s="64">
        <v>2530</v>
      </c>
      <c r="P110" s="65">
        <f>Table22457891011234567891011121314151617181920212223242526272829303132[[#This Row],[PEMBULATAN]]*O110</f>
        <v>103730</v>
      </c>
    </row>
    <row r="111" spans="1:16" ht="26.25" customHeight="1" x14ac:dyDescent="0.2">
      <c r="A111" s="14"/>
      <c r="B111" s="75"/>
      <c r="C111" s="73" t="s">
        <v>5547</v>
      </c>
      <c r="D111" s="78" t="s">
        <v>289</v>
      </c>
      <c r="E111" s="13">
        <v>44462</v>
      </c>
      <c r="F111" s="76" t="s">
        <v>5645</v>
      </c>
      <c r="G111" s="13">
        <v>44464.916666666664</v>
      </c>
      <c r="H111" s="77" t="s">
        <v>5646</v>
      </c>
      <c r="I111" s="16">
        <v>91</v>
      </c>
      <c r="J111" s="16">
        <v>51</v>
      </c>
      <c r="K111" s="16">
        <v>40</v>
      </c>
      <c r="L111" s="16">
        <v>25</v>
      </c>
      <c r="M111" s="81">
        <v>46.41</v>
      </c>
      <c r="N111" s="72">
        <v>47</v>
      </c>
      <c r="O111" s="64">
        <v>2530</v>
      </c>
      <c r="P111" s="65">
        <f>Table22457891011234567891011121314151617181920212223242526272829303132[[#This Row],[PEMBULATAN]]*O111</f>
        <v>118910</v>
      </c>
    </row>
    <row r="112" spans="1:16" ht="26.25" customHeight="1" x14ac:dyDescent="0.2">
      <c r="A112" s="14"/>
      <c r="B112" s="75"/>
      <c r="C112" s="73" t="s">
        <v>5548</v>
      </c>
      <c r="D112" s="78" t="s">
        <v>289</v>
      </c>
      <c r="E112" s="13">
        <v>44462</v>
      </c>
      <c r="F112" s="76" t="s">
        <v>5645</v>
      </c>
      <c r="G112" s="13">
        <v>44464.916666666664</v>
      </c>
      <c r="H112" s="77" t="s">
        <v>5646</v>
      </c>
      <c r="I112" s="16">
        <v>70</v>
      </c>
      <c r="J112" s="16">
        <v>61</v>
      </c>
      <c r="K112" s="16">
        <v>30</v>
      </c>
      <c r="L112" s="16">
        <v>10</v>
      </c>
      <c r="M112" s="81">
        <v>32.024999999999999</v>
      </c>
      <c r="N112" s="72">
        <v>32</v>
      </c>
      <c r="O112" s="64">
        <v>2530</v>
      </c>
      <c r="P112" s="65">
        <f>Table22457891011234567891011121314151617181920212223242526272829303132[[#This Row],[PEMBULATAN]]*O112</f>
        <v>80960</v>
      </c>
    </row>
    <row r="113" spans="1:16" ht="26.25" customHeight="1" x14ac:dyDescent="0.2">
      <c r="A113" s="14"/>
      <c r="B113" s="75"/>
      <c r="C113" s="73" t="s">
        <v>5549</v>
      </c>
      <c r="D113" s="78" t="s">
        <v>289</v>
      </c>
      <c r="E113" s="13">
        <v>44462</v>
      </c>
      <c r="F113" s="76" t="s">
        <v>5645</v>
      </c>
      <c r="G113" s="13">
        <v>44464.916666666664</v>
      </c>
      <c r="H113" s="77" t="s">
        <v>5646</v>
      </c>
      <c r="I113" s="16">
        <v>70</v>
      </c>
      <c r="J113" s="16">
        <v>51</v>
      </c>
      <c r="K113" s="16">
        <v>24</v>
      </c>
      <c r="L113" s="16">
        <v>9</v>
      </c>
      <c r="M113" s="81">
        <v>21.42</v>
      </c>
      <c r="N113" s="72">
        <v>22</v>
      </c>
      <c r="O113" s="64">
        <v>2530</v>
      </c>
      <c r="P113" s="65">
        <f>Table22457891011234567891011121314151617181920212223242526272829303132[[#This Row],[PEMBULATAN]]*O113</f>
        <v>55660</v>
      </c>
    </row>
    <row r="114" spans="1:16" ht="26.25" customHeight="1" x14ac:dyDescent="0.2">
      <c r="A114" s="14"/>
      <c r="B114" s="75"/>
      <c r="C114" s="73" t="s">
        <v>5550</v>
      </c>
      <c r="D114" s="78" t="s">
        <v>289</v>
      </c>
      <c r="E114" s="13">
        <v>44462</v>
      </c>
      <c r="F114" s="76" t="s">
        <v>5645</v>
      </c>
      <c r="G114" s="13">
        <v>44464.916666666664</v>
      </c>
      <c r="H114" s="77" t="s">
        <v>5646</v>
      </c>
      <c r="I114" s="16">
        <v>100</v>
      </c>
      <c r="J114" s="16">
        <v>56</v>
      </c>
      <c r="K114" s="16">
        <v>36</v>
      </c>
      <c r="L114" s="16">
        <v>30</v>
      </c>
      <c r="M114" s="81">
        <v>50.4</v>
      </c>
      <c r="N114" s="72">
        <v>51</v>
      </c>
      <c r="O114" s="64">
        <v>2530</v>
      </c>
      <c r="P114" s="65">
        <f>Table22457891011234567891011121314151617181920212223242526272829303132[[#This Row],[PEMBULATAN]]*O114</f>
        <v>129030</v>
      </c>
    </row>
    <row r="115" spans="1:16" ht="26.25" customHeight="1" x14ac:dyDescent="0.2">
      <c r="A115" s="14"/>
      <c r="B115" s="75"/>
      <c r="C115" s="73" t="s">
        <v>5551</v>
      </c>
      <c r="D115" s="78" t="s">
        <v>289</v>
      </c>
      <c r="E115" s="13">
        <v>44462</v>
      </c>
      <c r="F115" s="76" t="s">
        <v>5645</v>
      </c>
      <c r="G115" s="13">
        <v>44464.916666666664</v>
      </c>
      <c r="H115" s="77" t="s">
        <v>5646</v>
      </c>
      <c r="I115" s="16">
        <v>95</v>
      </c>
      <c r="J115" s="16">
        <v>60</v>
      </c>
      <c r="K115" s="16">
        <v>30</v>
      </c>
      <c r="L115" s="16">
        <v>12</v>
      </c>
      <c r="M115" s="81">
        <v>42.75</v>
      </c>
      <c r="N115" s="72">
        <v>43</v>
      </c>
      <c r="O115" s="64">
        <v>2530</v>
      </c>
      <c r="P115" s="65">
        <f>Table22457891011234567891011121314151617181920212223242526272829303132[[#This Row],[PEMBULATAN]]*O115</f>
        <v>108790</v>
      </c>
    </row>
    <row r="116" spans="1:16" ht="26.25" customHeight="1" x14ac:dyDescent="0.2">
      <c r="A116" s="14"/>
      <c r="B116" s="75"/>
      <c r="C116" s="73" t="s">
        <v>5552</v>
      </c>
      <c r="D116" s="78" t="s">
        <v>289</v>
      </c>
      <c r="E116" s="13">
        <v>44462</v>
      </c>
      <c r="F116" s="76" t="s">
        <v>5645</v>
      </c>
      <c r="G116" s="13">
        <v>44464.916666666664</v>
      </c>
      <c r="H116" s="77" t="s">
        <v>5646</v>
      </c>
      <c r="I116" s="16">
        <v>80</v>
      </c>
      <c r="J116" s="16">
        <v>51</v>
      </c>
      <c r="K116" s="16">
        <v>30</v>
      </c>
      <c r="L116" s="16">
        <v>8</v>
      </c>
      <c r="M116" s="81">
        <v>30.6</v>
      </c>
      <c r="N116" s="72">
        <v>31</v>
      </c>
      <c r="O116" s="64">
        <v>2530</v>
      </c>
      <c r="P116" s="65">
        <f>Table22457891011234567891011121314151617181920212223242526272829303132[[#This Row],[PEMBULATAN]]*O116</f>
        <v>78430</v>
      </c>
    </row>
    <row r="117" spans="1:16" ht="26.25" customHeight="1" x14ac:dyDescent="0.2">
      <c r="A117" s="14"/>
      <c r="B117" s="75"/>
      <c r="C117" s="73" t="s">
        <v>5553</v>
      </c>
      <c r="D117" s="78" t="s">
        <v>289</v>
      </c>
      <c r="E117" s="13">
        <v>44462</v>
      </c>
      <c r="F117" s="76" t="s">
        <v>5645</v>
      </c>
      <c r="G117" s="13">
        <v>44464.916666666664</v>
      </c>
      <c r="H117" s="77" t="s">
        <v>5646</v>
      </c>
      <c r="I117" s="16">
        <v>174</v>
      </c>
      <c r="J117" s="16">
        <v>21</v>
      </c>
      <c r="K117" s="16">
        <v>20</v>
      </c>
      <c r="L117" s="16">
        <v>3</v>
      </c>
      <c r="M117" s="81">
        <v>18.27</v>
      </c>
      <c r="N117" s="72">
        <v>18</v>
      </c>
      <c r="O117" s="64">
        <v>2530</v>
      </c>
      <c r="P117" s="65">
        <f>Table22457891011234567891011121314151617181920212223242526272829303132[[#This Row],[PEMBULATAN]]*O117</f>
        <v>45540</v>
      </c>
    </row>
    <row r="118" spans="1:16" ht="26.25" customHeight="1" x14ac:dyDescent="0.2">
      <c r="A118" s="14"/>
      <c r="B118" s="75"/>
      <c r="C118" s="73" t="s">
        <v>5554</v>
      </c>
      <c r="D118" s="78" t="s">
        <v>289</v>
      </c>
      <c r="E118" s="13">
        <v>44462</v>
      </c>
      <c r="F118" s="76" t="s">
        <v>5645</v>
      </c>
      <c r="G118" s="13">
        <v>44464.916666666664</v>
      </c>
      <c r="H118" s="77" t="s">
        <v>5646</v>
      </c>
      <c r="I118" s="16">
        <v>84</v>
      </c>
      <c r="J118" s="16">
        <v>43</v>
      </c>
      <c r="K118" s="16">
        <v>36</v>
      </c>
      <c r="L118" s="16">
        <v>14</v>
      </c>
      <c r="M118" s="81">
        <v>32.508000000000003</v>
      </c>
      <c r="N118" s="72">
        <v>33</v>
      </c>
      <c r="O118" s="64">
        <v>2530</v>
      </c>
      <c r="P118" s="65">
        <f>Table22457891011234567891011121314151617181920212223242526272829303132[[#This Row],[PEMBULATAN]]*O118</f>
        <v>83490</v>
      </c>
    </row>
    <row r="119" spans="1:16" ht="26.25" customHeight="1" x14ac:dyDescent="0.2">
      <c r="A119" s="14"/>
      <c r="B119" s="75"/>
      <c r="C119" s="73" t="s">
        <v>5555</v>
      </c>
      <c r="D119" s="78" t="s">
        <v>289</v>
      </c>
      <c r="E119" s="13">
        <v>44462</v>
      </c>
      <c r="F119" s="76" t="s">
        <v>5645</v>
      </c>
      <c r="G119" s="13">
        <v>44464.916666666664</v>
      </c>
      <c r="H119" s="77" t="s">
        <v>5646</v>
      </c>
      <c r="I119" s="16">
        <v>86</v>
      </c>
      <c r="J119" s="16">
        <v>61</v>
      </c>
      <c r="K119" s="16">
        <v>30</v>
      </c>
      <c r="L119" s="16">
        <v>13</v>
      </c>
      <c r="M119" s="81">
        <v>39.344999999999999</v>
      </c>
      <c r="N119" s="72">
        <v>40</v>
      </c>
      <c r="O119" s="64">
        <v>2530</v>
      </c>
      <c r="P119" s="65">
        <f>Table22457891011234567891011121314151617181920212223242526272829303132[[#This Row],[PEMBULATAN]]*O119</f>
        <v>101200</v>
      </c>
    </row>
    <row r="120" spans="1:16" ht="26.25" customHeight="1" x14ac:dyDescent="0.2">
      <c r="A120" s="14"/>
      <c r="B120" s="75"/>
      <c r="C120" s="73" t="s">
        <v>5556</v>
      </c>
      <c r="D120" s="78" t="s">
        <v>289</v>
      </c>
      <c r="E120" s="13">
        <v>44462</v>
      </c>
      <c r="F120" s="76" t="s">
        <v>5645</v>
      </c>
      <c r="G120" s="13">
        <v>44464.916666666664</v>
      </c>
      <c r="H120" s="77" t="s">
        <v>5646</v>
      </c>
      <c r="I120" s="16">
        <v>86</v>
      </c>
      <c r="J120" s="16">
        <v>60</v>
      </c>
      <c r="K120" s="16">
        <v>31</v>
      </c>
      <c r="L120" s="16">
        <v>24</v>
      </c>
      <c r="M120" s="81">
        <v>39.99</v>
      </c>
      <c r="N120" s="72">
        <v>40</v>
      </c>
      <c r="O120" s="64">
        <v>2530</v>
      </c>
      <c r="P120" s="65">
        <f>Table22457891011234567891011121314151617181920212223242526272829303132[[#This Row],[PEMBULATAN]]*O120</f>
        <v>101200</v>
      </c>
    </row>
    <row r="121" spans="1:16" ht="26.25" customHeight="1" x14ac:dyDescent="0.2">
      <c r="A121" s="14"/>
      <c r="B121" s="75"/>
      <c r="C121" s="73" t="s">
        <v>5557</v>
      </c>
      <c r="D121" s="78" t="s">
        <v>289</v>
      </c>
      <c r="E121" s="13">
        <v>44462</v>
      </c>
      <c r="F121" s="76" t="s">
        <v>5645</v>
      </c>
      <c r="G121" s="13">
        <v>44464.916666666664</v>
      </c>
      <c r="H121" s="77" t="s">
        <v>5646</v>
      </c>
      <c r="I121" s="16">
        <v>61</v>
      </c>
      <c r="J121" s="16">
        <v>53</v>
      </c>
      <c r="K121" s="16">
        <v>20</v>
      </c>
      <c r="L121" s="16">
        <v>13</v>
      </c>
      <c r="M121" s="81">
        <v>16.164999999999999</v>
      </c>
      <c r="N121" s="72">
        <v>16</v>
      </c>
      <c r="O121" s="64">
        <v>2530</v>
      </c>
      <c r="P121" s="65">
        <f>Table22457891011234567891011121314151617181920212223242526272829303132[[#This Row],[PEMBULATAN]]*O121</f>
        <v>40480</v>
      </c>
    </row>
    <row r="122" spans="1:16" ht="26.25" customHeight="1" x14ac:dyDescent="0.2">
      <c r="A122" s="14"/>
      <c r="B122" s="75"/>
      <c r="C122" s="73" t="s">
        <v>5558</v>
      </c>
      <c r="D122" s="78" t="s">
        <v>289</v>
      </c>
      <c r="E122" s="13">
        <v>44462</v>
      </c>
      <c r="F122" s="76" t="s">
        <v>5645</v>
      </c>
      <c r="G122" s="13">
        <v>44464.916666666664</v>
      </c>
      <c r="H122" s="77" t="s">
        <v>5646</v>
      </c>
      <c r="I122" s="16">
        <v>80</v>
      </c>
      <c r="J122" s="16">
        <v>41</v>
      </c>
      <c r="K122" s="16">
        <v>31</v>
      </c>
      <c r="L122" s="16">
        <v>12</v>
      </c>
      <c r="M122" s="81">
        <v>25.42</v>
      </c>
      <c r="N122" s="72">
        <v>26</v>
      </c>
      <c r="O122" s="64">
        <v>2530</v>
      </c>
      <c r="P122" s="65">
        <f>Table22457891011234567891011121314151617181920212223242526272829303132[[#This Row],[PEMBULATAN]]*O122</f>
        <v>65780</v>
      </c>
    </row>
    <row r="123" spans="1:16" ht="26.25" customHeight="1" x14ac:dyDescent="0.2">
      <c r="A123" s="14"/>
      <c r="B123" s="75"/>
      <c r="C123" s="73" t="s">
        <v>5559</v>
      </c>
      <c r="D123" s="78" t="s">
        <v>289</v>
      </c>
      <c r="E123" s="13">
        <v>44462</v>
      </c>
      <c r="F123" s="76" t="s">
        <v>5645</v>
      </c>
      <c r="G123" s="13">
        <v>44464.916666666664</v>
      </c>
      <c r="H123" s="77" t="s">
        <v>5646</v>
      </c>
      <c r="I123" s="16">
        <v>91</v>
      </c>
      <c r="J123" s="16">
        <v>55</v>
      </c>
      <c r="K123" s="16">
        <v>40</v>
      </c>
      <c r="L123" s="16">
        <v>24</v>
      </c>
      <c r="M123" s="81">
        <v>50.05</v>
      </c>
      <c r="N123" s="72">
        <v>50</v>
      </c>
      <c r="O123" s="64">
        <v>2530</v>
      </c>
      <c r="P123" s="65">
        <f>Table22457891011234567891011121314151617181920212223242526272829303132[[#This Row],[PEMBULATAN]]*O123</f>
        <v>126500</v>
      </c>
    </row>
    <row r="124" spans="1:16" ht="26.25" customHeight="1" x14ac:dyDescent="0.2">
      <c r="A124" s="14"/>
      <c r="B124" s="75"/>
      <c r="C124" s="73" t="s">
        <v>5560</v>
      </c>
      <c r="D124" s="78" t="s">
        <v>289</v>
      </c>
      <c r="E124" s="13">
        <v>44462</v>
      </c>
      <c r="F124" s="76" t="s">
        <v>5645</v>
      </c>
      <c r="G124" s="13">
        <v>44464.916666666664</v>
      </c>
      <c r="H124" s="77" t="s">
        <v>5646</v>
      </c>
      <c r="I124" s="16">
        <v>93</v>
      </c>
      <c r="J124" s="16">
        <v>43</v>
      </c>
      <c r="K124" s="16">
        <v>41</v>
      </c>
      <c r="L124" s="16">
        <v>12</v>
      </c>
      <c r="M124" s="81">
        <v>40.989750000000001</v>
      </c>
      <c r="N124" s="72">
        <v>41</v>
      </c>
      <c r="O124" s="64">
        <v>2530</v>
      </c>
      <c r="P124" s="65">
        <f>Table22457891011234567891011121314151617181920212223242526272829303132[[#This Row],[PEMBULATAN]]*O124</f>
        <v>103730</v>
      </c>
    </row>
    <row r="125" spans="1:16" ht="26.25" customHeight="1" x14ac:dyDescent="0.2">
      <c r="A125" s="14"/>
      <c r="B125" s="75"/>
      <c r="C125" s="73" t="s">
        <v>5561</v>
      </c>
      <c r="D125" s="78" t="s">
        <v>289</v>
      </c>
      <c r="E125" s="13">
        <v>44462</v>
      </c>
      <c r="F125" s="76" t="s">
        <v>5645</v>
      </c>
      <c r="G125" s="13">
        <v>44464.916666666664</v>
      </c>
      <c r="H125" s="77" t="s">
        <v>5646</v>
      </c>
      <c r="I125" s="16">
        <v>65</v>
      </c>
      <c r="J125" s="16">
        <v>58</v>
      </c>
      <c r="K125" s="16">
        <v>30</v>
      </c>
      <c r="L125" s="16">
        <v>17</v>
      </c>
      <c r="M125" s="81">
        <v>28.274999999999999</v>
      </c>
      <c r="N125" s="72">
        <v>28</v>
      </c>
      <c r="O125" s="64">
        <v>2530</v>
      </c>
      <c r="P125" s="65">
        <f>Table22457891011234567891011121314151617181920212223242526272829303132[[#This Row],[PEMBULATAN]]*O125</f>
        <v>70840</v>
      </c>
    </row>
    <row r="126" spans="1:16" ht="26.25" customHeight="1" x14ac:dyDescent="0.2">
      <c r="A126" s="14"/>
      <c r="B126" s="75"/>
      <c r="C126" s="73" t="s">
        <v>5562</v>
      </c>
      <c r="D126" s="78" t="s">
        <v>289</v>
      </c>
      <c r="E126" s="13">
        <v>44462</v>
      </c>
      <c r="F126" s="76" t="s">
        <v>5645</v>
      </c>
      <c r="G126" s="13">
        <v>44464.916666666664</v>
      </c>
      <c r="H126" s="77" t="s">
        <v>5646</v>
      </c>
      <c r="I126" s="16">
        <v>100</v>
      </c>
      <c r="J126" s="16">
        <v>51</v>
      </c>
      <c r="K126" s="16">
        <v>27</v>
      </c>
      <c r="L126" s="16">
        <v>14</v>
      </c>
      <c r="M126" s="81">
        <v>34.424999999999997</v>
      </c>
      <c r="N126" s="72">
        <v>35</v>
      </c>
      <c r="O126" s="64">
        <v>2530</v>
      </c>
      <c r="P126" s="65">
        <f>Table22457891011234567891011121314151617181920212223242526272829303132[[#This Row],[PEMBULATAN]]*O126</f>
        <v>88550</v>
      </c>
    </row>
    <row r="127" spans="1:16" ht="26.25" customHeight="1" x14ac:dyDescent="0.2">
      <c r="A127" s="14"/>
      <c r="B127" s="75"/>
      <c r="C127" s="73" t="s">
        <v>5563</v>
      </c>
      <c r="D127" s="78" t="s">
        <v>289</v>
      </c>
      <c r="E127" s="13">
        <v>44462</v>
      </c>
      <c r="F127" s="76" t="s">
        <v>5645</v>
      </c>
      <c r="G127" s="13">
        <v>44464.916666666664</v>
      </c>
      <c r="H127" s="77" t="s">
        <v>5646</v>
      </c>
      <c r="I127" s="16">
        <v>91</v>
      </c>
      <c r="J127" s="16">
        <v>51</v>
      </c>
      <c r="K127" s="16">
        <v>28</v>
      </c>
      <c r="L127" s="16">
        <v>15</v>
      </c>
      <c r="M127" s="81">
        <v>32.487000000000002</v>
      </c>
      <c r="N127" s="72">
        <v>33</v>
      </c>
      <c r="O127" s="64">
        <v>2530</v>
      </c>
      <c r="P127" s="65">
        <f>Table22457891011234567891011121314151617181920212223242526272829303132[[#This Row],[PEMBULATAN]]*O127</f>
        <v>83490</v>
      </c>
    </row>
    <row r="128" spans="1:16" ht="26.25" customHeight="1" x14ac:dyDescent="0.2">
      <c r="A128" s="14"/>
      <c r="B128" s="75"/>
      <c r="C128" s="73" t="s">
        <v>5564</v>
      </c>
      <c r="D128" s="78" t="s">
        <v>289</v>
      </c>
      <c r="E128" s="13">
        <v>44462</v>
      </c>
      <c r="F128" s="76" t="s">
        <v>5645</v>
      </c>
      <c r="G128" s="13">
        <v>44464.916666666664</v>
      </c>
      <c r="H128" s="77" t="s">
        <v>5646</v>
      </c>
      <c r="I128" s="16">
        <v>100</v>
      </c>
      <c r="J128" s="16">
        <v>54</v>
      </c>
      <c r="K128" s="16">
        <v>31</v>
      </c>
      <c r="L128" s="16">
        <v>13</v>
      </c>
      <c r="M128" s="81">
        <v>41.85</v>
      </c>
      <c r="N128" s="72">
        <v>42</v>
      </c>
      <c r="O128" s="64">
        <v>2530</v>
      </c>
      <c r="P128" s="65">
        <f>Table22457891011234567891011121314151617181920212223242526272829303132[[#This Row],[PEMBULATAN]]*O128</f>
        <v>106260</v>
      </c>
    </row>
    <row r="129" spans="1:16" ht="26.25" customHeight="1" x14ac:dyDescent="0.2">
      <c r="A129" s="14"/>
      <c r="B129" s="75"/>
      <c r="C129" s="73" t="s">
        <v>5565</v>
      </c>
      <c r="D129" s="78" t="s">
        <v>289</v>
      </c>
      <c r="E129" s="13">
        <v>44462</v>
      </c>
      <c r="F129" s="76" t="s">
        <v>5645</v>
      </c>
      <c r="G129" s="13">
        <v>44464.916666666664</v>
      </c>
      <c r="H129" s="77" t="s">
        <v>5646</v>
      </c>
      <c r="I129" s="16">
        <v>91</v>
      </c>
      <c r="J129" s="16">
        <v>46</v>
      </c>
      <c r="K129" s="16">
        <v>33</v>
      </c>
      <c r="L129" s="16">
        <v>19</v>
      </c>
      <c r="M129" s="81">
        <v>34.534500000000001</v>
      </c>
      <c r="N129" s="72">
        <v>35</v>
      </c>
      <c r="O129" s="64">
        <v>2530</v>
      </c>
      <c r="P129" s="65">
        <f>Table22457891011234567891011121314151617181920212223242526272829303132[[#This Row],[PEMBULATAN]]*O129</f>
        <v>88550</v>
      </c>
    </row>
    <row r="130" spans="1:16" ht="26.25" customHeight="1" x14ac:dyDescent="0.2">
      <c r="A130" s="14"/>
      <c r="B130" s="75"/>
      <c r="C130" s="73" t="s">
        <v>5566</v>
      </c>
      <c r="D130" s="78" t="s">
        <v>289</v>
      </c>
      <c r="E130" s="13">
        <v>44462</v>
      </c>
      <c r="F130" s="76" t="s">
        <v>5645</v>
      </c>
      <c r="G130" s="13">
        <v>44464.916666666664</v>
      </c>
      <c r="H130" s="77" t="s">
        <v>5646</v>
      </c>
      <c r="I130" s="16">
        <v>85</v>
      </c>
      <c r="J130" s="16">
        <v>55</v>
      </c>
      <c r="K130" s="16">
        <v>40</v>
      </c>
      <c r="L130" s="16">
        <v>23</v>
      </c>
      <c r="M130" s="81">
        <v>46.75</v>
      </c>
      <c r="N130" s="72">
        <v>47</v>
      </c>
      <c r="O130" s="64">
        <v>2530</v>
      </c>
      <c r="P130" s="65">
        <f>Table22457891011234567891011121314151617181920212223242526272829303132[[#This Row],[PEMBULATAN]]*O130</f>
        <v>118910</v>
      </c>
    </row>
    <row r="131" spans="1:16" ht="26.25" customHeight="1" x14ac:dyDescent="0.2">
      <c r="A131" s="14"/>
      <c r="B131" s="75"/>
      <c r="C131" s="73" t="s">
        <v>5567</v>
      </c>
      <c r="D131" s="78" t="s">
        <v>289</v>
      </c>
      <c r="E131" s="13">
        <v>44462</v>
      </c>
      <c r="F131" s="76" t="s">
        <v>5645</v>
      </c>
      <c r="G131" s="13">
        <v>44464.916666666664</v>
      </c>
      <c r="H131" s="77" t="s">
        <v>5646</v>
      </c>
      <c r="I131" s="16">
        <v>36</v>
      </c>
      <c r="J131" s="16">
        <v>60</v>
      </c>
      <c r="K131" s="16">
        <v>40</v>
      </c>
      <c r="L131" s="16">
        <v>24</v>
      </c>
      <c r="M131" s="81">
        <v>21.6</v>
      </c>
      <c r="N131" s="72">
        <v>24</v>
      </c>
      <c r="O131" s="64">
        <v>2530</v>
      </c>
      <c r="P131" s="65">
        <f>Table22457891011234567891011121314151617181920212223242526272829303132[[#This Row],[PEMBULATAN]]*O131</f>
        <v>60720</v>
      </c>
    </row>
    <row r="132" spans="1:16" ht="26.25" customHeight="1" x14ac:dyDescent="0.2">
      <c r="A132" s="14"/>
      <c r="B132" s="75"/>
      <c r="C132" s="73" t="s">
        <v>5568</v>
      </c>
      <c r="D132" s="78" t="s">
        <v>289</v>
      </c>
      <c r="E132" s="13">
        <v>44462</v>
      </c>
      <c r="F132" s="76" t="s">
        <v>5645</v>
      </c>
      <c r="G132" s="13">
        <v>44464.916666666664</v>
      </c>
      <c r="H132" s="77" t="s">
        <v>5646</v>
      </c>
      <c r="I132" s="16">
        <v>82</v>
      </c>
      <c r="J132" s="16">
        <v>43</v>
      </c>
      <c r="K132" s="16">
        <v>43</v>
      </c>
      <c r="L132" s="16">
        <v>7</v>
      </c>
      <c r="M132" s="81">
        <v>37.904499999999999</v>
      </c>
      <c r="N132" s="72">
        <v>38</v>
      </c>
      <c r="O132" s="64">
        <v>2530</v>
      </c>
      <c r="P132" s="65">
        <f>Table22457891011234567891011121314151617181920212223242526272829303132[[#This Row],[PEMBULATAN]]*O132</f>
        <v>96140</v>
      </c>
    </row>
    <row r="133" spans="1:16" ht="26.25" customHeight="1" x14ac:dyDescent="0.2">
      <c r="A133" s="14"/>
      <c r="B133" s="75"/>
      <c r="C133" s="73" t="s">
        <v>5569</v>
      </c>
      <c r="D133" s="78" t="s">
        <v>289</v>
      </c>
      <c r="E133" s="13">
        <v>44462</v>
      </c>
      <c r="F133" s="76" t="s">
        <v>5645</v>
      </c>
      <c r="G133" s="13">
        <v>44464.916666666664</v>
      </c>
      <c r="H133" s="77" t="s">
        <v>5646</v>
      </c>
      <c r="I133" s="16">
        <v>70</v>
      </c>
      <c r="J133" s="16">
        <v>37</v>
      </c>
      <c r="K133" s="16">
        <v>20</v>
      </c>
      <c r="L133" s="16">
        <v>7</v>
      </c>
      <c r="M133" s="81">
        <v>12.95</v>
      </c>
      <c r="N133" s="72">
        <v>13</v>
      </c>
      <c r="O133" s="64">
        <v>2530</v>
      </c>
      <c r="P133" s="65">
        <f>Table22457891011234567891011121314151617181920212223242526272829303132[[#This Row],[PEMBULATAN]]*O133</f>
        <v>32890</v>
      </c>
    </row>
    <row r="134" spans="1:16" ht="26.25" customHeight="1" x14ac:dyDescent="0.2">
      <c r="A134" s="14"/>
      <c r="B134" s="75"/>
      <c r="C134" s="73" t="s">
        <v>5570</v>
      </c>
      <c r="D134" s="78" t="s">
        <v>289</v>
      </c>
      <c r="E134" s="13">
        <v>44462</v>
      </c>
      <c r="F134" s="76" t="s">
        <v>5645</v>
      </c>
      <c r="G134" s="13">
        <v>44464.916666666664</v>
      </c>
      <c r="H134" s="77" t="s">
        <v>5646</v>
      </c>
      <c r="I134" s="16">
        <v>81</v>
      </c>
      <c r="J134" s="16">
        <v>51</v>
      </c>
      <c r="K134" s="16">
        <v>30</v>
      </c>
      <c r="L134" s="16">
        <v>10</v>
      </c>
      <c r="M134" s="81">
        <v>30.982500000000002</v>
      </c>
      <c r="N134" s="72">
        <v>31</v>
      </c>
      <c r="O134" s="64">
        <v>2530</v>
      </c>
      <c r="P134" s="65">
        <f>Table22457891011234567891011121314151617181920212223242526272829303132[[#This Row],[PEMBULATAN]]*O134</f>
        <v>78430</v>
      </c>
    </row>
    <row r="135" spans="1:16" ht="26.25" customHeight="1" x14ac:dyDescent="0.2">
      <c r="A135" s="14"/>
      <c r="B135" s="75"/>
      <c r="C135" s="73" t="s">
        <v>5571</v>
      </c>
      <c r="D135" s="78" t="s">
        <v>289</v>
      </c>
      <c r="E135" s="13">
        <v>44462</v>
      </c>
      <c r="F135" s="76" t="s">
        <v>5645</v>
      </c>
      <c r="G135" s="13">
        <v>44464.916666666664</v>
      </c>
      <c r="H135" s="77" t="s">
        <v>5646</v>
      </c>
      <c r="I135" s="16">
        <v>60</v>
      </c>
      <c r="J135" s="16">
        <v>56</v>
      </c>
      <c r="K135" s="16">
        <v>30</v>
      </c>
      <c r="L135" s="16">
        <v>6</v>
      </c>
      <c r="M135" s="81">
        <v>25.2</v>
      </c>
      <c r="N135" s="72">
        <v>25</v>
      </c>
      <c r="O135" s="64">
        <v>2530</v>
      </c>
      <c r="P135" s="65">
        <f>Table22457891011234567891011121314151617181920212223242526272829303132[[#This Row],[PEMBULATAN]]*O135</f>
        <v>63250</v>
      </c>
    </row>
    <row r="136" spans="1:16" ht="26.25" customHeight="1" x14ac:dyDescent="0.2">
      <c r="A136" s="14"/>
      <c r="B136" s="75"/>
      <c r="C136" s="73" t="s">
        <v>5572</v>
      </c>
      <c r="D136" s="78" t="s">
        <v>289</v>
      </c>
      <c r="E136" s="13">
        <v>44462</v>
      </c>
      <c r="F136" s="76" t="s">
        <v>5645</v>
      </c>
      <c r="G136" s="13">
        <v>44464.916666666664</v>
      </c>
      <c r="H136" s="77" t="s">
        <v>5646</v>
      </c>
      <c r="I136" s="16">
        <v>80</v>
      </c>
      <c r="J136" s="16">
        <v>51</v>
      </c>
      <c r="K136" s="16">
        <v>41</v>
      </c>
      <c r="L136" s="16">
        <v>15</v>
      </c>
      <c r="M136" s="81">
        <v>41.82</v>
      </c>
      <c r="N136" s="72">
        <v>42</v>
      </c>
      <c r="O136" s="64">
        <v>2530</v>
      </c>
      <c r="P136" s="65">
        <f>Table22457891011234567891011121314151617181920212223242526272829303132[[#This Row],[PEMBULATAN]]*O136</f>
        <v>106260</v>
      </c>
    </row>
    <row r="137" spans="1:16" ht="26.25" customHeight="1" x14ac:dyDescent="0.2">
      <c r="A137" s="14"/>
      <c r="B137" s="75"/>
      <c r="C137" s="73" t="s">
        <v>5573</v>
      </c>
      <c r="D137" s="78" t="s">
        <v>289</v>
      </c>
      <c r="E137" s="13">
        <v>44462</v>
      </c>
      <c r="F137" s="76" t="s">
        <v>5645</v>
      </c>
      <c r="G137" s="13">
        <v>44464.916666666664</v>
      </c>
      <c r="H137" s="77" t="s">
        <v>5646</v>
      </c>
      <c r="I137" s="16">
        <v>93</v>
      </c>
      <c r="J137" s="16">
        <v>60</v>
      </c>
      <c r="K137" s="16">
        <v>41</v>
      </c>
      <c r="L137" s="16">
        <v>15</v>
      </c>
      <c r="M137" s="81">
        <v>57.195</v>
      </c>
      <c r="N137" s="72">
        <v>57</v>
      </c>
      <c r="O137" s="64">
        <v>2530</v>
      </c>
      <c r="P137" s="65">
        <f>Table22457891011234567891011121314151617181920212223242526272829303132[[#This Row],[PEMBULATAN]]*O137</f>
        <v>144210</v>
      </c>
    </row>
    <row r="138" spans="1:16" ht="26.25" customHeight="1" x14ac:dyDescent="0.2">
      <c r="A138" s="14"/>
      <c r="B138" s="75"/>
      <c r="C138" s="73" t="s">
        <v>5574</v>
      </c>
      <c r="D138" s="78" t="s">
        <v>289</v>
      </c>
      <c r="E138" s="13">
        <v>44462</v>
      </c>
      <c r="F138" s="76" t="s">
        <v>5645</v>
      </c>
      <c r="G138" s="13">
        <v>44464.916666666664</v>
      </c>
      <c r="H138" s="77" t="s">
        <v>5646</v>
      </c>
      <c r="I138" s="16">
        <v>102</v>
      </c>
      <c r="J138" s="16">
        <v>12</v>
      </c>
      <c r="K138" s="16">
        <v>12</v>
      </c>
      <c r="L138" s="16">
        <v>2</v>
      </c>
      <c r="M138" s="81">
        <v>3.6720000000000002</v>
      </c>
      <c r="N138" s="72">
        <v>4</v>
      </c>
      <c r="O138" s="64">
        <v>2530</v>
      </c>
      <c r="P138" s="65">
        <f>Table22457891011234567891011121314151617181920212223242526272829303132[[#This Row],[PEMBULATAN]]*O138</f>
        <v>10120</v>
      </c>
    </row>
    <row r="139" spans="1:16" ht="26.25" customHeight="1" x14ac:dyDescent="0.2">
      <c r="A139" s="14"/>
      <c r="B139" s="75"/>
      <c r="C139" s="73" t="s">
        <v>5575</v>
      </c>
      <c r="D139" s="78" t="s">
        <v>289</v>
      </c>
      <c r="E139" s="13">
        <v>44462</v>
      </c>
      <c r="F139" s="76" t="s">
        <v>5645</v>
      </c>
      <c r="G139" s="13">
        <v>44464.916666666664</v>
      </c>
      <c r="H139" s="77" t="s">
        <v>5646</v>
      </c>
      <c r="I139" s="16">
        <v>41</v>
      </c>
      <c r="J139" s="16">
        <v>35</v>
      </c>
      <c r="K139" s="16">
        <v>20</v>
      </c>
      <c r="L139" s="16">
        <v>8</v>
      </c>
      <c r="M139" s="81">
        <v>7.1749999999999998</v>
      </c>
      <c r="N139" s="72">
        <v>8</v>
      </c>
      <c r="O139" s="64">
        <v>2530</v>
      </c>
      <c r="P139" s="65">
        <f>Table22457891011234567891011121314151617181920212223242526272829303132[[#This Row],[PEMBULATAN]]*O139</f>
        <v>20240</v>
      </c>
    </row>
    <row r="140" spans="1:16" ht="26.25" customHeight="1" x14ac:dyDescent="0.2">
      <c r="A140" s="14"/>
      <c r="B140" s="75"/>
      <c r="C140" s="73" t="s">
        <v>5576</v>
      </c>
      <c r="D140" s="78" t="s">
        <v>289</v>
      </c>
      <c r="E140" s="13">
        <v>44462</v>
      </c>
      <c r="F140" s="76" t="s">
        <v>5645</v>
      </c>
      <c r="G140" s="13">
        <v>44464.916666666664</v>
      </c>
      <c r="H140" s="77" t="s">
        <v>5646</v>
      </c>
      <c r="I140" s="16">
        <v>91</v>
      </c>
      <c r="J140" s="16">
        <v>52</v>
      </c>
      <c r="K140" s="16">
        <v>38</v>
      </c>
      <c r="L140" s="16">
        <v>27</v>
      </c>
      <c r="M140" s="81">
        <v>44.954000000000001</v>
      </c>
      <c r="N140" s="72">
        <v>45</v>
      </c>
      <c r="O140" s="64">
        <v>2530</v>
      </c>
      <c r="P140" s="65">
        <f>Table22457891011234567891011121314151617181920212223242526272829303132[[#This Row],[PEMBULATAN]]*O140</f>
        <v>113850</v>
      </c>
    </row>
    <row r="141" spans="1:16" ht="26.25" customHeight="1" x14ac:dyDescent="0.2">
      <c r="A141" s="14"/>
      <c r="B141" s="75"/>
      <c r="C141" s="73" t="s">
        <v>5577</v>
      </c>
      <c r="D141" s="78" t="s">
        <v>289</v>
      </c>
      <c r="E141" s="13">
        <v>44462</v>
      </c>
      <c r="F141" s="76" t="s">
        <v>5645</v>
      </c>
      <c r="G141" s="13">
        <v>44464.916666666664</v>
      </c>
      <c r="H141" s="77" t="s">
        <v>5646</v>
      </c>
      <c r="I141" s="16">
        <v>70</v>
      </c>
      <c r="J141" s="16">
        <v>61</v>
      </c>
      <c r="K141" s="16">
        <v>27</v>
      </c>
      <c r="L141" s="16">
        <v>16</v>
      </c>
      <c r="M141" s="81">
        <v>28.822500000000002</v>
      </c>
      <c r="N141" s="72">
        <v>29</v>
      </c>
      <c r="O141" s="64">
        <v>2530</v>
      </c>
      <c r="P141" s="65">
        <f>Table22457891011234567891011121314151617181920212223242526272829303132[[#This Row],[PEMBULATAN]]*O141</f>
        <v>73370</v>
      </c>
    </row>
    <row r="142" spans="1:16" ht="26.25" customHeight="1" x14ac:dyDescent="0.2">
      <c r="A142" s="14"/>
      <c r="B142" s="75"/>
      <c r="C142" s="73" t="s">
        <v>5578</v>
      </c>
      <c r="D142" s="78" t="s">
        <v>289</v>
      </c>
      <c r="E142" s="13">
        <v>44462</v>
      </c>
      <c r="F142" s="76" t="s">
        <v>5645</v>
      </c>
      <c r="G142" s="13">
        <v>44464.916666666664</v>
      </c>
      <c r="H142" s="77" t="s">
        <v>5646</v>
      </c>
      <c r="I142" s="16">
        <v>66</v>
      </c>
      <c r="J142" s="16">
        <v>21</v>
      </c>
      <c r="K142" s="16">
        <v>60</v>
      </c>
      <c r="L142" s="16">
        <v>14</v>
      </c>
      <c r="M142" s="81">
        <v>20.79</v>
      </c>
      <c r="N142" s="72">
        <v>21</v>
      </c>
      <c r="O142" s="64">
        <v>2530</v>
      </c>
      <c r="P142" s="65">
        <f>Table22457891011234567891011121314151617181920212223242526272829303132[[#This Row],[PEMBULATAN]]*O142</f>
        <v>53130</v>
      </c>
    </row>
    <row r="143" spans="1:16" ht="26.25" customHeight="1" x14ac:dyDescent="0.2">
      <c r="A143" s="14"/>
      <c r="B143" s="75"/>
      <c r="C143" s="73" t="s">
        <v>5579</v>
      </c>
      <c r="D143" s="78" t="s">
        <v>289</v>
      </c>
      <c r="E143" s="13">
        <v>44462</v>
      </c>
      <c r="F143" s="76" t="s">
        <v>5645</v>
      </c>
      <c r="G143" s="13">
        <v>44464.916666666664</v>
      </c>
      <c r="H143" s="77" t="s">
        <v>5646</v>
      </c>
      <c r="I143" s="16">
        <v>103</v>
      </c>
      <c r="J143" s="16">
        <v>26</v>
      </c>
      <c r="K143" s="16">
        <v>13</v>
      </c>
      <c r="L143" s="16">
        <v>2</v>
      </c>
      <c r="M143" s="81">
        <v>8.7035</v>
      </c>
      <c r="N143" s="72">
        <v>9</v>
      </c>
      <c r="O143" s="64">
        <v>2530</v>
      </c>
      <c r="P143" s="65">
        <f>Table22457891011234567891011121314151617181920212223242526272829303132[[#This Row],[PEMBULATAN]]*O143</f>
        <v>22770</v>
      </c>
    </row>
    <row r="144" spans="1:16" ht="26.25" customHeight="1" x14ac:dyDescent="0.2">
      <c r="A144" s="14"/>
      <c r="B144" s="75"/>
      <c r="C144" s="73" t="s">
        <v>5580</v>
      </c>
      <c r="D144" s="78" t="s">
        <v>289</v>
      </c>
      <c r="E144" s="13">
        <v>44462</v>
      </c>
      <c r="F144" s="76" t="s">
        <v>5645</v>
      </c>
      <c r="G144" s="13">
        <v>44464.916666666664</v>
      </c>
      <c r="H144" s="77" t="s">
        <v>5646</v>
      </c>
      <c r="I144" s="16">
        <v>51</v>
      </c>
      <c r="J144" s="16">
        <v>35</v>
      </c>
      <c r="K144" s="16">
        <v>13</v>
      </c>
      <c r="L144" s="16">
        <v>2</v>
      </c>
      <c r="M144" s="81">
        <v>5.8012499999999996</v>
      </c>
      <c r="N144" s="72">
        <v>6</v>
      </c>
      <c r="O144" s="64">
        <v>2530</v>
      </c>
      <c r="P144" s="65">
        <f>Table22457891011234567891011121314151617181920212223242526272829303132[[#This Row],[PEMBULATAN]]*O144</f>
        <v>15180</v>
      </c>
    </row>
    <row r="145" spans="1:16" ht="26.25" customHeight="1" x14ac:dyDescent="0.2">
      <c r="A145" s="14"/>
      <c r="B145" s="75"/>
      <c r="C145" s="73" t="s">
        <v>5581</v>
      </c>
      <c r="D145" s="78" t="s">
        <v>289</v>
      </c>
      <c r="E145" s="13">
        <v>44462</v>
      </c>
      <c r="F145" s="76" t="s">
        <v>5645</v>
      </c>
      <c r="G145" s="13">
        <v>44464.916666666664</v>
      </c>
      <c r="H145" s="77" t="s">
        <v>5646</v>
      </c>
      <c r="I145" s="16">
        <v>36</v>
      </c>
      <c r="J145" s="16">
        <v>36</v>
      </c>
      <c r="K145" s="16">
        <v>30</v>
      </c>
      <c r="L145" s="16">
        <v>2</v>
      </c>
      <c r="M145" s="81">
        <v>9.7200000000000006</v>
      </c>
      <c r="N145" s="72">
        <v>10</v>
      </c>
      <c r="O145" s="64">
        <v>2530</v>
      </c>
      <c r="P145" s="65">
        <f>Table22457891011234567891011121314151617181920212223242526272829303132[[#This Row],[PEMBULATAN]]*O145</f>
        <v>25300</v>
      </c>
    </row>
    <row r="146" spans="1:16" ht="26.25" customHeight="1" x14ac:dyDescent="0.2">
      <c r="A146" s="14"/>
      <c r="B146" s="75"/>
      <c r="C146" s="73" t="s">
        <v>5582</v>
      </c>
      <c r="D146" s="78" t="s">
        <v>289</v>
      </c>
      <c r="E146" s="13">
        <v>44462</v>
      </c>
      <c r="F146" s="76" t="s">
        <v>5645</v>
      </c>
      <c r="G146" s="13">
        <v>44464.916666666664</v>
      </c>
      <c r="H146" s="77" t="s">
        <v>5646</v>
      </c>
      <c r="I146" s="16">
        <v>62</v>
      </c>
      <c r="J146" s="16">
        <v>14</v>
      </c>
      <c r="K146" s="16">
        <v>60</v>
      </c>
      <c r="L146" s="16">
        <v>6</v>
      </c>
      <c r="M146" s="81">
        <v>13.02</v>
      </c>
      <c r="N146" s="72">
        <v>13</v>
      </c>
      <c r="O146" s="64">
        <v>2530</v>
      </c>
      <c r="P146" s="65">
        <f>Table22457891011234567891011121314151617181920212223242526272829303132[[#This Row],[PEMBULATAN]]*O146</f>
        <v>32890</v>
      </c>
    </row>
    <row r="147" spans="1:16" ht="26.25" customHeight="1" x14ac:dyDescent="0.2">
      <c r="A147" s="14"/>
      <c r="B147" s="75"/>
      <c r="C147" s="73" t="s">
        <v>5583</v>
      </c>
      <c r="D147" s="78" t="s">
        <v>289</v>
      </c>
      <c r="E147" s="13">
        <v>44462</v>
      </c>
      <c r="F147" s="76" t="s">
        <v>5645</v>
      </c>
      <c r="G147" s="13">
        <v>44464.916666666664</v>
      </c>
      <c r="H147" s="77" t="s">
        <v>5646</v>
      </c>
      <c r="I147" s="16">
        <v>91</v>
      </c>
      <c r="J147" s="16">
        <v>45</v>
      </c>
      <c r="K147" s="16">
        <v>10</v>
      </c>
      <c r="L147" s="16">
        <v>4</v>
      </c>
      <c r="M147" s="81">
        <v>10.237500000000001</v>
      </c>
      <c r="N147" s="72">
        <v>10</v>
      </c>
      <c r="O147" s="64">
        <v>2530</v>
      </c>
      <c r="P147" s="65">
        <f>Table22457891011234567891011121314151617181920212223242526272829303132[[#This Row],[PEMBULATAN]]*O147</f>
        <v>25300</v>
      </c>
    </row>
    <row r="148" spans="1:16" ht="26.25" customHeight="1" x14ac:dyDescent="0.2">
      <c r="A148" s="14"/>
      <c r="B148" s="75"/>
      <c r="C148" s="73" t="s">
        <v>5584</v>
      </c>
      <c r="D148" s="78" t="s">
        <v>289</v>
      </c>
      <c r="E148" s="13">
        <v>44462</v>
      </c>
      <c r="F148" s="76" t="s">
        <v>5645</v>
      </c>
      <c r="G148" s="13">
        <v>44464.916666666664</v>
      </c>
      <c r="H148" s="77" t="s">
        <v>5646</v>
      </c>
      <c r="I148" s="16">
        <v>63</v>
      </c>
      <c r="J148" s="16">
        <v>55</v>
      </c>
      <c r="K148" s="16">
        <v>20</v>
      </c>
      <c r="L148" s="16">
        <v>6</v>
      </c>
      <c r="M148" s="81">
        <v>17.324999999999999</v>
      </c>
      <c r="N148" s="72">
        <v>18</v>
      </c>
      <c r="O148" s="64">
        <v>2530</v>
      </c>
      <c r="P148" s="65">
        <f>Table22457891011234567891011121314151617181920212223242526272829303132[[#This Row],[PEMBULATAN]]*O148</f>
        <v>45540</v>
      </c>
    </row>
    <row r="149" spans="1:16" ht="26.25" customHeight="1" x14ac:dyDescent="0.2">
      <c r="A149" s="14"/>
      <c r="B149" s="75"/>
      <c r="C149" s="73" t="s">
        <v>5585</v>
      </c>
      <c r="D149" s="78" t="s">
        <v>289</v>
      </c>
      <c r="E149" s="13">
        <v>44462</v>
      </c>
      <c r="F149" s="76" t="s">
        <v>5645</v>
      </c>
      <c r="G149" s="13">
        <v>44464.916666666664</v>
      </c>
      <c r="H149" s="77" t="s">
        <v>5646</v>
      </c>
      <c r="I149" s="16">
        <v>103</v>
      </c>
      <c r="J149" s="16">
        <v>24</v>
      </c>
      <c r="K149" s="16">
        <v>20</v>
      </c>
      <c r="L149" s="16">
        <v>4</v>
      </c>
      <c r="M149" s="81">
        <v>12.36</v>
      </c>
      <c r="N149" s="72">
        <v>13</v>
      </c>
      <c r="O149" s="64">
        <v>2530</v>
      </c>
      <c r="P149" s="65">
        <f>Table22457891011234567891011121314151617181920212223242526272829303132[[#This Row],[PEMBULATAN]]*O149</f>
        <v>32890</v>
      </c>
    </row>
    <row r="150" spans="1:16" ht="26.25" customHeight="1" x14ac:dyDescent="0.2">
      <c r="A150" s="14"/>
      <c r="B150" s="75"/>
      <c r="C150" s="73" t="s">
        <v>5586</v>
      </c>
      <c r="D150" s="78" t="s">
        <v>289</v>
      </c>
      <c r="E150" s="13">
        <v>44462</v>
      </c>
      <c r="F150" s="76" t="s">
        <v>5645</v>
      </c>
      <c r="G150" s="13">
        <v>44464.916666666664</v>
      </c>
      <c r="H150" s="77" t="s">
        <v>5646</v>
      </c>
      <c r="I150" s="16">
        <v>71</v>
      </c>
      <c r="J150" s="16">
        <v>50</v>
      </c>
      <c r="K150" s="16">
        <v>30</v>
      </c>
      <c r="L150" s="16">
        <v>16</v>
      </c>
      <c r="M150" s="81">
        <v>26.625</v>
      </c>
      <c r="N150" s="72">
        <v>27</v>
      </c>
      <c r="O150" s="64">
        <v>2530</v>
      </c>
      <c r="P150" s="65">
        <f>Table22457891011234567891011121314151617181920212223242526272829303132[[#This Row],[PEMBULATAN]]*O150</f>
        <v>68310</v>
      </c>
    </row>
    <row r="151" spans="1:16" ht="26.25" customHeight="1" x14ac:dyDescent="0.2">
      <c r="A151" s="14"/>
      <c r="B151" s="75"/>
      <c r="C151" s="73" t="s">
        <v>5587</v>
      </c>
      <c r="D151" s="78" t="s">
        <v>289</v>
      </c>
      <c r="E151" s="13">
        <v>44462</v>
      </c>
      <c r="F151" s="76" t="s">
        <v>5645</v>
      </c>
      <c r="G151" s="13">
        <v>44464.916666666664</v>
      </c>
      <c r="H151" s="77" t="s">
        <v>5646</v>
      </c>
      <c r="I151" s="16">
        <v>203</v>
      </c>
      <c r="J151" s="16">
        <v>10</v>
      </c>
      <c r="K151" s="16">
        <v>10</v>
      </c>
      <c r="L151" s="16">
        <v>4</v>
      </c>
      <c r="M151" s="81">
        <v>5.0750000000000002</v>
      </c>
      <c r="N151" s="72">
        <v>5</v>
      </c>
      <c r="O151" s="64">
        <v>2530</v>
      </c>
      <c r="P151" s="65">
        <f>Table22457891011234567891011121314151617181920212223242526272829303132[[#This Row],[PEMBULATAN]]*O151</f>
        <v>12650</v>
      </c>
    </row>
    <row r="152" spans="1:16" ht="26.25" customHeight="1" x14ac:dyDescent="0.2">
      <c r="A152" s="14"/>
      <c r="B152" s="75"/>
      <c r="C152" s="73" t="s">
        <v>5588</v>
      </c>
      <c r="D152" s="78" t="s">
        <v>289</v>
      </c>
      <c r="E152" s="13">
        <v>44462</v>
      </c>
      <c r="F152" s="76" t="s">
        <v>5645</v>
      </c>
      <c r="G152" s="13">
        <v>44464.916666666664</v>
      </c>
      <c r="H152" s="77" t="s">
        <v>5646</v>
      </c>
      <c r="I152" s="16">
        <v>51</v>
      </c>
      <c r="J152" s="16">
        <v>41</v>
      </c>
      <c r="K152" s="16">
        <v>23</v>
      </c>
      <c r="L152" s="16">
        <v>2</v>
      </c>
      <c r="M152" s="81">
        <v>12.023250000000001</v>
      </c>
      <c r="N152" s="72">
        <v>12</v>
      </c>
      <c r="O152" s="64">
        <v>2530</v>
      </c>
      <c r="P152" s="65">
        <f>Table22457891011234567891011121314151617181920212223242526272829303132[[#This Row],[PEMBULATAN]]*O152</f>
        <v>30360</v>
      </c>
    </row>
    <row r="153" spans="1:16" ht="26.25" customHeight="1" x14ac:dyDescent="0.2">
      <c r="A153" s="14"/>
      <c r="B153" s="75"/>
      <c r="C153" s="73" t="s">
        <v>5589</v>
      </c>
      <c r="D153" s="78" t="s">
        <v>289</v>
      </c>
      <c r="E153" s="13">
        <v>44462</v>
      </c>
      <c r="F153" s="76" t="s">
        <v>5645</v>
      </c>
      <c r="G153" s="13">
        <v>44464.916666666664</v>
      </c>
      <c r="H153" s="77" t="s">
        <v>5646</v>
      </c>
      <c r="I153" s="16">
        <v>96</v>
      </c>
      <c r="J153" s="16">
        <v>16</v>
      </c>
      <c r="K153" s="16">
        <v>14</v>
      </c>
      <c r="L153" s="16">
        <v>2</v>
      </c>
      <c r="M153" s="81">
        <v>5.3760000000000003</v>
      </c>
      <c r="N153" s="72">
        <v>6</v>
      </c>
      <c r="O153" s="64">
        <v>2530</v>
      </c>
      <c r="P153" s="65">
        <f>Table22457891011234567891011121314151617181920212223242526272829303132[[#This Row],[PEMBULATAN]]*O153</f>
        <v>15180</v>
      </c>
    </row>
    <row r="154" spans="1:16" ht="26.25" customHeight="1" x14ac:dyDescent="0.2">
      <c r="A154" s="14"/>
      <c r="B154" s="75"/>
      <c r="C154" s="73" t="s">
        <v>5590</v>
      </c>
      <c r="D154" s="78" t="s">
        <v>289</v>
      </c>
      <c r="E154" s="13">
        <v>44462</v>
      </c>
      <c r="F154" s="76" t="s">
        <v>5645</v>
      </c>
      <c r="G154" s="13">
        <v>44464.916666666664</v>
      </c>
      <c r="H154" s="77" t="s">
        <v>5646</v>
      </c>
      <c r="I154" s="16">
        <v>30</v>
      </c>
      <c r="J154" s="16">
        <v>18</v>
      </c>
      <c r="K154" s="16">
        <v>17</v>
      </c>
      <c r="L154" s="16">
        <v>1</v>
      </c>
      <c r="M154" s="81">
        <v>2.2949999999999999</v>
      </c>
      <c r="N154" s="72">
        <v>3</v>
      </c>
      <c r="O154" s="64">
        <v>2530</v>
      </c>
      <c r="P154" s="65">
        <f>Table22457891011234567891011121314151617181920212223242526272829303132[[#This Row],[PEMBULATAN]]*O154</f>
        <v>7590</v>
      </c>
    </row>
    <row r="155" spans="1:16" ht="26.25" customHeight="1" x14ac:dyDescent="0.2">
      <c r="A155" s="14"/>
      <c r="B155" s="75"/>
      <c r="C155" s="73" t="s">
        <v>5591</v>
      </c>
      <c r="D155" s="78" t="s">
        <v>289</v>
      </c>
      <c r="E155" s="13">
        <v>44462</v>
      </c>
      <c r="F155" s="76" t="s">
        <v>5645</v>
      </c>
      <c r="G155" s="13">
        <v>44464.916666666664</v>
      </c>
      <c r="H155" s="77" t="s">
        <v>5646</v>
      </c>
      <c r="I155" s="16">
        <v>37</v>
      </c>
      <c r="J155" s="16">
        <v>22</v>
      </c>
      <c r="K155" s="16">
        <v>26</v>
      </c>
      <c r="L155" s="16">
        <v>8</v>
      </c>
      <c r="M155" s="81">
        <v>5.2910000000000004</v>
      </c>
      <c r="N155" s="72">
        <v>8</v>
      </c>
      <c r="O155" s="64">
        <v>2530</v>
      </c>
      <c r="P155" s="65">
        <f>Table22457891011234567891011121314151617181920212223242526272829303132[[#This Row],[PEMBULATAN]]*O155</f>
        <v>20240</v>
      </c>
    </row>
    <row r="156" spans="1:16" ht="26.25" customHeight="1" x14ac:dyDescent="0.2">
      <c r="A156" s="14"/>
      <c r="B156" s="75"/>
      <c r="C156" s="73" t="s">
        <v>5592</v>
      </c>
      <c r="D156" s="78" t="s">
        <v>289</v>
      </c>
      <c r="E156" s="13">
        <v>44462</v>
      </c>
      <c r="F156" s="76" t="s">
        <v>5645</v>
      </c>
      <c r="G156" s="13">
        <v>44464.916666666664</v>
      </c>
      <c r="H156" s="77" t="s">
        <v>5646</v>
      </c>
      <c r="I156" s="16">
        <v>70</v>
      </c>
      <c r="J156" s="16">
        <v>52</v>
      </c>
      <c r="K156" s="16">
        <v>16</v>
      </c>
      <c r="L156" s="16">
        <v>8</v>
      </c>
      <c r="M156" s="81">
        <v>14.56</v>
      </c>
      <c r="N156" s="72">
        <v>15</v>
      </c>
      <c r="O156" s="64">
        <v>2530</v>
      </c>
      <c r="P156" s="65">
        <f>Table22457891011234567891011121314151617181920212223242526272829303132[[#This Row],[PEMBULATAN]]*O156</f>
        <v>37950</v>
      </c>
    </row>
    <row r="157" spans="1:16" ht="26.25" customHeight="1" x14ac:dyDescent="0.2">
      <c r="A157" s="14"/>
      <c r="B157" s="75"/>
      <c r="C157" s="73" t="s">
        <v>5593</v>
      </c>
      <c r="D157" s="78" t="s">
        <v>289</v>
      </c>
      <c r="E157" s="13">
        <v>44462</v>
      </c>
      <c r="F157" s="76" t="s">
        <v>5645</v>
      </c>
      <c r="G157" s="13">
        <v>44464.916666666664</v>
      </c>
      <c r="H157" s="77" t="s">
        <v>5646</v>
      </c>
      <c r="I157" s="16">
        <v>80</v>
      </c>
      <c r="J157" s="16">
        <v>61</v>
      </c>
      <c r="K157" s="16">
        <v>26</v>
      </c>
      <c r="L157" s="16">
        <v>5</v>
      </c>
      <c r="M157" s="81">
        <v>31.72</v>
      </c>
      <c r="N157" s="72">
        <v>32</v>
      </c>
      <c r="O157" s="64">
        <v>2530</v>
      </c>
      <c r="P157" s="65">
        <f>Table22457891011234567891011121314151617181920212223242526272829303132[[#This Row],[PEMBULATAN]]*O157</f>
        <v>80960</v>
      </c>
    </row>
    <row r="158" spans="1:16" ht="26.25" customHeight="1" x14ac:dyDescent="0.2">
      <c r="A158" s="14"/>
      <c r="B158" s="75"/>
      <c r="C158" s="73" t="s">
        <v>5594</v>
      </c>
      <c r="D158" s="78" t="s">
        <v>289</v>
      </c>
      <c r="E158" s="13">
        <v>44462</v>
      </c>
      <c r="F158" s="76" t="s">
        <v>5645</v>
      </c>
      <c r="G158" s="13">
        <v>44464.916666666664</v>
      </c>
      <c r="H158" s="77" t="s">
        <v>5646</v>
      </c>
      <c r="I158" s="16">
        <v>76</v>
      </c>
      <c r="J158" s="16">
        <v>52</v>
      </c>
      <c r="K158" s="16">
        <v>21</v>
      </c>
      <c r="L158" s="16">
        <v>8</v>
      </c>
      <c r="M158" s="81">
        <v>20.748000000000001</v>
      </c>
      <c r="N158" s="72">
        <v>21</v>
      </c>
      <c r="O158" s="64">
        <v>2530</v>
      </c>
      <c r="P158" s="65">
        <f>Table22457891011234567891011121314151617181920212223242526272829303132[[#This Row],[PEMBULATAN]]*O158</f>
        <v>53130</v>
      </c>
    </row>
    <row r="159" spans="1:16" ht="26.25" customHeight="1" x14ac:dyDescent="0.2">
      <c r="A159" s="14"/>
      <c r="B159" s="75"/>
      <c r="C159" s="73" t="s">
        <v>5595</v>
      </c>
      <c r="D159" s="78" t="s">
        <v>289</v>
      </c>
      <c r="E159" s="13">
        <v>44462</v>
      </c>
      <c r="F159" s="76" t="s">
        <v>5645</v>
      </c>
      <c r="G159" s="13">
        <v>44464.916666666664</v>
      </c>
      <c r="H159" s="77" t="s">
        <v>5646</v>
      </c>
      <c r="I159" s="16">
        <v>54</v>
      </c>
      <c r="J159" s="16">
        <v>31</v>
      </c>
      <c r="K159" s="16">
        <v>21</v>
      </c>
      <c r="L159" s="16">
        <v>1</v>
      </c>
      <c r="M159" s="81">
        <v>8.7885000000000009</v>
      </c>
      <c r="N159" s="72">
        <v>9</v>
      </c>
      <c r="O159" s="64">
        <v>2530</v>
      </c>
      <c r="P159" s="65">
        <f>Table22457891011234567891011121314151617181920212223242526272829303132[[#This Row],[PEMBULATAN]]*O159</f>
        <v>22770</v>
      </c>
    </row>
    <row r="160" spans="1:16" ht="26.25" customHeight="1" x14ac:dyDescent="0.2">
      <c r="A160" s="14"/>
      <c r="B160" s="75"/>
      <c r="C160" s="73" t="s">
        <v>5596</v>
      </c>
      <c r="D160" s="78" t="s">
        <v>289</v>
      </c>
      <c r="E160" s="13">
        <v>44462</v>
      </c>
      <c r="F160" s="76" t="s">
        <v>5645</v>
      </c>
      <c r="G160" s="13">
        <v>44464.916666666664</v>
      </c>
      <c r="H160" s="77" t="s">
        <v>5646</v>
      </c>
      <c r="I160" s="16">
        <v>110</v>
      </c>
      <c r="J160" s="16">
        <v>41</v>
      </c>
      <c r="K160" s="16">
        <v>43</v>
      </c>
      <c r="L160" s="16">
        <v>10</v>
      </c>
      <c r="M160" s="81">
        <v>48.482500000000002</v>
      </c>
      <c r="N160" s="72">
        <v>49</v>
      </c>
      <c r="O160" s="64">
        <v>2530</v>
      </c>
      <c r="P160" s="65">
        <f>Table22457891011234567891011121314151617181920212223242526272829303132[[#This Row],[PEMBULATAN]]*O160</f>
        <v>123970</v>
      </c>
    </row>
    <row r="161" spans="1:16" ht="26.25" customHeight="1" x14ac:dyDescent="0.2">
      <c r="A161" s="14"/>
      <c r="B161" s="75"/>
      <c r="C161" s="73" t="s">
        <v>5597</v>
      </c>
      <c r="D161" s="78" t="s">
        <v>289</v>
      </c>
      <c r="E161" s="13">
        <v>44462</v>
      </c>
      <c r="F161" s="76" t="s">
        <v>5645</v>
      </c>
      <c r="G161" s="13">
        <v>44464.916666666664</v>
      </c>
      <c r="H161" s="77" t="s">
        <v>5646</v>
      </c>
      <c r="I161" s="16">
        <v>80</v>
      </c>
      <c r="J161" s="16">
        <v>61</v>
      </c>
      <c r="K161" s="16">
        <v>31</v>
      </c>
      <c r="L161" s="16">
        <v>9</v>
      </c>
      <c r="M161" s="81">
        <v>37.82</v>
      </c>
      <c r="N161" s="72">
        <v>38</v>
      </c>
      <c r="O161" s="64">
        <v>2530</v>
      </c>
      <c r="P161" s="65">
        <f>Table22457891011234567891011121314151617181920212223242526272829303132[[#This Row],[PEMBULATAN]]*O161</f>
        <v>96140</v>
      </c>
    </row>
    <row r="162" spans="1:16" ht="26.25" customHeight="1" x14ac:dyDescent="0.2">
      <c r="A162" s="14"/>
      <c r="B162" s="75"/>
      <c r="C162" s="73" t="s">
        <v>5598</v>
      </c>
      <c r="D162" s="78" t="s">
        <v>289</v>
      </c>
      <c r="E162" s="13">
        <v>44462</v>
      </c>
      <c r="F162" s="76" t="s">
        <v>5645</v>
      </c>
      <c r="G162" s="13">
        <v>44464.916666666664</v>
      </c>
      <c r="H162" s="77" t="s">
        <v>5646</v>
      </c>
      <c r="I162" s="16">
        <v>71</v>
      </c>
      <c r="J162" s="16">
        <v>50</v>
      </c>
      <c r="K162" s="16">
        <v>20</v>
      </c>
      <c r="L162" s="16">
        <v>7</v>
      </c>
      <c r="M162" s="81">
        <v>17.75</v>
      </c>
      <c r="N162" s="72">
        <v>18</v>
      </c>
      <c r="O162" s="64">
        <v>2530</v>
      </c>
      <c r="P162" s="65">
        <f>Table22457891011234567891011121314151617181920212223242526272829303132[[#This Row],[PEMBULATAN]]*O162</f>
        <v>45540</v>
      </c>
    </row>
    <row r="163" spans="1:16" ht="26.25" customHeight="1" x14ac:dyDescent="0.2">
      <c r="A163" s="14"/>
      <c r="B163" s="75"/>
      <c r="C163" s="73" t="s">
        <v>5599</v>
      </c>
      <c r="D163" s="78" t="s">
        <v>289</v>
      </c>
      <c r="E163" s="13">
        <v>44462</v>
      </c>
      <c r="F163" s="76" t="s">
        <v>5645</v>
      </c>
      <c r="G163" s="13">
        <v>44464.916666666664</v>
      </c>
      <c r="H163" s="77" t="s">
        <v>5646</v>
      </c>
      <c r="I163" s="16">
        <v>61</v>
      </c>
      <c r="J163" s="16">
        <v>46</v>
      </c>
      <c r="K163" s="16">
        <v>30</v>
      </c>
      <c r="L163" s="16">
        <v>4</v>
      </c>
      <c r="M163" s="81">
        <v>21.045000000000002</v>
      </c>
      <c r="N163" s="72">
        <v>21</v>
      </c>
      <c r="O163" s="64">
        <v>2530</v>
      </c>
      <c r="P163" s="65">
        <f>Table22457891011234567891011121314151617181920212223242526272829303132[[#This Row],[PEMBULATAN]]*O163</f>
        <v>53130</v>
      </c>
    </row>
    <row r="164" spans="1:16" ht="26.25" customHeight="1" x14ac:dyDescent="0.2">
      <c r="A164" s="14"/>
      <c r="B164" s="75"/>
      <c r="C164" s="73" t="s">
        <v>5600</v>
      </c>
      <c r="D164" s="78" t="s">
        <v>289</v>
      </c>
      <c r="E164" s="13">
        <v>44462</v>
      </c>
      <c r="F164" s="76" t="s">
        <v>5645</v>
      </c>
      <c r="G164" s="13">
        <v>44464.916666666664</v>
      </c>
      <c r="H164" s="77" t="s">
        <v>5646</v>
      </c>
      <c r="I164" s="16">
        <v>80</v>
      </c>
      <c r="J164" s="16">
        <v>61</v>
      </c>
      <c r="K164" s="16">
        <v>14</v>
      </c>
      <c r="L164" s="16">
        <v>7</v>
      </c>
      <c r="M164" s="81">
        <v>17.079999999999998</v>
      </c>
      <c r="N164" s="72">
        <v>17</v>
      </c>
      <c r="O164" s="64">
        <v>2530</v>
      </c>
      <c r="P164" s="65">
        <f>Table22457891011234567891011121314151617181920212223242526272829303132[[#This Row],[PEMBULATAN]]*O164</f>
        <v>43010</v>
      </c>
    </row>
    <row r="165" spans="1:16" ht="26.25" customHeight="1" x14ac:dyDescent="0.2">
      <c r="A165" s="14"/>
      <c r="B165" s="75"/>
      <c r="C165" s="73" t="s">
        <v>5601</v>
      </c>
      <c r="D165" s="78" t="s">
        <v>289</v>
      </c>
      <c r="E165" s="13">
        <v>44462</v>
      </c>
      <c r="F165" s="76" t="s">
        <v>5645</v>
      </c>
      <c r="G165" s="13">
        <v>44464.916666666664</v>
      </c>
      <c r="H165" s="77" t="s">
        <v>5646</v>
      </c>
      <c r="I165" s="16">
        <v>51</v>
      </c>
      <c r="J165" s="16">
        <v>51</v>
      </c>
      <c r="K165" s="16">
        <v>20</v>
      </c>
      <c r="L165" s="16">
        <v>5</v>
      </c>
      <c r="M165" s="81">
        <v>13.005000000000001</v>
      </c>
      <c r="N165" s="72">
        <v>13</v>
      </c>
      <c r="O165" s="64">
        <v>2530</v>
      </c>
      <c r="P165" s="65">
        <f>Table22457891011234567891011121314151617181920212223242526272829303132[[#This Row],[PEMBULATAN]]*O165</f>
        <v>32890</v>
      </c>
    </row>
    <row r="166" spans="1:16" ht="26.25" customHeight="1" x14ac:dyDescent="0.2">
      <c r="A166" s="14"/>
      <c r="B166" s="75"/>
      <c r="C166" s="73" t="s">
        <v>5602</v>
      </c>
      <c r="D166" s="78" t="s">
        <v>289</v>
      </c>
      <c r="E166" s="13">
        <v>44462</v>
      </c>
      <c r="F166" s="76" t="s">
        <v>5645</v>
      </c>
      <c r="G166" s="13">
        <v>44464.916666666664</v>
      </c>
      <c r="H166" s="77" t="s">
        <v>5646</v>
      </c>
      <c r="I166" s="16">
        <v>60</v>
      </c>
      <c r="J166" s="16">
        <v>53</v>
      </c>
      <c r="K166" s="16">
        <v>30</v>
      </c>
      <c r="L166" s="16">
        <v>7</v>
      </c>
      <c r="M166" s="81">
        <v>23.85</v>
      </c>
      <c r="N166" s="72">
        <v>24</v>
      </c>
      <c r="O166" s="64">
        <v>2530</v>
      </c>
      <c r="P166" s="65">
        <f>Table22457891011234567891011121314151617181920212223242526272829303132[[#This Row],[PEMBULATAN]]*O166</f>
        <v>60720</v>
      </c>
    </row>
    <row r="167" spans="1:16" ht="26.25" customHeight="1" x14ac:dyDescent="0.2">
      <c r="A167" s="14"/>
      <c r="B167" s="75"/>
      <c r="C167" s="73" t="s">
        <v>5603</v>
      </c>
      <c r="D167" s="78" t="s">
        <v>289</v>
      </c>
      <c r="E167" s="13">
        <v>44462</v>
      </c>
      <c r="F167" s="76" t="s">
        <v>5645</v>
      </c>
      <c r="G167" s="13">
        <v>44464.916666666664</v>
      </c>
      <c r="H167" s="77" t="s">
        <v>5646</v>
      </c>
      <c r="I167" s="16">
        <v>60</v>
      </c>
      <c r="J167" s="16">
        <v>51</v>
      </c>
      <c r="K167" s="16">
        <v>21</v>
      </c>
      <c r="L167" s="16">
        <v>8</v>
      </c>
      <c r="M167" s="81">
        <v>16.065000000000001</v>
      </c>
      <c r="N167" s="72">
        <v>16</v>
      </c>
      <c r="O167" s="64">
        <v>2530</v>
      </c>
      <c r="P167" s="65">
        <f>Table22457891011234567891011121314151617181920212223242526272829303132[[#This Row],[PEMBULATAN]]*O167</f>
        <v>40480</v>
      </c>
    </row>
    <row r="168" spans="1:16" ht="26.25" customHeight="1" x14ac:dyDescent="0.2">
      <c r="A168" s="14"/>
      <c r="B168" s="75"/>
      <c r="C168" s="73" t="s">
        <v>5604</v>
      </c>
      <c r="D168" s="78" t="s">
        <v>289</v>
      </c>
      <c r="E168" s="13">
        <v>44462</v>
      </c>
      <c r="F168" s="76" t="s">
        <v>5645</v>
      </c>
      <c r="G168" s="13">
        <v>44464.916666666664</v>
      </c>
      <c r="H168" s="77" t="s">
        <v>5646</v>
      </c>
      <c r="I168" s="16">
        <v>84</v>
      </c>
      <c r="J168" s="16">
        <v>55</v>
      </c>
      <c r="K168" s="16">
        <v>24</v>
      </c>
      <c r="L168" s="16">
        <v>17</v>
      </c>
      <c r="M168" s="81">
        <v>27.72</v>
      </c>
      <c r="N168" s="72">
        <v>28</v>
      </c>
      <c r="O168" s="64">
        <v>2530</v>
      </c>
      <c r="P168" s="65">
        <f>Table22457891011234567891011121314151617181920212223242526272829303132[[#This Row],[PEMBULATAN]]*O168</f>
        <v>70840</v>
      </c>
    </row>
    <row r="169" spans="1:16" ht="26.25" customHeight="1" x14ac:dyDescent="0.2">
      <c r="A169" s="14"/>
      <c r="B169" s="75"/>
      <c r="C169" s="73" t="s">
        <v>5605</v>
      </c>
      <c r="D169" s="78" t="s">
        <v>289</v>
      </c>
      <c r="E169" s="13">
        <v>44462</v>
      </c>
      <c r="F169" s="76" t="s">
        <v>5645</v>
      </c>
      <c r="G169" s="13">
        <v>44464.916666666664</v>
      </c>
      <c r="H169" s="77" t="s">
        <v>5646</v>
      </c>
      <c r="I169" s="16">
        <v>51</v>
      </c>
      <c r="J169" s="16">
        <v>36</v>
      </c>
      <c r="K169" s="16">
        <v>15</v>
      </c>
      <c r="L169" s="16">
        <v>3</v>
      </c>
      <c r="M169" s="81">
        <v>6.8849999999999998</v>
      </c>
      <c r="N169" s="72">
        <v>7</v>
      </c>
      <c r="O169" s="64">
        <v>2530</v>
      </c>
      <c r="P169" s="65">
        <f>Table22457891011234567891011121314151617181920212223242526272829303132[[#This Row],[PEMBULATAN]]*O169</f>
        <v>17710</v>
      </c>
    </row>
    <row r="170" spans="1:16" ht="26.25" customHeight="1" x14ac:dyDescent="0.2">
      <c r="A170" s="14"/>
      <c r="B170" s="75"/>
      <c r="C170" s="73" t="s">
        <v>5606</v>
      </c>
      <c r="D170" s="78" t="s">
        <v>289</v>
      </c>
      <c r="E170" s="13">
        <v>44462</v>
      </c>
      <c r="F170" s="76" t="s">
        <v>5645</v>
      </c>
      <c r="G170" s="13">
        <v>44464.916666666664</v>
      </c>
      <c r="H170" s="77" t="s">
        <v>5646</v>
      </c>
      <c r="I170" s="16">
        <v>61</v>
      </c>
      <c r="J170" s="16">
        <v>51</v>
      </c>
      <c r="K170" s="16">
        <v>30</v>
      </c>
      <c r="L170" s="16">
        <v>8</v>
      </c>
      <c r="M170" s="81">
        <v>23.3325</v>
      </c>
      <c r="N170" s="72">
        <v>24</v>
      </c>
      <c r="O170" s="64">
        <v>2530</v>
      </c>
      <c r="P170" s="65">
        <f>Table22457891011234567891011121314151617181920212223242526272829303132[[#This Row],[PEMBULATAN]]*O170</f>
        <v>60720</v>
      </c>
    </row>
    <row r="171" spans="1:16" ht="26.25" customHeight="1" x14ac:dyDescent="0.2">
      <c r="A171" s="14"/>
      <c r="B171" s="75"/>
      <c r="C171" s="73" t="s">
        <v>5607</v>
      </c>
      <c r="D171" s="78" t="s">
        <v>289</v>
      </c>
      <c r="E171" s="13">
        <v>44462</v>
      </c>
      <c r="F171" s="76" t="s">
        <v>5645</v>
      </c>
      <c r="G171" s="13">
        <v>44464.916666666664</v>
      </c>
      <c r="H171" s="77" t="s">
        <v>5646</v>
      </c>
      <c r="I171" s="16">
        <v>71</v>
      </c>
      <c r="J171" s="16">
        <v>60</v>
      </c>
      <c r="K171" s="16">
        <v>30</v>
      </c>
      <c r="L171" s="16">
        <v>9</v>
      </c>
      <c r="M171" s="81">
        <v>31.95</v>
      </c>
      <c r="N171" s="72">
        <v>32</v>
      </c>
      <c r="O171" s="64">
        <v>2530</v>
      </c>
      <c r="P171" s="65">
        <f>Table22457891011234567891011121314151617181920212223242526272829303132[[#This Row],[PEMBULATAN]]*O171</f>
        <v>80960</v>
      </c>
    </row>
    <row r="172" spans="1:16" ht="26.25" customHeight="1" x14ac:dyDescent="0.2">
      <c r="A172" s="14"/>
      <c r="B172" s="75"/>
      <c r="C172" s="73" t="s">
        <v>5608</v>
      </c>
      <c r="D172" s="78" t="s">
        <v>289</v>
      </c>
      <c r="E172" s="13">
        <v>44462</v>
      </c>
      <c r="F172" s="76" t="s">
        <v>5645</v>
      </c>
      <c r="G172" s="13">
        <v>44464.916666666664</v>
      </c>
      <c r="H172" s="77" t="s">
        <v>5646</v>
      </c>
      <c r="I172" s="16">
        <v>80</v>
      </c>
      <c r="J172" s="16">
        <v>61</v>
      </c>
      <c r="K172" s="16">
        <v>24</v>
      </c>
      <c r="L172" s="16">
        <v>12</v>
      </c>
      <c r="M172" s="81">
        <v>29.28</v>
      </c>
      <c r="N172" s="72">
        <v>29</v>
      </c>
      <c r="O172" s="64">
        <v>2530</v>
      </c>
      <c r="P172" s="65">
        <f>Table22457891011234567891011121314151617181920212223242526272829303132[[#This Row],[PEMBULATAN]]*O172</f>
        <v>73370</v>
      </c>
    </row>
    <row r="173" spans="1:16" ht="26.25" customHeight="1" x14ac:dyDescent="0.2">
      <c r="A173" s="14"/>
      <c r="B173" s="75"/>
      <c r="C173" s="73" t="s">
        <v>5609</v>
      </c>
      <c r="D173" s="78" t="s">
        <v>289</v>
      </c>
      <c r="E173" s="13">
        <v>44462</v>
      </c>
      <c r="F173" s="76" t="s">
        <v>5645</v>
      </c>
      <c r="G173" s="13">
        <v>44464.916666666664</v>
      </c>
      <c r="H173" s="77" t="s">
        <v>5646</v>
      </c>
      <c r="I173" s="16">
        <v>61</v>
      </c>
      <c r="J173" s="16">
        <v>64</v>
      </c>
      <c r="K173" s="16">
        <v>30</v>
      </c>
      <c r="L173" s="16">
        <v>9</v>
      </c>
      <c r="M173" s="81">
        <v>29.28</v>
      </c>
      <c r="N173" s="72">
        <v>29</v>
      </c>
      <c r="O173" s="64">
        <v>2530</v>
      </c>
      <c r="P173" s="65">
        <f>Table22457891011234567891011121314151617181920212223242526272829303132[[#This Row],[PEMBULATAN]]*O173</f>
        <v>73370</v>
      </c>
    </row>
    <row r="174" spans="1:16" ht="26.25" customHeight="1" x14ac:dyDescent="0.2">
      <c r="A174" s="14"/>
      <c r="B174" s="75"/>
      <c r="C174" s="73" t="s">
        <v>5610</v>
      </c>
      <c r="D174" s="78" t="s">
        <v>289</v>
      </c>
      <c r="E174" s="13">
        <v>44462</v>
      </c>
      <c r="F174" s="76" t="s">
        <v>5645</v>
      </c>
      <c r="G174" s="13">
        <v>44464.916666666664</v>
      </c>
      <c r="H174" s="77" t="s">
        <v>5646</v>
      </c>
      <c r="I174" s="16">
        <v>70</v>
      </c>
      <c r="J174" s="16">
        <v>60</v>
      </c>
      <c r="K174" s="16">
        <v>25</v>
      </c>
      <c r="L174" s="16">
        <v>6</v>
      </c>
      <c r="M174" s="81">
        <v>26.25</v>
      </c>
      <c r="N174" s="72">
        <v>26</v>
      </c>
      <c r="O174" s="64">
        <v>2530</v>
      </c>
      <c r="P174" s="65">
        <f>Table22457891011234567891011121314151617181920212223242526272829303132[[#This Row],[PEMBULATAN]]*O174</f>
        <v>65780</v>
      </c>
    </row>
    <row r="175" spans="1:16" ht="26.25" customHeight="1" x14ac:dyDescent="0.2">
      <c r="A175" s="14"/>
      <c r="B175" s="75"/>
      <c r="C175" s="73" t="s">
        <v>5611</v>
      </c>
      <c r="D175" s="78" t="s">
        <v>289</v>
      </c>
      <c r="E175" s="13">
        <v>44462</v>
      </c>
      <c r="F175" s="76" t="s">
        <v>5645</v>
      </c>
      <c r="G175" s="13">
        <v>44464.916666666664</v>
      </c>
      <c r="H175" s="77" t="s">
        <v>5646</v>
      </c>
      <c r="I175" s="16">
        <v>71</v>
      </c>
      <c r="J175" s="16">
        <v>51</v>
      </c>
      <c r="K175" s="16">
        <v>31</v>
      </c>
      <c r="L175" s="16">
        <v>12</v>
      </c>
      <c r="M175" s="81">
        <v>28.062750000000001</v>
      </c>
      <c r="N175" s="72">
        <v>28</v>
      </c>
      <c r="O175" s="64">
        <v>2530</v>
      </c>
      <c r="P175" s="65">
        <f>Table22457891011234567891011121314151617181920212223242526272829303132[[#This Row],[PEMBULATAN]]*O175</f>
        <v>70840</v>
      </c>
    </row>
    <row r="176" spans="1:16" ht="26.25" customHeight="1" x14ac:dyDescent="0.2">
      <c r="A176" s="14"/>
      <c r="B176" s="75"/>
      <c r="C176" s="73" t="s">
        <v>5612</v>
      </c>
      <c r="D176" s="78" t="s">
        <v>289</v>
      </c>
      <c r="E176" s="13">
        <v>44462</v>
      </c>
      <c r="F176" s="76" t="s">
        <v>5645</v>
      </c>
      <c r="G176" s="13">
        <v>44464.916666666664</v>
      </c>
      <c r="H176" s="77" t="s">
        <v>5646</v>
      </c>
      <c r="I176" s="16">
        <v>71</v>
      </c>
      <c r="J176" s="16">
        <v>51</v>
      </c>
      <c r="K176" s="16">
        <v>35</v>
      </c>
      <c r="L176" s="16">
        <v>8</v>
      </c>
      <c r="M176" s="81">
        <v>31.68375</v>
      </c>
      <c r="N176" s="72">
        <v>32</v>
      </c>
      <c r="O176" s="64">
        <v>2530</v>
      </c>
      <c r="P176" s="65">
        <f>Table22457891011234567891011121314151617181920212223242526272829303132[[#This Row],[PEMBULATAN]]*O176</f>
        <v>80960</v>
      </c>
    </row>
    <row r="177" spans="1:16" ht="26.25" customHeight="1" x14ac:dyDescent="0.2">
      <c r="A177" s="14"/>
      <c r="B177" s="75"/>
      <c r="C177" s="73" t="s">
        <v>5613</v>
      </c>
      <c r="D177" s="78" t="s">
        <v>289</v>
      </c>
      <c r="E177" s="13">
        <v>44462</v>
      </c>
      <c r="F177" s="76" t="s">
        <v>5645</v>
      </c>
      <c r="G177" s="13">
        <v>44464.916666666664</v>
      </c>
      <c r="H177" s="77" t="s">
        <v>5646</v>
      </c>
      <c r="I177" s="16">
        <v>68</v>
      </c>
      <c r="J177" s="16">
        <v>51</v>
      </c>
      <c r="K177" s="16">
        <v>30</v>
      </c>
      <c r="L177" s="16">
        <v>9</v>
      </c>
      <c r="M177" s="81">
        <v>26.01</v>
      </c>
      <c r="N177" s="72">
        <v>26</v>
      </c>
      <c r="O177" s="64">
        <v>2530</v>
      </c>
      <c r="P177" s="65">
        <f>Table22457891011234567891011121314151617181920212223242526272829303132[[#This Row],[PEMBULATAN]]*O177</f>
        <v>65780</v>
      </c>
    </row>
    <row r="178" spans="1:16" ht="26.25" customHeight="1" x14ac:dyDescent="0.2">
      <c r="A178" s="14"/>
      <c r="B178" s="75"/>
      <c r="C178" s="73" t="s">
        <v>5614</v>
      </c>
      <c r="D178" s="78" t="s">
        <v>289</v>
      </c>
      <c r="E178" s="13">
        <v>44462</v>
      </c>
      <c r="F178" s="76" t="s">
        <v>5645</v>
      </c>
      <c r="G178" s="13">
        <v>44464.916666666664</v>
      </c>
      <c r="H178" s="77" t="s">
        <v>5646</v>
      </c>
      <c r="I178" s="16">
        <v>81</v>
      </c>
      <c r="J178" s="16">
        <v>60</v>
      </c>
      <c r="K178" s="16">
        <v>26</v>
      </c>
      <c r="L178" s="16">
        <v>10</v>
      </c>
      <c r="M178" s="81">
        <v>31.59</v>
      </c>
      <c r="N178" s="72">
        <v>32</v>
      </c>
      <c r="O178" s="64">
        <v>2530</v>
      </c>
      <c r="P178" s="65">
        <f>Table22457891011234567891011121314151617181920212223242526272829303132[[#This Row],[PEMBULATAN]]*O178</f>
        <v>80960</v>
      </c>
    </row>
    <row r="179" spans="1:16" ht="26.25" customHeight="1" x14ac:dyDescent="0.2">
      <c r="A179" s="14"/>
      <c r="B179" s="75"/>
      <c r="C179" s="73" t="s">
        <v>5615</v>
      </c>
      <c r="D179" s="78" t="s">
        <v>289</v>
      </c>
      <c r="E179" s="13">
        <v>44462</v>
      </c>
      <c r="F179" s="76" t="s">
        <v>5645</v>
      </c>
      <c r="G179" s="13">
        <v>44464.916666666664</v>
      </c>
      <c r="H179" s="77" t="s">
        <v>5646</v>
      </c>
      <c r="I179" s="16">
        <v>61</v>
      </c>
      <c r="J179" s="16">
        <v>48</v>
      </c>
      <c r="K179" s="16">
        <v>22</v>
      </c>
      <c r="L179" s="16">
        <v>4</v>
      </c>
      <c r="M179" s="81">
        <v>16.103999999999999</v>
      </c>
      <c r="N179" s="72">
        <v>16</v>
      </c>
      <c r="O179" s="64">
        <v>2530</v>
      </c>
      <c r="P179" s="65">
        <f>Table22457891011234567891011121314151617181920212223242526272829303132[[#This Row],[PEMBULATAN]]*O179</f>
        <v>40480</v>
      </c>
    </row>
    <row r="180" spans="1:16" ht="26.25" customHeight="1" x14ac:dyDescent="0.2">
      <c r="A180" s="14"/>
      <c r="B180" s="75"/>
      <c r="C180" s="73" t="s">
        <v>5616</v>
      </c>
      <c r="D180" s="78" t="s">
        <v>289</v>
      </c>
      <c r="E180" s="13">
        <v>44462</v>
      </c>
      <c r="F180" s="76" t="s">
        <v>5645</v>
      </c>
      <c r="G180" s="13">
        <v>44464.916666666664</v>
      </c>
      <c r="H180" s="77" t="s">
        <v>5646</v>
      </c>
      <c r="I180" s="16">
        <v>71</v>
      </c>
      <c r="J180" s="16">
        <v>60</v>
      </c>
      <c r="K180" s="16">
        <v>40</v>
      </c>
      <c r="L180" s="16">
        <v>10</v>
      </c>
      <c r="M180" s="81">
        <v>42.6</v>
      </c>
      <c r="N180" s="72">
        <v>43</v>
      </c>
      <c r="O180" s="64">
        <v>2530</v>
      </c>
      <c r="P180" s="65">
        <f>Table22457891011234567891011121314151617181920212223242526272829303132[[#This Row],[PEMBULATAN]]*O180</f>
        <v>108790</v>
      </c>
    </row>
    <row r="181" spans="1:16" ht="26.25" customHeight="1" x14ac:dyDescent="0.2">
      <c r="A181" s="14"/>
      <c r="B181" s="75"/>
      <c r="C181" s="73" t="s">
        <v>5617</v>
      </c>
      <c r="D181" s="78" t="s">
        <v>289</v>
      </c>
      <c r="E181" s="13">
        <v>44462</v>
      </c>
      <c r="F181" s="76" t="s">
        <v>5645</v>
      </c>
      <c r="G181" s="13">
        <v>44464.916666666664</v>
      </c>
      <c r="H181" s="77" t="s">
        <v>5646</v>
      </c>
      <c r="I181" s="16">
        <v>61</v>
      </c>
      <c r="J181" s="16">
        <v>61</v>
      </c>
      <c r="K181" s="16">
        <v>23</v>
      </c>
      <c r="L181" s="16">
        <v>11</v>
      </c>
      <c r="M181" s="81">
        <v>21.39575</v>
      </c>
      <c r="N181" s="72">
        <v>22</v>
      </c>
      <c r="O181" s="64">
        <v>2530</v>
      </c>
      <c r="P181" s="65">
        <f>Table22457891011234567891011121314151617181920212223242526272829303132[[#This Row],[PEMBULATAN]]*O181</f>
        <v>55660</v>
      </c>
    </row>
    <row r="182" spans="1:16" ht="26.25" customHeight="1" x14ac:dyDescent="0.2">
      <c r="A182" s="14"/>
      <c r="B182" s="97"/>
      <c r="C182" s="73" t="s">
        <v>5618</v>
      </c>
      <c r="D182" s="78" t="s">
        <v>289</v>
      </c>
      <c r="E182" s="13">
        <v>44462</v>
      </c>
      <c r="F182" s="76" t="s">
        <v>5645</v>
      </c>
      <c r="G182" s="13">
        <v>44464.916666666664</v>
      </c>
      <c r="H182" s="77" t="s">
        <v>5646</v>
      </c>
      <c r="I182" s="16">
        <v>65</v>
      </c>
      <c r="J182" s="16">
        <v>61</v>
      </c>
      <c r="K182" s="16">
        <v>23</v>
      </c>
      <c r="L182" s="16">
        <v>10</v>
      </c>
      <c r="M182" s="81">
        <v>22.798749999999998</v>
      </c>
      <c r="N182" s="72">
        <v>23</v>
      </c>
      <c r="O182" s="64">
        <v>2530</v>
      </c>
      <c r="P182" s="65">
        <f>Table22457891011234567891011121314151617181920212223242526272829303132[[#This Row],[PEMBULATAN]]*O182</f>
        <v>58190</v>
      </c>
    </row>
    <row r="183" spans="1:16" ht="26.25" customHeight="1" x14ac:dyDescent="0.2">
      <c r="A183" s="14"/>
      <c r="B183" s="14" t="s">
        <v>5619</v>
      </c>
      <c r="C183" s="9" t="s">
        <v>5620</v>
      </c>
      <c r="D183" s="76" t="s">
        <v>289</v>
      </c>
      <c r="E183" s="13">
        <v>44462</v>
      </c>
      <c r="F183" s="76" t="s">
        <v>5645</v>
      </c>
      <c r="G183" s="13">
        <v>44464.916666666664</v>
      </c>
      <c r="H183" s="10" t="s">
        <v>5646</v>
      </c>
      <c r="I183" s="1">
        <v>68</v>
      </c>
      <c r="J183" s="1">
        <v>50</v>
      </c>
      <c r="K183" s="1">
        <v>33</v>
      </c>
      <c r="L183" s="1">
        <v>15</v>
      </c>
      <c r="M183" s="80">
        <v>28.05</v>
      </c>
      <c r="N183" s="8">
        <v>28</v>
      </c>
      <c r="O183" s="64">
        <v>2530</v>
      </c>
      <c r="P183" s="65">
        <f>Table22457891011234567891011121314151617181920212223242526272829303132[[#This Row],[PEMBULATAN]]*O183</f>
        <v>70840</v>
      </c>
    </row>
    <row r="184" spans="1:16" ht="26.25" customHeight="1" x14ac:dyDescent="0.2">
      <c r="A184" s="14"/>
      <c r="B184" s="14"/>
      <c r="C184" s="73" t="s">
        <v>5621</v>
      </c>
      <c r="D184" s="78" t="s">
        <v>289</v>
      </c>
      <c r="E184" s="13">
        <v>44462</v>
      </c>
      <c r="F184" s="76" t="s">
        <v>5645</v>
      </c>
      <c r="G184" s="13">
        <v>44464.916666666664</v>
      </c>
      <c r="H184" s="77" t="s">
        <v>5646</v>
      </c>
      <c r="I184" s="16">
        <v>46</v>
      </c>
      <c r="J184" s="16">
        <v>42</v>
      </c>
      <c r="K184" s="16">
        <v>10</v>
      </c>
      <c r="L184" s="16">
        <v>1</v>
      </c>
      <c r="M184" s="81">
        <v>4.83</v>
      </c>
      <c r="N184" s="72">
        <v>5</v>
      </c>
      <c r="O184" s="64">
        <v>2530</v>
      </c>
      <c r="P184" s="65">
        <f>Table22457891011234567891011121314151617181920212223242526272829303132[[#This Row],[PEMBULATAN]]*O184</f>
        <v>12650</v>
      </c>
    </row>
    <row r="185" spans="1:16" ht="26.25" customHeight="1" x14ac:dyDescent="0.2">
      <c r="A185" s="14"/>
      <c r="B185" s="14"/>
      <c r="C185" s="73" t="s">
        <v>5622</v>
      </c>
      <c r="D185" s="78" t="s">
        <v>289</v>
      </c>
      <c r="E185" s="13">
        <v>44462</v>
      </c>
      <c r="F185" s="76" t="s">
        <v>5645</v>
      </c>
      <c r="G185" s="13">
        <v>44464.916666666664</v>
      </c>
      <c r="H185" s="77" t="s">
        <v>5646</v>
      </c>
      <c r="I185" s="16">
        <v>35</v>
      </c>
      <c r="J185" s="16">
        <v>30</v>
      </c>
      <c r="K185" s="16">
        <v>28</v>
      </c>
      <c r="L185" s="16">
        <v>9</v>
      </c>
      <c r="M185" s="81">
        <v>7.35</v>
      </c>
      <c r="N185" s="72">
        <v>9</v>
      </c>
      <c r="O185" s="64">
        <v>2530</v>
      </c>
      <c r="P185" s="65">
        <f>Table22457891011234567891011121314151617181920212223242526272829303132[[#This Row],[PEMBULATAN]]*O185</f>
        <v>22770</v>
      </c>
    </row>
    <row r="186" spans="1:16" ht="26.25" customHeight="1" x14ac:dyDescent="0.2">
      <c r="A186" s="14"/>
      <c r="B186" s="14"/>
      <c r="C186" s="73" t="s">
        <v>5623</v>
      </c>
      <c r="D186" s="78" t="s">
        <v>289</v>
      </c>
      <c r="E186" s="13">
        <v>44462</v>
      </c>
      <c r="F186" s="76" t="s">
        <v>5645</v>
      </c>
      <c r="G186" s="13">
        <v>44464.916666666664</v>
      </c>
      <c r="H186" s="77" t="s">
        <v>5646</v>
      </c>
      <c r="I186" s="16">
        <v>48</v>
      </c>
      <c r="J186" s="16">
        <v>36</v>
      </c>
      <c r="K186" s="16">
        <v>10</v>
      </c>
      <c r="L186" s="16">
        <v>1</v>
      </c>
      <c r="M186" s="81">
        <v>4.32</v>
      </c>
      <c r="N186" s="72">
        <v>5</v>
      </c>
      <c r="O186" s="64">
        <v>2530</v>
      </c>
      <c r="P186" s="65">
        <f>Table22457891011234567891011121314151617181920212223242526272829303132[[#This Row],[PEMBULATAN]]*O186</f>
        <v>12650</v>
      </c>
    </row>
    <row r="187" spans="1:16" ht="26.25" customHeight="1" x14ac:dyDescent="0.2">
      <c r="A187" s="14"/>
      <c r="B187" s="14"/>
      <c r="C187" s="73" t="s">
        <v>5624</v>
      </c>
      <c r="D187" s="78" t="s">
        <v>289</v>
      </c>
      <c r="E187" s="13">
        <v>44462</v>
      </c>
      <c r="F187" s="76" t="s">
        <v>5645</v>
      </c>
      <c r="G187" s="13">
        <v>44464.916666666664</v>
      </c>
      <c r="H187" s="77" t="s">
        <v>5646</v>
      </c>
      <c r="I187" s="16">
        <v>36</v>
      </c>
      <c r="J187" s="16">
        <v>41</v>
      </c>
      <c r="K187" s="16">
        <v>20</v>
      </c>
      <c r="L187" s="16">
        <v>5</v>
      </c>
      <c r="M187" s="81">
        <v>7.38</v>
      </c>
      <c r="N187" s="72">
        <v>8</v>
      </c>
      <c r="O187" s="64">
        <v>2530</v>
      </c>
      <c r="P187" s="65">
        <f>Table22457891011234567891011121314151617181920212223242526272829303132[[#This Row],[PEMBULATAN]]*O187</f>
        <v>20240</v>
      </c>
    </row>
    <row r="188" spans="1:16" ht="26.25" customHeight="1" x14ac:dyDescent="0.2">
      <c r="A188" s="14"/>
      <c r="B188" s="14"/>
      <c r="C188" s="73" t="s">
        <v>5625</v>
      </c>
      <c r="D188" s="78" t="s">
        <v>289</v>
      </c>
      <c r="E188" s="13">
        <v>44462</v>
      </c>
      <c r="F188" s="76" t="s">
        <v>5645</v>
      </c>
      <c r="G188" s="13">
        <v>44464.916666666664</v>
      </c>
      <c r="H188" s="77" t="s">
        <v>5646</v>
      </c>
      <c r="I188" s="16">
        <v>74</v>
      </c>
      <c r="J188" s="16">
        <v>33</v>
      </c>
      <c r="K188" s="16">
        <v>16</v>
      </c>
      <c r="L188" s="16">
        <v>3</v>
      </c>
      <c r="M188" s="81">
        <v>9.7680000000000007</v>
      </c>
      <c r="N188" s="72">
        <v>10</v>
      </c>
      <c r="O188" s="64">
        <v>2530</v>
      </c>
      <c r="P188" s="65">
        <f>Table22457891011234567891011121314151617181920212223242526272829303132[[#This Row],[PEMBULATAN]]*O188</f>
        <v>25300</v>
      </c>
    </row>
    <row r="189" spans="1:16" ht="26.25" customHeight="1" x14ac:dyDescent="0.2">
      <c r="A189" s="14"/>
      <c r="B189" s="96"/>
      <c r="C189" s="73" t="s">
        <v>5626</v>
      </c>
      <c r="D189" s="78" t="s">
        <v>289</v>
      </c>
      <c r="E189" s="13">
        <v>44462</v>
      </c>
      <c r="F189" s="76" t="s">
        <v>5645</v>
      </c>
      <c r="G189" s="13">
        <v>44464.916666666664</v>
      </c>
      <c r="H189" s="77" t="s">
        <v>5646</v>
      </c>
      <c r="I189" s="16">
        <v>20</v>
      </c>
      <c r="J189" s="16">
        <v>10</v>
      </c>
      <c r="K189" s="16">
        <v>10</v>
      </c>
      <c r="L189" s="16">
        <v>1</v>
      </c>
      <c r="M189" s="81">
        <v>0.5</v>
      </c>
      <c r="N189" s="72">
        <v>1</v>
      </c>
      <c r="O189" s="64">
        <v>2530</v>
      </c>
      <c r="P189" s="65">
        <f>Table22457891011234567891011121314151617181920212223242526272829303132[[#This Row],[PEMBULATAN]]*O189</f>
        <v>2530</v>
      </c>
    </row>
    <row r="190" spans="1:16" ht="26.25" customHeight="1" x14ac:dyDescent="0.2">
      <c r="A190" s="14"/>
      <c r="B190" s="14" t="s">
        <v>5627</v>
      </c>
      <c r="C190" s="73" t="s">
        <v>5628</v>
      </c>
      <c r="D190" s="78" t="s">
        <v>289</v>
      </c>
      <c r="E190" s="13">
        <v>44462</v>
      </c>
      <c r="F190" s="76" t="s">
        <v>5645</v>
      </c>
      <c r="G190" s="13">
        <v>44464.916666666664</v>
      </c>
      <c r="H190" s="77" t="s">
        <v>5646</v>
      </c>
      <c r="I190" s="16">
        <v>38</v>
      </c>
      <c r="J190" s="16">
        <v>22</v>
      </c>
      <c r="K190" s="16">
        <v>18</v>
      </c>
      <c r="L190" s="16">
        <v>10</v>
      </c>
      <c r="M190" s="81">
        <v>3.762</v>
      </c>
      <c r="N190" s="72">
        <v>10</v>
      </c>
      <c r="O190" s="64">
        <v>2530</v>
      </c>
      <c r="P190" s="65">
        <f>Table22457891011234567891011121314151617181920212223242526272829303132[[#This Row],[PEMBULATAN]]*O190</f>
        <v>25300</v>
      </c>
    </row>
    <row r="191" spans="1:16" ht="26.25" customHeight="1" x14ac:dyDescent="0.2">
      <c r="A191" s="14"/>
      <c r="B191" s="14"/>
      <c r="C191" s="73" t="s">
        <v>5629</v>
      </c>
      <c r="D191" s="78" t="s">
        <v>289</v>
      </c>
      <c r="E191" s="13">
        <v>44462</v>
      </c>
      <c r="F191" s="76" t="s">
        <v>5645</v>
      </c>
      <c r="G191" s="13">
        <v>44464.916666666664</v>
      </c>
      <c r="H191" s="77" t="s">
        <v>5646</v>
      </c>
      <c r="I191" s="16">
        <v>37</v>
      </c>
      <c r="J191" s="16">
        <v>23</v>
      </c>
      <c r="K191" s="16">
        <v>20</v>
      </c>
      <c r="L191" s="16">
        <v>5</v>
      </c>
      <c r="M191" s="81">
        <v>4.2549999999999999</v>
      </c>
      <c r="N191" s="72">
        <v>5</v>
      </c>
      <c r="O191" s="64">
        <v>2530</v>
      </c>
      <c r="P191" s="65">
        <f>Table22457891011234567891011121314151617181920212223242526272829303132[[#This Row],[PEMBULATAN]]*O191</f>
        <v>12650</v>
      </c>
    </row>
    <row r="192" spans="1:16" ht="26.25" customHeight="1" x14ac:dyDescent="0.2">
      <c r="A192" s="14"/>
      <c r="B192" s="14"/>
      <c r="C192" s="73" t="s">
        <v>5630</v>
      </c>
      <c r="D192" s="78" t="s">
        <v>289</v>
      </c>
      <c r="E192" s="13">
        <v>44462</v>
      </c>
      <c r="F192" s="76" t="s">
        <v>5645</v>
      </c>
      <c r="G192" s="13">
        <v>44464.916666666664</v>
      </c>
      <c r="H192" s="77" t="s">
        <v>5646</v>
      </c>
      <c r="I192" s="16">
        <v>35</v>
      </c>
      <c r="J192" s="16">
        <v>35</v>
      </c>
      <c r="K192" s="16">
        <v>17</v>
      </c>
      <c r="L192" s="16">
        <v>12</v>
      </c>
      <c r="M192" s="81">
        <v>5.2062499999999998</v>
      </c>
      <c r="N192" s="72">
        <v>12</v>
      </c>
      <c r="O192" s="64">
        <v>2530</v>
      </c>
      <c r="P192" s="65">
        <f>Table22457891011234567891011121314151617181920212223242526272829303132[[#This Row],[PEMBULATAN]]*O192</f>
        <v>30360</v>
      </c>
    </row>
    <row r="193" spans="1:16" ht="26.25" customHeight="1" x14ac:dyDescent="0.2">
      <c r="A193" s="14"/>
      <c r="B193" s="14"/>
      <c r="C193" s="73" t="s">
        <v>5631</v>
      </c>
      <c r="D193" s="78" t="s">
        <v>289</v>
      </c>
      <c r="E193" s="13">
        <v>44462</v>
      </c>
      <c r="F193" s="76" t="s">
        <v>5645</v>
      </c>
      <c r="G193" s="13">
        <v>44464.916666666664</v>
      </c>
      <c r="H193" s="77" t="s">
        <v>5646</v>
      </c>
      <c r="I193" s="16">
        <v>55</v>
      </c>
      <c r="J193" s="16">
        <v>36</v>
      </c>
      <c r="K193" s="16">
        <v>8</v>
      </c>
      <c r="L193" s="16">
        <v>10</v>
      </c>
      <c r="M193" s="81">
        <v>3.96</v>
      </c>
      <c r="N193" s="72">
        <v>10</v>
      </c>
      <c r="O193" s="64">
        <v>2530</v>
      </c>
      <c r="P193" s="65">
        <f>Table22457891011234567891011121314151617181920212223242526272829303132[[#This Row],[PEMBULATAN]]*O193</f>
        <v>25300</v>
      </c>
    </row>
    <row r="194" spans="1:16" ht="26.25" customHeight="1" x14ac:dyDescent="0.2">
      <c r="A194" s="14"/>
      <c r="B194" s="14"/>
      <c r="C194" s="73" t="s">
        <v>5632</v>
      </c>
      <c r="D194" s="78" t="s">
        <v>289</v>
      </c>
      <c r="E194" s="13">
        <v>44462</v>
      </c>
      <c r="F194" s="76" t="s">
        <v>5645</v>
      </c>
      <c r="G194" s="13">
        <v>44464.916666666664</v>
      </c>
      <c r="H194" s="77" t="s">
        <v>5646</v>
      </c>
      <c r="I194" s="16">
        <v>55</v>
      </c>
      <c r="J194" s="16">
        <v>50</v>
      </c>
      <c r="K194" s="16">
        <v>29</v>
      </c>
      <c r="L194" s="16">
        <v>4</v>
      </c>
      <c r="M194" s="81">
        <v>19.9375</v>
      </c>
      <c r="N194" s="72">
        <v>20</v>
      </c>
      <c r="O194" s="64">
        <v>2530</v>
      </c>
      <c r="P194" s="65">
        <f>Table22457891011234567891011121314151617181920212223242526272829303132[[#This Row],[PEMBULATAN]]*O194</f>
        <v>50600</v>
      </c>
    </row>
    <row r="195" spans="1:16" ht="26.25" customHeight="1" x14ac:dyDescent="0.2">
      <c r="A195" s="14"/>
      <c r="B195" s="14"/>
      <c r="C195" s="73" t="s">
        <v>5633</v>
      </c>
      <c r="D195" s="78" t="s">
        <v>289</v>
      </c>
      <c r="E195" s="13">
        <v>44462</v>
      </c>
      <c r="F195" s="76" t="s">
        <v>5645</v>
      </c>
      <c r="G195" s="13">
        <v>44464.916666666664</v>
      </c>
      <c r="H195" s="77" t="s">
        <v>5646</v>
      </c>
      <c r="I195" s="16">
        <v>86</v>
      </c>
      <c r="J195" s="16">
        <v>56</v>
      </c>
      <c r="K195" s="16">
        <v>17</v>
      </c>
      <c r="L195" s="16">
        <v>10</v>
      </c>
      <c r="M195" s="81">
        <v>20.468</v>
      </c>
      <c r="N195" s="72">
        <v>21</v>
      </c>
      <c r="O195" s="64">
        <v>2530</v>
      </c>
      <c r="P195" s="65">
        <f>Table22457891011234567891011121314151617181920212223242526272829303132[[#This Row],[PEMBULATAN]]*O195</f>
        <v>53130</v>
      </c>
    </row>
    <row r="196" spans="1:16" ht="26.25" customHeight="1" x14ac:dyDescent="0.2">
      <c r="A196" s="14"/>
      <c r="B196" s="14"/>
      <c r="C196" s="73" t="s">
        <v>5634</v>
      </c>
      <c r="D196" s="78" t="s">
        <v>289</v>
      </c>
      <c r="E196" s="13">
        <v>44462</v>
      </c>
      <c r="F196" s="76" t="s">
        <v>5645</v>
      </c>
      <c r="G196" s="13">
        <v>44464.916666666664</v>
      </c>
      <c r="H196" s="77" t="s">
        <v>5646</v>
      </c>
      <c r="I196" s="16">
        <v>43</v>
      </c>
      <c r="J196" s="16">
        <v>33</v>
      </c>
      <c r="K196" s="16">
        <v>28</v>
      </c>
      <c r="L196" s="16">
        <v>9</v>
      </c>
      <c r="M196" s="81">
        <v>9.9329999999999998</v>
      </c>
      <c r="N196" s="72">
        <v>10</v>
      </c>
      <c r="O196" s="64">
        <v>2530</v>
      </c>
      <c r="P196" s="65">
        <f>Table22457891011234567891011121314151617181920212223242526272829303132[[#This Row],[PEMBULATAN]]*O196</f>
        <v>25300</v>
      </c>
    </row>
    <row r="197" spans="1:16" ht="26.25" customHeight="1" x14ac:dyDescent="0.2">
      <c r="A197" s="14"/>
      <c r="B197" s="14"/>
      <c r="C197" s="73" t="s">
        <v>5635</v>
      </c>
      <c r="D197" s="78" t="s">
        <v>289</v>
      </c>
      <c r="E197" s="13">
        <v>44462</v>
      </c>
      <c r="F197" s="76" t="s">
        <v>5645</v>
      </c>
      <c r="G197" s="13">
        <v>44464.916666666664</v>
      </c>
      <c r="H197" s="77" t="s">
        <v>5646</v>
      </c>
      <c r="I197" s="16">
        <v>43</v>
      </c>
      <c r="J197" s="16">
        <v>33</v>
      </c>
      <c r="K197" s="16">
        <v>28</v>
      </c>
      <c r="L197" s="16">
        <v>9</v>
      </c>
      <c r="M197" s="81">
        <v>9.9329999999999998</v>
      </c>
      <c r="N197" s="72">
        <v>10</v>
      </c>
      <c r="O197" s="64">
        <v>2530</v>
      </c>
      <c r="P197" s="65">
        <f>Table22457891011234567891011121314151617181920212223242526272829303132[[#This Row],[PEMBULATAN]]*O197</f>
        <v>25300</v>
      </c>
    </row>
    <row r="198" spans="1:16" ht="26.25" customHeight="1" x14ac:dyDescent="0.2">
      <c r="A198" s="14"/>
      <c r="B198" s="14"/>
      <c r="C198" s="73" t="s">
        <v>5636</v>
      </c>
      <c r="D198" s="78" t="s">
        <v>289</v>
      </c>
      <c r="E198" s="13">
        <v>44462</v>
      </c>
      <c r="F198" s="76" t="s">
        <v>5645</v>
      </c>
      <c r="G198" s="13">
        <v>44464.916666666664</v>
      </c>
      <c r="H198" s="77" t="s">
        <v>5646</v>
      </c>
      <c r="I198" s="16">
        <v>35</v>
      </c>
      <c r="J198" s="16">
        <v>35</v>
      </c>
      <c r="K198" s="16">
        <v>18</v>
      </c>
      <c r="L198" s="16">
        <v>12</v>
      </c>
      <c r="M198" s="81">
        <v>5.5125000000000002</v>
      </c>
      <c r="N198" s="72">
        <v>12</v>
      </c>
      <c r="O198" s="64">
        <v>2530</v>
      </c>
      <c r="P198" s="65">
        <f>Table22457891011234567891011121314151617181920212223242526272829303132[[#This Row],[PEMBULATAN]]*O198</f>
        <v>30360</v>
      </c>
    </row>
    <row r="199" spans="1:16" ht="26.25" customHeight="1" x14ac:dyDescent="0.2">
      <c r="A199" s="14"/>
      <c r="B199" s="14"/>
      <c r="C199" s="73" t="s">
        <v>5637</v>
      </c>
      <c r="D199" s="78" t="s">
        <v>289</v>
      </c>
      <c r="E199" s="13">
        <v>44462</v>
      </c>
      <c r="F199" s="76" t="s">
        <v>5645</v>
      </c>
      <c r="G199" s="13">
        <v>44464.916666666664</v>
      </c>
      <c r="H199" s="77" t="s">
        <v>5646</v>
      </c>
      <c r="I199" s="16">
        <v>43</v>
      </c>
      <c r="J199" s="16">
        <v>33</v>
      </c>
      <c r="K199" s="16">
        <v>28</v>
      </c>
      <c r="L199" s="16">
        <v>10</v>
      </c>
      <c r="M199" s="81">
        <v>9.9329999999999998</v>
      </c>
      <c r="N199" s="72">
        <v>10</v>
      </c>
      <c r="O199" s="64">
        <v>2530</v>
      </c>
      <c r="P199" s="65">
        <f>Table22457891011234567891011121314151617181920212223242526272829303132[[#This Row],[PEMBULATAN]]*O199</f>
        <v>25300</v>
      </c>
    </row>
    <row r="200" spans="1:16" ht="26.25" customHeight="1" x14ac:dyDescent="0.2">
      <c r="A200" s="14"/>
      <c r="B200" s="14"/>
      <c r="C200" s="73" t="s">
        <v>5638</v>
      </c>
      <c r="D200" s="78" t="s">
        <v>289</v>
      </c>
      <c r="E200" s="13">
        <v>44462</v>
      </c>
      <c r="F200" s="76" t="s">
        <v>5645</v>
      </c>
      <c r="G200" s="13">
        <v>44464.916666666664</v>
      </c>
      <c r="H200" s="77" t="s">
        <v>5646</v>
      </c>
      <c r="I200" s="16">
        <v>35</v>
      </c>
      <c r="J200" s="16">
        <v>35</v>
      </c>
      <c r="K200" s="16">
        <v>18</v>
      </c>
      <c r="L200" s="16">
        <v>12</v>
      </c>
      <c r="M200" s="81">
        <v>5.5125000000000002</v>
      </c>
      <c r="N200" s="72">
        <v>12</v>
      </c>
      <c r="O200" s="64">
        <v>2530</v>
      </c>
      <c r="P200" s="65">
        <f>Table22457891011234567891011121314151617181920212223242526272829303132[[#This Row],[PEMBULATAN]]*O200</f>
        <v>30360</v>
      </c>
    </row>
    <row r="201" spans="1:16" ht="26.25" customHeight="1" x14ac:dyDescent="0.2">
      <c r="A201" s="14"/>
      <c r="B201" s="14"/>
      <c r="C201" s="73" t="s">
        <v>5639</v>
      </c>
      <c r="D201" s="78" t="s">
        <v>289</v>
      </c>
      <c r="E201" s="13">
        <v>44462</v>
      </c>
      <c r="F201" s="76" t="s">
        <v>5645</v>
      </c>
      <c r="G201" s="13">
        <v>44464.916666666664</v>
      </c>
      <c r="H201" s="77" t="s">
        <v>5646</v>
      </c>
      <c r="I201" s="16">
        <v>35</v>
      </c>
      <c r="J201" s="16">
        <v>35</v>
      </c>
      <c r="K201" s="16">
        <v>18</v>
      </c>
      <c r="L201" s="16">
        <v>12</v>
      </c>
      <c r="M201" s="81">
        <v>5.5125000000000002</v>
      </c>
      <c r="N201" s="72">
        <v>12</v>
      </c>
      <c r="O201" s="64">
        <v>2530</v>
      </c>
      <c r="P201" s="65">
        <f>Table22457891011234567891011121314151617181920212223242526272829303132[[#This Row],[PEMBULATAN]]*O201</f>
        <v>30360</v>
      </c>
    </row>
    <row r="202" spans="1:16" ht="26.25" customHeight="1" x14ac:dyDescent="0.2">
      <c r="A202" s="14"/>
      <c r="B202" s="14"/>
      <c r="C202" s="73" t="s">
        <v>5640</v>
      </c>
      <c r="D202" s="78" t="s">
        <v>289</v>
      </c>
      <c r="E202" s="13">
        <v>44462</v>
      </c>
      <c r="F202" s="76" t="s">
        <v>5645</v>
      </c>
      <c r="G202" s="13">
        <v>44464.916666666664</v>
      </c>
      <c r="H202" s="77" t="s">
        <v>5646</v>
      </c>
      <c r="I202" s="16">
        <v>38</v>
      </c>
      <c r="J202" s="16">
        <v>30</v>
      </c>
      <c r="K202" s="16">
        <v>17</v>
      </c>
      <c r="L202" s="16">
        <v>10</v>
      </c>
      <c r="M202" s="81">
        <v>4.8449999999999998</v>
      </c>
      <c r="N202" s="72">
        <v>10</v>
      </c>
      <c r="O202" s="64">
        <v>2530</v>
      </c>
      <c r="P202" s="65">
        <f>Table22457891011234567891011121314151617181920212223242526272829303132[[#This Row],[PEMBULATAN]]*O202</f>
        <v>25300</v>
      </c>
    </row>
    <row r="203" spans="1:16" ht="26.25" customHeight="1" x14ac:dyDescent="0.2">
      <c r="A203" s="14"/>
      <c r="B203" s="14"/>
      <c r="C203" s="73" t="s">
        <v>5641</v>
      </c>
      <c r="D203" s="78" t="s">
        <v>289</v>
      </c>
      <c r="E203" s="13">
        <v>44462</v>
      </c>
      <c r="F203" s="76" t="s">
        <v>5645</v>
      </c>
      <c r="G203" s="13">
        <v>44464.916666666664</v>
      </c>
      <c r="H203" s="77" t="s">
        <v>5646</v>
      </c>
      <c r="I203" s="16">
        <v>50</v>
      </c>
      <c r="J203" s="16">
        <v>48</v>
      </c>
      <c r="K203" s="16">
        <v>30</v>
      </c>
      <c r="L203" s="16">
        <v>4</v>
      </c>
      <c r="M203" s="81">
        <v>18</v>
      </c>
      <c r="N203" s="72">
        <v>18</v>
      </c>
      <c r="O203" s="64">
        <v>2530</v>
      </c>
      <c r="P203" s="65">
        <f>Table22457891011234567891011121314151617181920212223242526272829303132[[#This Row],[PEMBULATAN]]*O203</f>
        <v>45540</v>
      </c>
    </row>
    <row r="204" spans="1:16" ht="26.25" customHeight="1" x14ac:dyDescent="0.2">
      <c r="A204" s="14"/>
      <c r="B204" s="14"/>
      <c r="C204" s="73" t="s">
        <v>5642</v>
      </c>
      <c r="D204" s="78" t="s">
        <v>289</v>
      </c>
      <c r="E204" s="13">
        <v>44462</v>
      </c>
      <c r="F204" s="76" t="s">
        <v>5645</v>
      </c>
      <c r="G204" s="13">
        <v>44464.916666666664</v>
      </c>
      <c r="H204" s="77" t="s">
        <v>5646</v>
      </c>
      <c r="I204" s="16">
        <v>38</v>
      </c>
      <c r="J204" s="16">
        <v>30</v>
      </c>
      <c r="K204" s="16">
        <v>17</v>
      </c>
      <c r="L204" s="16">
        <v>10</v>
      </c>
      <c r="M204" s="81">
        <v>4.8449999999999998</v>
      </c>
      <c r="N204" s="72">
        <v>10</v>
      </c>
      <c r="O204" s="64">
        <v>2530</v>
      </c>
      <c r="P204" s="65">
        <f>Table22457891011234567891011121314151617181920212223242526272829303132[[#This Row],[PEMBULATAN]]*O204</f>
        <v>25300</v>
      </c>
    </row>
    <row r="205" spans="1:16" ht="26.25" customHeight="1" x14ac:dyDescent="0.2">
      <c r="A205" s="14"/>
      <c r="B205" s="14"/>
      <c r="C205" s="73" t="s">
        <v>5643</v>
      </c>
      <c r="D205" s="78" t="s">
        <v>289</v>
      </c>
      <c r="E205" s="13">
        <v>44462</v>
      </c>
      <c r="F205" s="76" t="s">
        <v>5645</v>
      </c>
      <c r="G205" s="13">
        <v>44464.916666666664</v>
      </c>
      <c r="H205" s="77" t="s">
        <v>5646</v>
      </c>
      <c r="I205" s="16">
        <v>40</v>
      </c>
      <c r="J205" s="16">
        <v>22</v>
      </c>
      <c r="K205" s="16">
        <v>16</v>
      </c>
      <c r="L205" s="16">
        <v>3</v>
      </c>
      <c r="M205" s="81">
        <v>3.52</v>
      </c>
      <c r="N205" s="72">
        <v>4</v>
      </c>
      <c r="O205" s="64">
        <v>2530</v>
      </c>
      <c r="P205" s="65">
        <f>Table22457891011234567891011121314151617181920212223242526272829303132[[#This Row],[PEMBULATAN]]*O205</f>
        <v>10120</v>
      </c>
    </row>
    <row r="206" spans="1:16" ht="26.25" customHeight="1" x14ac:dyDescent="0.2">
      <c r="A206" s="14"/>
      <c r="B206" s="14"/>
      <c r="C206" s="73" t="s">
        <v>5644</v>
      </c>
      <c r="D206" s="78" t="s">
        <v>289</v>
      </c>
      <c r="E206" s="13">
        <v>44462</v>
      </c>
      <c r="F206" s="76" t="s">
        <v>5645</v>
      </c>
      <c r="G206" s="13">
        <v>44464.916666666664</v>
      </c>
      <c r="H206" s="77" t="s">
        <v>5646</v>
      </c>
      <c r="I206" s="16">
        <v>55</v>
      </c>
      <c r="J206" s="16">
        <v>35</v>
      </c>
      <c r="K206" s="16">
        <v>8</v>
      </c>
      <c r="L206" s="16">
        <v>10</v>
      </c>
      <c r="M206" s="81">
        <v>3.85</v>
      </c>
      <c r="N206" s="72">
        <v>10</v>
      </c>
      <c r="O206" s="64">
        <v>2530</v>
      </c>
      <c r="P206" s="65">
        <f>Table22457891011234567891011121314151617181920212223242526272829303132[[#This Row],[PEMBULATAN]]*O206</f>
        <v>25300</v>
      </c>
    </row>
    <row r="207" spans="1:16" ht="22.5" customHeight="1" x14ac:dyDescent="0.2">
      <c r="A207" s="120" t="s">
        <v>30</v>
      </c>
      <c r="B207" s="121"/>
      <c r="C207" s="121"/>
      <c r="D207" s="121"/>
      <c r="E207" s="121"/>
      <c r="F207" s="121"/>
      <c r="G207" s="121"/>
      <c r="H207" s="121"/>
      <c r="I207" s="121"/>
      <c r="J207" s="121"/>
      <c r="K207" s="121"/>
      <c r="L207" s="122"/>
      <c r="M207" s="79">
        <f>SUBTOTAL(109,Table22457891011234567891011121314151617181920212223242526272829303132[KG VOLUME])</f>
        <v>4697.5665000000035</v>
      </c>
      <c r="N207" s="68">
        <f>SUM(N3:N206)</f>
        <v>4883</v>
      </c>
      <c r="O207" s="123">
        <f>SUM(P3:P206)</f>
        <v>12353990</v>
      </c>
      <c r="P207" s="124"/>
    </row>
    <row r="208" spans="1:16" ht="18" customHeight="1" x14ac:dyDescent="0.2">
      <c r="A208" s="86"/>
      <c r="B208" s="56" t="s">
        <v>42</v>
      </c>
      <c r="C208" s="55"/>
      <c r="D208" s="57" t="s">
        <v>43</v>
      </c>
      <c r="E208" s="86"/>
      <c r="F208" s="86"/>
      <c r="G208" s="86"/>
      <c r="H208" s="86"/>
      <c r="I208" s="86"/>
      <c r="J208" s="86"/>
      <c r="K208" s="86"/>
      <c r="L208" s="86"/>
      <c r="M208" s="87"/>
      <c r="N208" s="88" t="s">
        <v>51</v>
      </c>
      <c r="O208" s="89"/>
      <c r="P208" s="89">
        <f>O207*10%</f>
        <v>1235399</v>
      </c>
    </row>
    <row r="209" spans="1:16" ht="18" customHeight="1" thickBot="1" x14ac:dyDescent="0.25">
      <c r="A209" s="86"/>
      <c r="B209" s="56"/>
      <c r="C209" s="55"/>
      <c r="D209" s="57"/>
      <c r="E209" s="86"/>
      <c r="F209" s="86"/>
      <c r="G209" s="86"/>
      <c r="H209" s="86"/>
      <c r="I209" s="86"/>
      <c r="J209" s="86"/>
      <c r="K209" s="86"/>
      <c r="L209" s="86"/>
      <c r="M209" s="87"/>
      <c r="N209" s="90" t="s">
        <v>52</v>
      </c>
      <c r="O209" s="91"/>
      <c r="P209" s="91">
        <f>O207-P208</f>
        <v>11118591</v>
      </c>
    </row>
    <row r="210" spans="1:16" ht="18" customHeight="1" x14ac:dyDescent="0.2">
      <c r="A210" s="11"/>
      <c r="H210" s="63"/>
      <c r="N210" s="62" t="s">
        <v>31</v>
      </c>
      <c r="P210" s="69">
        <f>P209*1%</f>
        <v>111185.91</v>
      </c>
    </row>
    <row r="211" spans="1:16" ht="18" customHeight="1" thickBot="1" x14ac:dyDescent="0.25">
      <c r="A211" s="11"/>
      <c r="H211" s="63"/>
      <c r="N211" s="62" t="s">
        <v>53</v>
      </c>
      <c r="P211" s="71">
        <f>P209*2%</f>
        <v>222371.82</v>
      </c>
    </row>
    <row r="212" spans="1:16" ht="18" customHeight="1" x14ac:dyDescent="0.2">
      <c r="A212" s="11"/>
      <c r="H212" s="63"/>
      <c r="N212" s="66" t="s">
        <v>32</v>
      </c>
      <c r="O212" s="67"/>
      <c r="P212" s="70">
        <f>P209+P210-P211</f>
        <v>11007405.09</v>
      </c>
    </row>
    <row r="214" spans="1:16" x14ac:dyDescent="0.2">
      <c r="A214" s="11"/>
      <c r="H214" s="63"/>
      <c r="P214" s="71"/>
    </row>
    <row r="215" spans="1:16" x14ac:dyDescent="0.2">
      <c r="A215" s="11"/>
      <c r="H215" s="63"/>
      <c r="O215" s="58"/>
      <c r="P215" s="71"/>
    </row>
    <row r="216" spans="1:16" s="3" customFormat="1" x14ac:dyDescent="0.25">
      <c r="A216" s="11"/>
      <c r="B216" s="2"/>
      <c r="C216" s="2"/>
      <c r="E216" s="12"/>
      <c r="H216" s="63"/>
      <c r="N216" s="15"/>
      <c r="O216" s="15"/>
      <c r="P216" s="15"/>
    </row>
    <row r="217" spans="1:16" s="3" customFormat="1" x14ac:dyDescent="0.25">
      <c r="A217" s="11"/>
      <c r="B217" s="2"/>
      <c r="C217" s="2"/>
      <c r="E217" s="12"/>
      <c r="H217" s="63"/>
      <c r="N217" s="15"/>
      <c r="O217" s="15"/>
      <c r="P217" s="15"/>
    </row>
    <row r="218" spans="1:16" s="3" customFormat="1" x14ac:dyDescent="0.25">
      <c r="A218" s="11"/>
      <c r="B218" s="2"/>
      <c r="C218" s="2"/>
      <c r="E218" s="12"/>
      <c r="H218" s="63"/>
      <c r="N218" s="15"/>
      <c r="O218" s="15"/>
      <c r="P218" s="15"/>
    </row>
    <row r="219" spans="1:16" s="3" customFormat="1" x14ac:dyDescent="0.25">
      <c r="A219" s="11"/>
      <c r="B219" s="2"/>
      <c r="C219" s="2"/>
      <c r="E219" s="12"/>
      <c r="H219" s="63"/>
      <c r="N219" s="15"/>
      <c r="O219" s="15"/>
      <c r="P219" s="15"/>
    </row>
    <row r="220" spans="1:16" s="3" customFormat="1" x14ac:dyDescent="0.25">
      <c r="A220" s="11"/>
      <c r="B220" s="2"/>
      <c r="C220" s="2"/>
      <c r="E220" s="12"/>
      <c r="H220" s="63"/>
      <c r="N220" s="15"/>
      <c r="O220" s="15"/>
      <c r="P220" s="15"/>
    </row>
    <row r="221" spans="1:16" s="3" customFormat="1" x14ac:dyDescent="0.25">
      <c r="A221" s="11"/>
      <c r="B221" s="2"/>
      <c r="C221" s="2"/>
      <c r="E221" s="12"/>
      <c r="H221" s="63"/>
      <c r="N221" s="15"/>
      <c r="O221" s="15"/>
      <c r="P221" s="15"/>
    </row>
    <row r="222" spans="1:16" s="3" customFormat="1" x14ac:dyDescent="0.25">
      <c r="A222" s="11"/>
      <c r="B222" s="2"/>
      <c r="C222" s="2"/>
      <c r="E222" s="12"/>
      <c r="H222" s="63"/>
      <c r="N222" s="15"/>
      <c r="O222" s="15"/>
      <c r="P222" s="15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3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3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3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</sheetData>
  <mergeCells count="2">
    <mergeCell ref="A207:L207"/>
    <mergeCell ref="O207:P207"/>
  </mergeCells>
  <conditionalFormatting sqref="B3">
    <cfRule type="duplicateValues" dxfId="176" priority="2"/>
  </conditionalFormatting>
  <conditionalFormatting sqref="B4:B182">
    <cfRule type="duplicateValues" dxfId="175" priority="1"/>
  </conditionalFormatting>
  <conditionalFormatting sqref="B183:B206">
    <cfRule type="duplicateValues" dxfId="174" priority="63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8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K9" sqref="K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42578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 t="s">
        <v>7150</v>
      </c>
      <c r="B3" s="74" t="s">
        <v>5647</v>
      </c>
      <c r="C3" s="9" t="s">
        <v>5648</v>
      </c>
      <c r="D3" s="76" t="s">
        <v>289</v>
      </c>
      <c r="E3" s="13">
        <v>44463</v>
      </c>
      <c r="F3" s="76" t="s">
        <v>5645</v>
      </c>
      <c r="G3" s="13">
        <v>44464.916666666664</v>
      </c>
      <c r="H3" s="10" t="s">
        <v>5646</v>
      </c>
      <c r="I3" s="1">
        <v>85</v>
      </c>
      <c r="J3" s="1">
        <v>25</v>
      </c>
      <c r="K3" s="1">
        <v>20</v>
      </c>
      <c r="L3" s="1">
        <v>1</v>
      </c>
      <c r="M3" s="80">
        <v>10.625</v>
      </c>
      <c r="N3" s="8">
        <v>11</v>
      </c>
      <c r="O3" s="64">
        <v>2530</v>
      </c>
      <c r="P3" s="65">
        <f>Table2245789101123456789101112131415161718192021222324252627282930313233[[#This Row],[PEMBULATAN]]*O3</f>
        <v>27830</v>
      </c>
    </row>
    <row r="4" spans="1:16" ht="23.25" customHeight="1" x14ac:dyDescent="0.2">
      <c r="A4" s="14"/>
      <c r="B4" s="75"/>
      <c r="C4" s="9" t="s">
        <v>5649</v>
      </c>
      <c r="D4" s="76" t="s">
        <v>289</v>
      </c>
      <c r="E4" s="13">
        <v>44463</v>
      </c>
      <c r="F4" s="76" t="s">
        <v>5645</v>
      </c>
      <c r="G4" s="13">
        <v>44464.916666666664</v>
      </c>
      <c r="H4" s="10" t="s">
        <v>5646</v>
      </c>
      <c r="I4" s="1">
        <v>110</v>
      </c>
      <c r="J4" s="1">
        <v>56</v>
      </c>
      <c r="K4" s="1">
        <v>18</v>
      </c>
      <c r="L4" s="1">
        <v>10</v>
      </c>
      <c r="M4" s="80">
        <v>27.72</v>
      </c>
      <c r="N4" s="8">
        <v>28</v>
      </c>
      <c r="O4" s="64">
        <v>2530</v>
      </c>
      <c r="P4" s="65">
        <f>Table2245789101123456789101112131415161718192021222324252627282930313233[[#This Row],[PEMBULATAN]]*O4</f>
        <v>70840</v>
      </c>
    </row>
    <row r="5" spans="1:16" ht="23.25" customHeight="1" x14ac:dyDescent="0.2">
      <c r="A5" s="14"/>
      <c r="B5" s="75"/>
      <c r="C5" s="73" t="s">
        <v>5650</v>
      </c>
      <c r="D5" s="78" t="s">
        <v>289</v>
      </c>
      <c r="E5" s="13">
        <v>44463</v>
      </c>
      <c r="F5" s="76" t="s">
        <v>5645</v>
      </c>
      <c r="G5" s="13">
        <v>44464.916666666664</v>
      </c>
      <c r="H5" s="77" t="s">
        <v>5646</v>
      </c>
      <c r="I5" s="16">
        <v>90</v>
      </c>
      <c r="J5" s="16">
        <v>60</v>
      </c>
      <c r="K5" s="16">
        <v>23</v>
      </c>
      <c r="L5" s="16">
        <v>10</v>
      </c>
      <c r="M5" s="81">
        <v>31.05</v>
      </c>
      <c r="N5" s="72">
        <v>31</v>
      </c>
      <c r="O5" s="64">
        <v>2530</v>
      </c>
      <c r="P5" s="65">
        <f>Table2245789101123456789101112131415161718192021222324252627282930313233[[#This Row],[PEMBULATAN]]*O5</f>
        <v>78430</v>
      </c>
    </row>
    <row r="6" spans="1:16" ht="23.25" customHeight="1" x14ac:dyDescent="0.2">
      <c r="A6" s="14"/>
      <c r="B6" s="75"/>
      <c r="C6" s="73" t="s">
        <v>5651</v>
      </c>
      <c r="D6" s="78" t="s">
        <v>289</v>
      </c>
      <c r="E6" s="13">
        <v>44463</v>
      </c>
      <c r="F6" s="76" t="s">
        <v>5645</v>
      </c>
      <c r="G6" s="13">
        <v>44464.916666666664</v>
      </c>
      <c r="H6" s="77" t="s">
        <v>5646</v>
      </c>
      <c r="I6" s="16">
        <v>85</v>
      </c>
      <c r="J6" s="16">
        <v>60</v>
      </c>
      <c r="K6" s="16">
        <v>39</v>
      </c>
      <c r="L6" s="16">
        <v>17</v>
      </c>
      <c r="M6" s="81">
        <v>49.725000000000001</v>
      </c>
      <c r="N6" s="72">
        <v>50</v>
      </c>
      <c r="O6" s="64">
        <v>2530</v>
      </c>
      <c r="P6" s="65">
        <f>Table2245789101123456789101112131415161718192021222324252627282930313233[[#This Row],[PEMBULATAN]]*O6</f>
        <v>126500</v>
      </c>
    </row>
    <row r="7" spans="1:16" ht="23.25" customHeight="1" x14ac:dyDescent="0.2">
      <c r="A7" s="14"/>
      <c r="B7" s="75"/>
      <c r="C7" s="73" t="s">
        <v>5652</v>
      </c>
      <c r="D7" s="78" t="s">
        <v>289</v>
      </c>
      <c r="E7" s="13">
        <v>44463</v>
      </c>
      <c r="F7" s="76" t="s">
        <v>5645</v>
      </c>
      <c r="G7" s="13">
        <v>44464.916666666664</v>
      </c>
      <c r="H7" s="77" t="s">
        <v>5646</v>
      </c>
      <c r="I7" s="16">
        <v>95</v>
      </c>
      <c r="J7" s="16">
        <v>60</v>
      </c>
      <c r="K7" s="16">
        <v>29</v>
      </c>
      <c r="L7" s="16">
        <v>16</v>
      </c>
      <c r="M7" s="81">
        <v>41.325000000000003</v>
      </c>
      <c r="N7" s="72">
        <v>42</v>
      </c>
      <c r="O7" s="64">
        <v>2530</v>
      </c>
      <c r="P7" s="65">
        <f>Table2245789101123456789101112131415161718192021222324252627282930313233[[#This Row],[PEMBULATAN]]*O7</f>
        <v>106260</v>
      </c>
    </row>
    <row r="8" spans="1:16" ht="23.25" customHeight="1" x14ac:dyDescent="0.2">
      <c r="A8" s="14"/>
      <c r="B8" s="75"/>
      <c r="C8" s="73" t="s">
        <v>5653</v>
      </c>
      <c r="D8" s="78" t="s">
        <v>289</v>
      </c>
      <c r="E8" s="13">
        <v>44463</v>
      </c>
      <c r="F8" s="76" t="s">
        <v>5645</v>
      </c>
      <c r="G8" s="13">
        <v>44464.916666666664</v>
      </c>
      <c r="H8" s="77" t="s">
        <v>5646</v>
      </c>
      <c r="I8" s="16">
        <v>93</v>
      </c>
      <c r="J8" s="16">
        <v>59</v>
      </c>
      <c r="K8" s="16">
        <v>35</v>
      </c>
      <c r="L8" s="16">
        <v>9</v>
      </c>
      <c r="M8" s="81">
        <v>48.011249999999997</v>
      </c>
      <c r="N8" s="72">
        <v>48</v>
      </c>
      <c r="O8" s="64">
        <v>2530</v>
      </c>
      <c r="P8" s="65">
        <f>Table2245789101123456789101112131415161718192021222324252627282930313233[[#This Row],[PEMBULATAN]]*O8</f>
        <v>121440</v>
      </c>
    </row>
    <row r="9" spans="1:16" ht="23.25" customHeight="1" x14ac:dyDescent="0.2">
      <c r="A9" s="14"/>
      <c r="B9" s="75"/>
      <c r="C9" s="73" t="s">
        <v>5654</v>
      </c>
      <c r="D9" s="78" t="s">
        <v>289</v>
      </c>
      <c r="E9" s="13">
        <v>44463</v>
      </c>
      <c r="F9" s="76" t="s">
        <v>5645</v>
      </c>
      <c r="G9" s="13">
        <v>44464.916666666664</v>
      </c>
      <c r="H9" s="77" t="s">
        <v>5646</v>
      </c>
      <c r="I9" s="16">
        <v>82</v>
      </c>
      <c r="J9" s="16">
        <v>58</v>
      </c>
      <c r="K9" s="16">
        <v>23</v>
      </c>
      <c r="L9" s="16">
        <v>27</v>
      </c>
      <c r="M9" s="81">
        <v>27.347000000000001</v>
      </c>
      <c r="N9" s="72">
        <v>28</v>
      </c>
      <c r="O9" s="64">
        <v>2530</v>
      </c>
      <c r="P9" s="65">
        <f>Table2245789101123456789101112131415161718192021222324252627282930313233[[#This Row],[PEMBULATAN]]*O9</f>
        <v>70840</v>
      </c>
    </row>
    <row r="10" spans="1:16" ht="23.25" customHeight="1" x14ac:dyDescent="0.2">
      <c r="A10" s="14"/>
      <c r="B10" s="75"/>
      <c r="C10" s="73" t="s">
        <v>5655</v>
      </c>
      <c r="D10" s="78" t="s">
        <v>289</v>
      </c>
      <c r="E10" s="13">
        <v>44463</v>
      </c>
      <c r="F10" s="76" t="s">
        <v>5645</v>
      </c>
      <c r="G10" s="13">
        <v>44464.916666666664</v>
      </c>
      <c r="H10" s="77" t="s">
        <v>5646</v>
      </c>
      <c r="I10" s="16">
        <v>98</v>
      </c>
      <c r="J10" s="16">
        <v>52</v>
      </c>
      <c r="K10" s="16">
        <v>40</v>
      </c>
      <c r="L10" s="16">
        <v>28</v>
      </c>
      <c r="M10" s="81">
        <v>50.96</v>
      </c>
      <c r="N10" s="72">
        <v>51</v>
      </c>
      <c r="O10" s="64">
        <v>2530</v>
      </c>
      <c r="P10" s="65">
        <f>Table2245789101123456789101112131415161718192021222324252627282930313233[[#This Row],[PEMBULATAN]]*O10</f>
        <v>129030</v>
      </c>
    </row>
    <row r="11" spans="1:16" ht="23.25" customHeight="1" x14ac:dyDescent="0.2">
      <c r="A11" s="14"/>
      <c r="B11" s="75"/>
      <c r="C11" s="73" t="s">
        <v>5656</v>
      </c>
      <c r="D11" s="78" t="s">
        <v>289</v>
      </c>
      <c r="E11" s="13">
        <v>44463</v>
      </c>
      <c r="F11" s="76" t="s">
        <v>5645</v>
      </c>
      <c r="G11" s="13">
        <v>44464.916666666664</v>
      </c>
      <c r="H11" s="77" t="s">
        <v>5646</v>
      </c>
      <c r="I11" s="16">
        <v>125</v>
      </c>
      <c r="J11" s="16">
        <v>30</v>
      </c>
      <c r="K11" s="16">
        <v>43</v>
      </c>
      <c r="L11" s="16">
        <v>24</v>
      </c>
      <c r="M11" s="81">
        <v>40.3125</v>
      </c>
      <c r="N11" s="72">
        <v>41</v>
      </c>
      <c r="O11" s="64">
        <v>2530</v>
      </c>
      <c r="P11" s="65">
        <f>Table2245789101123456789101112131415161718192021222324252627282930313233[[#This Row],[PEMBULATAN]]*O11</f>
        <v>103730</v>
      </c>
    </row>
    <row r="12" spans="1:16" ht="23.25" customHeight="1" x14ac:dyDescent="0.2">
      <c r="A12" s="14"/>
      <c r="B12" s="75"/>
      <c r="C12" s="73" t="s">
        <v>5657</v>
      </c>
      <c r="D12" s="78" t="s">
        <v>289</v>
      </c>
      <c r="E12" s="13">
        <v>44463</v>
      </c>
      <c r="F12" s="76" t="s">
        <v>5645</v>
      </c>
      <c r="G12" s="13">
        <v>44464.916666666664</v>
      </c>
      <c r="H12" s="77" t="s">
        <v>5646</v>
      </c>
      <c r="I12" s="16">
        <v>56</v>
      </c>
      <c r="J12" s="16">
        <v>40</v>
      </c>
      <c r="K12" s="16">
        <v>33</v>
      </c>
      <c r="L12" s="16">
        <v>4</v>
      </c>
      <c r="M12" s="81">
        <v>18.48</v>
      </c>
      <c r="N12" s="72">
        <v>19</v>
      </c>
      <c r="O12" s="64">
        <v>2530</v>
      </c>
      <c r="P12" s="65">
        <f>Table2245789101123456789101112131415161718192021222324252627282930313233[[#This Row],[PEMBULATAN]]*O12</f>
        <v>48070</v>
      </c>
    </row>
    <row r="13" spans="1:16" ht="23.25" customHeight="1" x14ac:dyDescent="0.2">
      <c r="A13" s="14"/>
      <c r="B13" s="75"/>
      <c r="C13" s="73" t="s">
        <v>5658</v>
      </c>
      <c r="D13" s="78" t="s">
        <v>289</v>
      </c>
      <c r="E13" s="13">
        <v>44463</v>
      </c>
      <c r="F13" s="76" t="s">
        <v>5645</v>
      </c>
      <c r="G13" s="13">
        <v>44464.916666666664</v>
      </c>
      <c r="H13" s="77" t="s">
        <v>5646</v>
      </c>
      <c r="I13" s="16">
        <v>77</v>
      </c>
      <c r="J13" s="16">
        <v>66</v>
      </c>
      <c r="K13" s="16">
        <v>29</v>
      </c>
      <c r="L13" s="16">
        <v>10</v>
      </c>
      <c r="M13" s="81">
        <v>36.844499999999996</v>
      </c>
      <c r="N13" s="72">
        <v>37</v>
      </c>
      <c r="O13" s="64">
        <v>2530</v>
      </c>
      <c r="P13" s="65">
        <f>Table2245789101123456789101112131415161718192021222324252627282930313233[[#This Row],[PEMBULATAN]]*O13</f>
        <v>93610</v>
      </c>
    </row>
    <row r="14" spans="1:16" ht="23.25" customHeight="1" x14ac:dyDescent="0.2">
      <c r="A14" s="14"/>
      <c r="B14" s="75"/>
      <c r="C14" s="73" t="s">
        <v>5659</v>
      </c>
      <c r="D14" s="78" t="s">
        <v>289</v>
      </c>
      <c r="E14" s="13">
        <v>44463</v>
      </c>
      <c r="F14" s="76" t="s">
        <v>5645</v>
      </c>
      <c r="G14" s="13">
        <v>44464.916666666664</v>
      </c>
      <c r="H14" s="77" t="s">
        <v>5646</v>
      </c>
      <c r="I14" s="16">
        <v>70</v>
      </c>
      <c r="J14" s="16">
        <v>59</v>
      </c>
      <c r="K14" s="16">
        <v>29</v>
      </c>
      <c r="L14" s="16">
        <v>6</v>
      </c>
      <c r="M14" s="81">
        <v>29.942499999999999</v>
      </c>
      <c r="N14" s="72">
        <v>30</v>
      </c>
      <c r="O14" s="64">
        <v>2530</v>
      </c>
      <c r="P14" s="65">
        <f>Table2245789101123456789101112131415161718192021222324252627282930313233[[#This Row],[PEMBULATAN]]*O14</f>
        <v>75900</v>
      </c>
    </row>
    <row r="15" spans="1:16" ht="23.25" customHeight="1" x14ac:dyDescent="0.2">
      <c r="A15" s="14"/>
      <c r="B15" s="75"/>
      <c r="C15" s="73" t="s">
        <v>5660</v>
      </c>
      <c r="D15" s="78" t="s">
        <v>289</v>
      </c>
      <c r="E15" s="13">
        <v>44463</v>
      </c>
      <c r="F15" s="76" t="s">
        <v>5645</v>
      </c>
      <c r="G15" s="13">
        <v>44464.916666666664</v>
      </c>
      <c r="H15" s="77" t="s">
        <v>5646</v>
      </c>
      <c r="I15" s="16">
        <v>78</v>
      </c>
      <c r="J15" s="16">
        <v>67</v>
      </c>
      <c r="K15" s="16">
        <v>28</v>
      </c>
      <c r="L15" s="16">
        <v>20</v>
      </c>
      <c r="M15" s="81">
        <v>36.582000000000001</v>
      </c>
      <c r="N15" s="72">
        <v>37</v>
      </c>
      <c r="O15" s="64">
        <v>2530</v>
      </c>
      <c r="P15" s="65">
        <f>Table2245789101123456789101112131415161718192021222324252627282930313233[[#This Row],[PEMBULATAN]]*O15</f>
        <v>93610</v>
      </c>
    </row>
    <row r="16" spans="1:16" ht="23.25" customHeight="1" x14ac:dyDescent="0.2">
      <c r="A16" s="14"/>
      <c r="B16" s="75"/>
      <c r="C16" s="73" t="s">
        <v>5661</v>
      </c>
      <c r="D16" s="78" t="s">
        <v>289</v>
      </c>
      <c r="E16" s="13">
        <v>44463</v>
      </c>
      <c r="F16" s="76" t="s">
        <v>5645</v>
      </c>
      <c r="G16" s="13">
        <v>44464.916666666664</v>
      </c>
      <c r="H16" s="77" t="s">
        <v>5646</v>
      </c>
      <c r="I16" s="16">
        <v>43</v>
      </c>
      <c r="J16" s="16">
        <v>43</v>
      </c>
      <c r="K16" s="16">
        <v>40</v>
      </c>
      <c r="L16" s="16">
        <v>1</v>
      </c>
      <c r="M16" s="81">
        <v>18.489999999999998</v>
      </c>
      <c r="N16" s="72">
        <v>19</v>
      </c>
      <c r="O16" s="64">
        <v>2530</v>
      </c>
      <c r="P16" s="65">
        <f>Table2245789101123456789101112131415161718192021222324252627282930313233[[#This Row],[PEMBULATAN]]*O16</f>
        <v>48070</v>
      </c>
    </row>
    <row r="17" spans="1:16" ht="23.25" customHeight="1" x14ac:dyDescent="0.2">
      <c r="A17" s="14"/>
      <c r="B17" s="75"/>
      <c r="C17" s="73" t="s">
        <v>5662</v>
      </c>
      <c r="D17" s="78" t="s">
        <v>289</v>
      </c>
      <c r="E17" s="13">
        <v>44463</v>
      </c>
      <c r="F17" s="76" t="s">
        <v>5645</v>
      </c>
      <c r="G17" s="13">
        <v>44464.916666666664</v>
      </c>
      <c r="H17" s="77" t="s">
        <v>5646</v>
      </c>
      <c r="I17" s="16">
        <v>80</v>
      </c>
      <c r="J17" s="16">
        <v>55</v>
      </c>
      <c r="K17" s="16">
        <v>35</v>
      </c>
      <c r="L17" s="16">
        <v>5</v>
      </c>
      <c r="M17" s="81">
        <v>38.5</v>
      </c>
      <c r="N17" s="72">
        <v>39</v>
      </c>
      <c r="O17" s="64">
        <v>2530</v>
      </c>
      <c r="P17" s="65">
        <f>Table2245789101123456789101112131415161718192021222324252627282930313233[[#This Row],[PEMBULATAN]]*O17</f>
        <v>98670</v>
      </c>
    </row>
    <row r="18" spans="1:16" ht="23.25" customHeight="1" x14ac:dyDescent="0.2">
      <c r="A18" s="14"/>
      <c r="B18" s="75"/>
      <c r="C18" s="73" t="s">
        <v>5663</v>
      </c>
      <c r="D18" s="78" t="s">
        <v>289</v>
      </c>
      <c r="E18" s="13">
        <v>44463</v>
      </c>
      <c r="F18" s="76" t="s">
        <v>5645</v>
      </c>
      <c r="G18" s="13">
        <v>44464.916666666664</v>
      </c>
      <c r="H18" s="77" t="s">
        <v>5646</v>
      </c>
      <c r="I18" s="16">
        <v>80</v>
      </c>
      <c r="J18" s="16">
        <v>56</v>
      </c>
      <c r="K18" s="16">
        <v>20</v>
      </c>
      <c r="L18" s="16">
        <v>11</v>
      </c>
      <c r="M18" s="81">
        <v>22.4</v>
      </c>
      <c r="N18" s="72">
        <v>23</v>
      </c>
      <c r="O18" s="64">
        <v>2530</v>
      </c>
      <c r="P18" s="65">
        <f>Table2245789101123456789101112131415161718192021222324252627282930313233[[#This Row],[PEMBULATAN]]*O18</f>
        <v>58190</v>
      </c>
    </row>
    <row r="19" spans="1:16" ht="23.25" customHeight="1" x14ac:dyDescent="0.2">
      <c r="A19" s="14"/>
      <c r="B19" s="75"/>
      <c r="C19" s="73" t="s">
        <v>5664</v>
      </c>
      <c r="D19" s="78" t="s">
        <v>289</v>
      </c>
      <c r="E19" s="13">
        <v>44463</v>
      </c>
      <c r="F19" s="76" t="s">
        <v>5645</v>
      </c>
      <c r="G19" s="13">
        <v>44464.916666666664</v>
      </c>
      <c r="H19" s="77" t="s">
        <v>5646</v>
      </c>
      <c r="I19" s="16">
        <v>83</v>
      </c>
      <c r="J19" s="16">
        <v>59</v>
      </c>
      <c r="K19" s="16">
        <v>27</v>
      </c>
      <c r="L19" s="16">
        <v>26</v>
      </c>
      <c r="M19" s="81">
        <v>33.054749999999999</v>
      </c>
      <c r="N19" s="72">
        <v>33</v>
      </c>
      <c r="O19" s="64">
        <v>2530</v>
      </c>
      <c r="P19" s="65">
        <f>Table2245789101123456789101112131415161718192021222324252627282930313233[[#This Row],[PEMBULATAN]]*O19</f>
        <v>83490</v>
      </c>
    </row>
    <row r="20" spans="1:16" ht="23.25" customHeight="1" x14ac:dyDescent="0.2">
      <c r="A20" s="14"/>
      <c r="B20" s="75"/>
      <c r="C20" s="73" t="s">
        <v>5665</v>
      </c>
      <c r="D20" s="78" t="s">
        <v>289</v>
      </c>
      <c r="E20" s="13">
        <v>44463</v>
      </c>
      <c r="F20" s="76" t="s">
        <v>5645</v>
      </c>
      <c r="G20" s="13">
        <v>44464.916666666664</v>
      </c>
      <c r="H20" s="77" t="s">
        <v>5646</v>
      </c>
      <c r="I20" s="16">
        <v>75</v>
      </c>
      <c r="J20" s="16">
        <v>68</v>
      </c>
      <c r="K20" s="16">
        <v>23</v>
      </c>
      <c r="L20" s="16">
        <v>11</v>
      </c>
      <c r="M20" s="81">
        <v>29.324999999999999</v>
      </c>
      <c r="N20" s="72">
        <v>30</v>
      </c>
      <c r="O20" s="64">
        <v>2530</v>
      </c>
      <c r="P20" s="65">
        <f>Table2245789101123456789101112131415161718192021222324252627282930313233[[#This Row],[PEMBULATAN]]*O20</f>
        <v>75900</v>
      </c>
    </row>
    <row r="21" spans="1:16" ht="23.25" customHeight="1" x14ac:dyDescent="0.2">
      <c r="A21" s="14"/>
      <c r="B21" s="75"/>
      <c r="C21" s="73" t="s">
        <v>5666</v>
      </c>
      <c r="D21" s="78" t="s">
        <v>289</v>
      </c>
      <c r="E21" s="13">
        <v>44463</v>
      </c>
      <c r="F21" s="76" t="s">
        <v>5645</v>
      </c>
      <c r="G21" s="13">
        <v>44464.916666666664</v>
      </c>
      <c r="H21" s="77" t="s">
        <v>5646</v>
      </c>
      <c r="I21" s="16">
        <v>75</v>
      </c>
      <c r="J21" s="16">
        <v>50</v>
      </c>
      <c r="K21" s="16">
        <v>20</v>
      </c>
      <c r="L21" s="16">
        <v>5</v>
      </c>
      <c r="M21" s="81">
        <v>18.75</v>
      </c>
      <c r="N21" s="72">
        <v>19</v>
      </c>
      <c r="O21" s="64">
        <v>2530</v>
      </c>
      <c r="P21" s="65">
        <f>Table2245789101123456789101112131415161718192021222324252627282930313233[[#This Row],[PEMBULATAN]]*O21</f>
        <v>48070</v>
      </c>
    </row>
    <row r="22" spans="1:16" ht="23.25" customHeight="1" x14ac:dyDescent="0.2">
      <c r="A22" s="14"/>
      <c r="B22" s="75"/>
      <c r="C22" s="73" t="s">
        <v>5667</v>
      </c>
      <c r="D22" s="78" t="s">
        <v>289</v>
      </c>
      <c r="E22" s="13">
        <v>44463</v>
      </c>
      <c r="F22" s="76" t="s">
        <v>5645</v>
      </c>
      <c r="G22" s="13">
        <v>44464.916666666664</v>
      </c>
      <c r="H22" s="77" t="s">
        <v>5646</v>
      </c>
      <c r="I22" s="16">
        <v>48</v>
      </c>
      <c r="J22" s="16">
        <v>32</v>
      </c>
      <c r="K22" s="16">
        <v>32</v>
      </c>
      <c r="L22" s="16">
        <v>5</v>
      </c>
      <c r="M22" s="81">
        <v>12.288</v>
      </c>
      <c r="N22" s="72">
        <v>12</v>
      </c>
      <c r="O22" s="64">
        <v>2530</v>
      </c>
      <c r="P22" s="65">
        <f>Table2245789101123456789101112131415161718192021222324252627282930313233[[#This Row],[PEMBULATAN]]*O22</f>
        <v>30360</v>
      </c>
    </row>
    <row r="23" spans="1:16" ht="23.25" customHeight="1" x14ac:dyDescent="0.2">
      <c r="A23" s="14"/>
      <c r="B23" s="75"/>
      <c r="C23" s="73" t="s">
        <v>5668</v>
      </c>
      <c r="D23" s="78" t="s">
        <v>289</v>
      </c>
      <c r="E23" s="13">
        <v>44463</v>
      </c>
      <c r="F23" s="76" t="s">
        <v>5645</v>
      </c>
      <c r="G23" s="13">
        <v>44464.916666666664</v>
      </c>
      <c r="H23" s="77" t="s">
        <v>5646</v>
      </c>
      <c r="I23" s="16">
        <v>57</v>
      </c>
      <c r="J23" s="16">
        <v>57</v>
      </c>
      <c r="K23" s="16">
        <v>17</v>
      </c>
      <c r="L23" s="16">
        <v>6</v>
      </c>
      <c r="M23" s="81">
        <v>13.808249999999999</v>
      </c>
      <c r="N23" s="72">
        <v>14</v>
      </c>
      <c r="O23" s="64">
        <v>2530</v>
      </c>
      <c r="P23" s="65">
        <f>Table2245789101123456789101112131415161718192021222324252627282930313233[[#This Row],[PEMBULATAN]]*O23</f>
        <v>35420</v>
      </c>
    </row>
    <row r="24" spans="1:16" ht="23.25" customHeight="1" x14ac:dyDescent="0.2">
      <c r="A24" s="14"/>
      <c r="B24" s="75"/>
      <c r="C24" s="73" t="s">
        <v>5669</v>
      </c>
      <c r="D24" s="78" t="s">
        <v>289</v>
      </c>
      <c r="E24" s="13">
        <v>44463</v>
      </c>
      <c r="F24" s="76" t="s">
        <v>5645</v>
      </c>
      <c r="G24" s="13">
        <v>44464.916666666664</v>
      </c>
      <c r="H24" s="77" t="s">
        <v>5646</v>
      </c>
      <c r="I24" s="16">
        <v>57</v>
      </c>
      <c r="J24" s="16">
        <v>25</v>
      </c>
      <c r="K24" s="16">
        <v>23</v>
      </c>
      <c r="L24" s="16">
        <v>12</v>
      </c>
      <c r="M24" s="81">
        <v>8.1937499999999996</v>
      </c>
      <c r="N24" s="72">
        <v>12</v>
      </c>
      <c r="O24" s="64">
        <v>2530</v>
      </c>
      <c r="P24" s="65">
        <f>Table2245789101123456789101112131415161718192021222324252627282930313233[[#This Row],[PEMBULATAN]]*O24</f>
        <v>30360</v>
      </c>
    </row>
    <row r="25" spans="1:16" ht="23.25" customHeight="1" x14ac:dyDescent="0.2">
      <c r="A25" s="14"/>
      <c r="B25" s="75"/>
      <c r="C25" s="73" t="s">
        <v>5670</v>
      </c>
      <c r="D25" s="78" t="s">
        <v>289</v>
      </c>
      <c r="E25" s="13">
        <v>44463</v>
      </c>
      <c r="F25" s="76" t="s">
        <v>5645</v>
      </c>
      <c r="G25" s="13">
        <v>44464.916666666664</v>
      </c>
      <c r="H25" s="77" t="s">
        <v>5646</v>
      </c>
      <c r="I25" s="16">
        <v>69</v>
      </c>
      <c r="J25" s="16">
        <v>63</v>
      </c>
      <c r="K25" s="16">
        <v>29</v>
      </c>
      <c r="L25" s="16">
        <v>18</v>
      </c>
      <c r="M25" s="81">
        <v>31.515750000000001</v>
      </c>
      <c r="N25" s="72">
        <v>32</v>
      </c>
      <c r="O25" s="64">
        <v>2530</v>
      </c>
      <c r="P25" s="65">
        <f>Table2245789101123456789101112131415161718192021222324252627282930313233[[#This Row],[PEMBULATAN]]*O25</f>
        <v>80960</v>
      </c>
    </row>
    <row r="26" spans="1:16" ht="23.25" customHeight="1" x14ac:dyDescent="0.2">
      <c r="A26" s="14"/>
      <c r="B26" s="75"/>
      <c r="C26" s="73" t="s">
        <v>5671</v>
      </c>
      <c r="D26" s="78" t="s">
        <v>289</v>
      </c>
      <c r="E26" s="13">
        <v>44463</v>
      </c>
      <c r="F26" s="76" t="s">
        <v>5645</v>
      </c>
      <c r="G26" s="13">
        <v>44464.916666666664</v>
      </c>
      <c r="H26" s="77" t="s">
        <v>5646</v>
      </c>
      <c r="I26" s="16">
        <v>52</v>
      </c>
      <c r="J26" s="16">
        <v>42</v>
      </c>
      <c r="K26" s="16">
        <v>20</v>
      </c>
      <c r="L26" s="16">
        <v>4</v>
      </c>
      <c r="M26" s="81">
        <v>10.92</v>
      </c>
      <c r="N26" s="72">
        <v>11</v>
      </c>
      <c r="O26" s="64">
        <v>2530</v>
      </c>
      <c r="P26" s="65">
        <f>Table2245789101123456789101112131415161718192021222324252627282930313233[[#This Row],[PEMBULATAN]]*O26</f>
        <v>27830</v>
      </c>
    </row>
    <row r="27" spans="1:16" ht="23.25" customHeight="1" x14ac:dyDescent="0.2">
      <c r="A27" s="14"/>
      <c r="B27" s="75"/>
      <c r="C27" s="73" t="s">
        <v>5672</v>
      </c>
      <c r="D27" s="78" t="s">
        <v>289</v>
      </c>
      <c r="E27" s="13">
        <v>44463</v>
      </c>
      <c r="F27" s="76" t="s">
        <v>5645</v>
      </c>
      <c r="G27" s="13">
        <v>44464.916666666664</v>
      </c>
      <c r="H27" s="77" t="s">
        <v>5646</v>
      </c>
      <c r="I27" s="16">
        <v>93</v>
      </c>
      <c r="J27" s="16">
        <v>65</v>
      </c>
      <c r="K27" s="16">
        <v>25</v>
      </c>
      <c r="L27" s="16">
        <v>9</v>
      </c>
      <c r="M27" s="81">
        <v>37.78125</v>
      </c>
      <c r="N27" s="72">
        <v>38</v>
      </c>
      <c r="O27" s="64">
        <v>2530</v>
      </c>
      <c r="P27" s="65">
        <f>Table2245789101123456789101112131415161718192021222324252627282930313233[[#This Row],[PEMBULATAN]]*O27</f>
        <v>96140</v>
      </c>
    </row>
    <row r="28" spans="1:16" ht="23.25" customHeight="1" x14ac:dyDescent="0.2">
      <c r="A28" s="14"/>
      <c r="B28" s="75"/>
      <c r="C28" s="73" t="s">
        <v>5673</v>
      </c>
      <c r="D28" s="78" t="s">
        <v>289</v>
      </c>
      <c r="E28" s="13">
        <v>44463</v>
      </c>
      <c r="F28" s="76" t="s">
        <v>5645</v>
      </c>
      <c r="G28" s="13">
        <v>44464.916666666664</v>
      </c>
      <c r="H28" s="77" t="s">
        <v>5646</v>
      </c>
      <c r="I28" s="16">
        <v>43</v>
      </c>
      <c r="J28" s="16">
        <v>23</v>
      </c>
      <c r="K28" s="16">
        <v>23</v>
      </c>
      <c r="L28" s="16">
        <v>8</v>
      </c>
      <c r="M28" s="81">
        <v>5.68675</v>
      </c>
      <c r="N28" s="72">
        <v>8</v>
      </c>
      <c r="O28" s="64">
        <v>2530</v>
      </c>
      <c r="P28" s="65">
        <f>Table2245789101123456789101112131415161718192021222324252627282930313233[[#This Row],[PEMBULATAN]]*O28</f>
        <v>20240</v>
      </c>
    </row>
    <row r="29" spans="1:16" ht="23.25" customHeight="1" x14ac:dyDescent="0.2">
      <c r="A29" s="14"/>
      <c r="B29" s="75"/>
      <c r="C29" s="73" t="s">
        <v>5674</v>
      </c>
      <c r="D29" s="78" t="s">
        <v>289</v>
      </c>
      <c r="E29" s="13">
        <v>44463</v>
      </c>
      <c r="F29" s="76" t="s">
        <v>5645</v>
      </c>
      <c r="G29" s="13">
        <v>44464.916666666664</v>
      </c>
      <c r="H29" s="77" t="s">
        <v>5646</v>
      </c>
      <c r="I29" s="16">
        <v>91</v>
      </c>
      <c r="J29" s="16">
        <v>47</v>
      </c>
      <c r="K29" s="16">
        <v>30</v>
      </c>
      <c r="L29" s="16">
        <v>15</v>
      </c>
      <c r="M29" s="81">
        <v>32.077500000000001</v>
      </c>
      <c r="N29" s="72">
        <v>32</v>
      </c>
      <c r="O29" s="64">
        <v>2530</v>
      </c>
      <c r="P29" s="65">
        <f>Table2245789101123456789101112131415161718192021222324252627282930313233[[#This Row],[PEMBULATAN]]*O29</f>
        <v>80960</v>
      </c>
    </row>
    <row r="30" spans="1:16" ht="23.25" customHeight="1" x14ac:dyDescent="0.2">
      <c r="A30" s="14"/>
      <c r="B30" s="75"/>
      <c r="C30" s="73" t="s">
        <v>5675</v>
      </c>
      <c r="D30" s="78" t="s">
        <v>289</v>
      </c>
      <c r="E30" s="13">
        <v>44463</v>
      </c>
      <c r="F30" s="76" t="s">
        <v>5645</v>
      </c>
      <c r="G30" s="13">
        <v>44464.916666666664</v>
      </c>
      <c r="H30" s="77" t="s">
        <v>5646</v>
      </c>
      <c r="I30" s="16">
        <v>89</v>
      </c>
      <c r="J30" s="16">
        <v>60</v>
      </c>
      <c r="K30" s="16">
        <v>25</v>
      </c>
      <c r="L30" s="16">
        <v>26</v>
      </c>
      <c r="M30" s="81">
        <v>33.375</v>
      </c>
      <c r="N30" s="72">
        <v>34</v>
      </c>
      <c r="O30" s="64">
        <v>2530</v>
      </c>
      <c r="P30" s="65">
        <f>Table2245789101123456789101112131415161718192021222324252627282930313233[[#This Row],[PEMBULATAN]]*O30</f>
        <v>86020</v>
      </c>
    </row>
    <row r="31" spans="1:16" ht="23.25" customHeight="1" x14ac:dyDescent="0.2">
      <c r="A31" s="14"/>
      <c r="B31" s="75"/>
      <c r="C31" s="73" t="s">
        <v>5676</v>
      </c>
      <c r="D31" s="78" t="s">
        <v>289</v>
      </c>
      <c r="E31" s="13">
        <v>44463</v>
      </c>
      <c r="F31" s="76" t="s">
        <v>5645</v>
      </c>
      <c r="G31" s="13">
        <v>44464.916666666664</v>
      </c>
      <c r="H31" s="77" t="s">
        <v>5646</v>
      </c>
      <c r="I31" s="16">
        <v>60</v>
      </c>
      <c r="J31" s="16">
        <v>48</v>
      </c>
      <c r="K31" s="16">
        <v>30</v>
      </c>
      <c r="L31" s="16">
        <v>22</v>
      </c>
      <c r="M31" s="81">
        <v>21.6</v>
      </c>
      <c r="N31" s="72">
        <v>22</v>
      </c>
      <c r="O31" s="64">
        <v>2530</v>
      </c>
      <c r="P31" s="65">
        <f>Table2245789101123456789101112131415161718192021222324252627282930313233[[#This Row],[PEMBULATAN]]*O31</f>
        <v>55660</v>
      </c>
    </row>
    <row r="32" spans="1:16" ht="23.25" customHeight="1" x14ac:dyDescent="0.2">
      <c r="A32" s="14"/>
      <c r="B32" s="75"/>
      <c r="C32" s="73" t="s">
        <v>5677</v>
      </c>
      <c r="D32" s="78" t="s">
        <v>289</v>
      </c>
      <c r="E32" s="13">
        <v>44463</v>
      </c>
      <c r="F32" s="76" t="s">
        <v>5645</v>
      </c>
      <c r="G32" s="13">
        <v>44464.916666666664</v>
      </c>
      <c r="H32" s="77" t="s">
        <v>5646</v>
      </c>
      <c r="I32" s="16">
        <v>68</v>
      </c>
      <c r="J32" s="16">
        <v>33</v>
      </c>
      <c r="K32" s="16">
        <v>44</v>
      </c>
      <c r="L32" s="16">
        <v>18</v>
      </c>
      <c r="M32" s="81">
        <v>24.684000000000001</v>
      </c>
      <c r="N32" s="72">
        <v>25</v>
      </c>
      <c r="O32" s="64">
        <v>2530</v>
      </c>
      <c r="P32" s="65">
        <f>Table2245789101123456789101112131415161718192021222324252627282930313233[[#This Row],[PEMBULATAN]]*O32</f>
        <v>63250</v>
      </c>
    </row>
    <row r="33" spans="1:16" ht="23.25" customHeight="1" x14ac:dyDescent="0.2">
      <c r="A33" s="14"/>
      <c r="B33" s="75"/>
      <c r="C33" s="73" t="s">
        <v>5678</v>
      </c>
      <c r="D33" s="78" t="s">
        <v>289</v>
      </c>
      <c r="E33" s="13">
        <v>44463</v>
      </c>
      <c r="F33" s="76" t="s">
        <v>5645</v>
      </c>
      <c r="G33" s="13">
        <v>44464.916666666664</v>
      </c>
      <c r="H33" s="77" t="s">
        <v>5646</v>
      </c>
      <c r="I33" s="16">
        <v>49</v>
      </c>
      <c r="J33" s="16">
        <v>39</v>
      </c>
      <c r="K33" s="16">
        <v>20</v>
      </c>
      <c r="L33" s="16">
        <v>2</v>
      </c>
      <c r="M33" s="81">
        <v>9.5549999999999997</v>
      </c>
      <c r="N33" s="72">
        <v>10</v>
      </c>
      <c r="O33" s="64">
        <v>2530</v>
      </c>
      <c r="P33" s="65">
        <f>Table2245789101123456789101112131415161718192021222324252627282930313233[[#This Row],[PEMBULATAN]]*O33</f>
        <v>25300</v>
      </c>
    </row>
    <row r="34" spans="1:16" ht="23.25" customHeight="1" x14ac:dyDescent="0.2">
      <c r="A34" s="14"/>
      <c r="B34" s="75"/>
      <c r="C34" s="73" t="s">
        <v>5679</v>
      </c>
      <c r="D34" s="78" t="s">
        <v>289</v>
      </c>
      <c r="E34" s="13">
        <v>44463</v>
      </c>
      <c r="F34" s="76" t="s">
        <v>5645</v>
      </c>
      <c r="G34" s="13">
        <v>44464.916666666664</v>
      </c>
      <c r="H34" s="77" t="s">
        <v>5646</v>
      </c>
      <c r="I34" s="16">
        <v>100</v>
      </c>
      <c r="J34" s="16">
        <v>50</v>
      </c>
      <c r="K34" s="16">
        <v>37</v>
      </c>
      <c r="L34" s="16">
        <v>10</v>
      </c>
      <c r="M34" s="81">
        <v>46.25</v>
      </c>
      <c r="N34" s="72">
        <v>46</v>
      </c>
      <c r="O34" s="64">
        <v>2530</v>
      </c>
      <c r="P34" s="65">
        <f>Table2245789101123456789101112131415161718192021222324252627282930313233[[#This Row],[PEMBULATAN]]*O34</f>
        <v>116380</v>
      </c>
    </row>
    <row r="35" spans="1:16" ht="23.25" customHeight="1" x14ac:dyDescent="0.2">
      <c r="A35" s="14"/>
      <c r="B35" s="75"/>
      <c r="C35" s="73" t="s">
        <v>5680</v>
      </c>
      <c r="D35" s="78" t="s">
        <v>289</v>
      </c>
      <c r="E35" s="13">
        <v>44463</v>
      </c>
      <c r="F35" s="76" t="s">
        <v>5645</v>
      </c>
      <c r="G35" s="13">
        <v>44464.916666666664</v>
      </c>
      <c r="H35" s="77" t="s">
        <v>5646</v>
      </c>
      <c r="I35" s="16">
        <v>40</v>
      </c>
      <c r="J35" s="16">
        <v>25</v>
      </c>
      <c r="K35" s="16">
        <v>25</v>
      </c>
      <c r="L35" s="16">
        <v>2</v>
      </c>
      <c r="M35" s="81">
        <v>6.25</v>
      </c>
      <c r="N35" s="72">
        <v>6</v>
      </c>
      <c r="O35" s="64">
        <v>2530</v>
      </c>
      <c r="P35" s="65">
        <f>Table2245789101123456789101112131415161718192021222324252627282930313233[[#This Row],[PEMBULATAN]]*O35</f>
        <v>15180</v>
      </c>
    </row>
    <row r="36" spans="1:16" ht="23.25" customHeight="1" x14ac:dyDescent="0.2">
      <c r="A36" s="14"/>
      <c r="B36" s="75"/>
      <c r="C36" s="73" t="s">
        <v>5681</v>
      </c>
      <c r="D36" s="78" t="s">
        <v>289</v>
      </c>
      <c r="E36" s="13">
        <v>44463</v>
      </c>
      <c r="F36" s="76" t="s">
        <v>5645</v>
      </c>
      <c r="G36" s="13">
        <v>44464.916666666664</v>
      </c>
      <c r="H36" s="77" t="s">
        <v>5646</v>
      </c>
      <c r="I36" s="16">
        <v>155</v>
      </c>
      <c r="J36" s="16">
        <v>16</v>
      </c>
      <c r="K36" s="16">
        <v>7</v>
      </c>
      <c r="L36" s="16">
        <v>1</v>
      </c>
      <c r="M36" s="81">
        <v>4.34</v>
      </c>
      <c r="N36" s="72">
        <v>5</v>
      </c>
      <c r="O36" s="64">
        <v>2530</v>
      </c>
      <c r="P36" s="65">
        <f>Table2245789101123456789101112131415161718192021222324252627282930313233[[#This Row],[PEMBULATAN]]*O36</f>
        <v>12650</v>
      </c>
    </row>
    <row r="37" spans="1:16" ht="23.25" customHeight="1" x14ac:dyDescent="0.2">
      <c r="A37" s="14"/>
      <c r="B37" s="75"/>
      <c r="C37" s="73" t="s">
        <v>5682</v>
      </c>
      <c r="D37" s="78" t="s">
        <v>289</v>
      </c>
      <c r="E37" s="13">
        <v>44463</v>
      </c>
      <c r="F37" s="76" t="s">
        <v>5645</v>
      </c>
      <c r="G37" s="13">
        <v>44464.916666666664</v>
      </c>
      <c r="H37" s="77" t="s">
        <v>5646</v>
      </c>
      <c r="I37" s="16">
        <v>84</v>
      </c>
      <c r="J37" s="16">
        <v>56</v>
      </c>
      <c r="K37" s="16">
        <v>25</v>
      </c>
      <c r="L37" s="16">
        <v>10</v>
      </c>
      <c r="M37" s="81">
        <v>29.4</v>
      </c>
      <c r="N37" s="72">
        <v>30</v>
      </c>
      <c r="O37" s="64">
        <v>2530</v>
      </c>
      <c r="P37" s="65">
        <f>Table2245789101123456789101112131415161718192021222324252627282930313233[[#This Row],[PEMBULATAN]]*O37</f>
        <v>75900</v>
      </c>
    </row>
    <row r="38" spans="1:16" ht="23.25" customHeight="1" x14ac:dyDescent="0.2">
      <c r="A38" s="14"/>
      <c r="B38" s="75"/>
      <c r="C38" s="73" t="s">
        <v>5683</v>
      </c>
      <c r="D38" s="78" t="s">
        <v>289</v>
      </c>
      <c r="E38" s="13">
        <v>44463</v>
      </c>
      <c r="F38" s="76" t="s">
        <v>5645</v>
      </c>
      <c r="G38" s="13">
        <v>44464.916666666664</v>
      </c>
      <c r="H38" s="77" t="s">
        <v>5646</v>
      </c>
      <c r="I38" s="16">
        <v>56</v>
      </c>
      <c r="J38" s="16">
        <v>50</v>
      </c>
      <c r="K38" s="16">
        <v>10</v>
      </c>
      <c r="L38" s="16">
        <v>3</v>
      </c>
      <c r="M38" s="81">
        <v>7</v>
      </c>
      <c r="N38" s="72">
        <v>7</v>
      </c>
      <c r="O38" s="64">
        <v>2530</v>
      </c>
      <c r="P38" s="65">
        <f>Table2245789101123456789101112131415161718192021222324252627282930313233[[#This Row],[PEMBULATAN]]*O38</f>
        <v>17710</v>
      </c>
    </row>
    <row r="39" spans="1:16" ht="23.25" customHeight="1" x14ac:dyDescent="0.2">
      <c r="A39" s="14"/>
      <c r="B39" s="75"/>
      <c r="C39" s="73" t="s">
        <v>5684</v>
      </c>
      <c r="D39" s="78" t="s">
        <v>289</v>
      </c>
      <c r="E39" s="13">
        <v>44463</v>
      </c>
      <c r="F39" s="76" t="s">
        <v>5645</v>
      </c>
      <c r="G39" s="13">
        <v>44464.916666666664</v>
      </c>
      <c r="H39" s="77" t="s">
        <v>5646</v>
      </c>
      <c r="I39" s="16">
        <v>79</v>
      </c>
      <c r="J39" s="16">
        <v>56</v>
      </c>
      <c r="K39" s="16">
        <v>37</v>
      </c>
      <c r="L39" s="16">
        <v>13</v>
      </c>
      <c r="M39" s="81">
        <v>40.921999999999997</v>
      </c>
      <c r="N39" s="72">
        <v>41</v>
      </c>
      <c r="O39" s="64">
        <v>2530</v>
      </c>
      <c r="P39" s="65">
        <f>Table2245789101123456789101112131415161718192021222324252627282930313233[[#This Row],[PEMBULATAN]]*O39</f>
        <v>103730</v>
      </c>
    </row>
    <row r="40" spans="1:16" ht="23.25" customHeight="1" x14ac:dyDescent="0.2">
      <c r="A40" s="14"/>
      <c r="B40" s="75"/>
      <c r="C40" s="73" t="s">
        <v>5685</v>
      </c>
      <c r="D40" s="78" t="s">
        <v>289</v>
      </c>
      <c r="E40" s="13">
        <v>44463</v>
      </c>
      <c r="F40" s="76" t="s">
        <v>5645</v>
      </c>
      <c r="G40" s="13">
        <v>44464.916666666664</v>
      </c>
      <c r="H40" s="77" t="s">
        <v>5646</v>
      </c>
      <c r="I40" s="16">
        <v>80</v>
      </c>
      <c r="J40" s="16">
        <v>25</v>
      </c>
      <c r="K40" s="16">
        <v>45</v>
      </c>
      <c r="L40" s="16">
        <v>9</v>
      </c>
      <c r="M40" s="81">
        <v>22.5</v>
      </c>
      <c r="N40" s="72">
        <v>23</v>
      </c>
      <c r="O40" s="64">
        <v>2530</v>
      </c>
      <c r="P40" s="65">
        <f>Table2245789101123456789101112131415161718192021222324252627282930313233[[#This Row],[PEMBULATAN]]*O40</f>
        <v>58190</v>
      </c>
    </row>
    <row r="41" spans="1:16" ht="23.25" customHeight="1" x14ac:dyDescent="0.2">
      <c r="A41" s="14"/>
      <c r="B41" s="75"/>
      <c r="C41" s="73" t="s">
        <v>5686</v>
      </c>
      <c r="D41" s="78" t="s">
        <v>289</v>
      </c>
      <c r="E41" s="13">
        <v>44463</v>
      </c>
      <c r="F41" s="76" t="s">
        <v>5645</v>
      </c>
      <c r="G41" s="13">
        <v>44464.916666666664</v>
      </c>
      <c r="H41" s="77" t="s">
        <v>5646</v>
      </c>
      <c r="I41" s="16">
        <v>102</v>
      </c>
      <c r="J41" s="16">
        <v>6</v>
      </c>
      <c r="K41" s="16">
        <v>6</v>
      </c>
      <c r="L41" s="16">
        <v>2</v>
      </c>
      <c r="M41" s="81">
        <v>0.91800000000000004</v>
      </c>
      <c r="N41" s="72">
        <v>2</v>
      </c>
      <c r="O41" s="64">
        <v>2530</v>
      </c>
      <c r="P41" s="65">
        <f>Table2245789101123456789101112131415161718192021222324252627282930313233[[#This Row],[PEMBULATAN]]*O41</f>
        <v>5060</v>
      </c>
    </row>
    <row r="42" spans="1:16" ht="23.25" customHeight="1" x14ac:dyDescent="0.2">
      <c r="A42" s="14"/>
      <c r="B42" s="75"/>
      <c r="C42" s="73" t="s">
        <v>5687</v>
      </c>
      <c r="D42" s="78" t="s">
        <v>289</v>
      </c>
      <c r="E42" s="13">
        <v>44463</v>
      </c>
      <c r="F42" s="76" t="s">
        <v>5645</v>
      </c>
      <c r="G42" s="13">
        <v>44464.916666666664</v>
      </c>
      <c r="H42" s="77" t="s">
        <v>5646</v>
      </c>
      <c r="I42" s="16">
        <v>102</v>
      </c>
      <c r="J42" s="16">
        <v>9</v>
      </c>
      <c r="K42" s="16">
        <v>9</v>
      </c>
      <c r="L42" s="16">
        <v>2</v>
      </c>
      <c r="M42" s="81">
        <v>2.0655000000000001</v>
      </c>
      <c r="N42" s="72">
        <v>2</v>
      </c>
      <c r="O42" s="64">
        <v>2530</v>
      </c>
      <c r="P42" s="65">
        <f>Table2245789101123456789101112131415161718192021222324252627282930313233[[#This Row],[PEMBULATAN]]*O42</f>
        <v>5060</v>
      </c>
    </row>
    <row r="43" spans="1:16" ht="23.25" customHeight="1" x14ac:dyDescent="0.2">
      <c r="A43" s="14"/>
      <c r="B43" s="75"/>
      <c r="C43" s="73" t="s">
        <v>5688</v>
      </c>
      <c r="D43" s="78" t="s">
        <v>289</v>
      </c>
      <c r="E43" s="13">
        <v>44463</v>
      </c>
      <c r="F43" s="76" t="s">
        <v>5645</v>
      </c>
      <c r="G43" s="13">
        <v>44464.916666666664</v>
      </c>
      <c r="H43" s="77" t="s">
        <v>5646</v>
      </c>
      <c r="I43" s="16">
        <v>95</v>
      </c>
      <c r="J43" s="16">
        <v>60</v>
      </c>
      <c r="K43" s="16">
        <v>34</v>
      </c>
      <c r="L43" s="16">
        <v>17</v>
      </c>
      <c r="M43" s="81">
        <v>48.45</v>
      </c>
      <c r="N43" s="72">
        <v>49</v>
      </c>
      <c r="O43" s="64">
        <v>2530</v>
      </c>
      <c r="P43" s="65">
        <f>Table2245789101123456789101112131415161718192021222324252627282930313233[[#This Row],[PEMBULATAN]]*O43</f>
        <v>123970</v>
      </c>
    </row>
    <row r="44" spans="1:16" ht="23.25" customHeight="1" x14ac:dyDescent="0.2">
      <c r="A44" s="14"/>
      <c r="B44" s="75"/>
      <c r="C44" s="73" t="s">
        <v>5689</v>
      </c>
      <c r="D44" s="78" t="s">
        <v>289</v>
      </c>
      <c r="E44" s="13">
        <v>44463</v>
      </c>
      <c r="F44" s="76" t="s">
        <v>5645</v>
      </c>
      <c r="G44" s="13">
        <v>44464.916666666664</v>
      </c>
      <c r="H44" s="77" t="s">
        <v>5646</v>
      </c>
      <c r="I44" s="16">
        <v>70</v>
      </c>
      <c r="J44" s="16">
        <v>55</v>
      </c>
      <c r="K44" s="16">
        <v>30</v>
      </c>
      <c r="L44" s="16">
        <v>10</v>
      </c>
      <c r="M44" s="81">
        <v>28.875</v>
      </c>
      <c r="N44" s="72">
        <v>29</v>
      </c>
      <c r="O44" s="64">
        <v>2530</v>
      </c>
      <c r="P44" s="65">
        <f>Table2245789101123456789101112131415161718192021222324252627282930313233[[#This Row],[PEMBULATAN]]*O44</f>
        <v>73370</v>
      </c>
    </row>
    <row r="45" spans="1:16" ht="23.25" customHeight="1" x14ac:dyDescent="0.2">
      <c r="A45" s="14"/>
      <c r="B45" s="75"/>
      <c r="C45" s="73" t="s">
        <v>5690</v>
      </c>
      <c r="D45" s="78" t="s">
        <v>289</v>
      </c>
      <c r="E45" s="13">
        <v>44463</v>
      </c>
      <c r="F45" s="76" t="s">
        <v>5645</v>
      </c>
      <c r="G45" s="13">
        <v>44464.916666666664</v>
      </c>
      <c r="H45" s="77" t="s">
        <v>5646</v>
      </c>
      <c r="I45" s="16">
        <v>57</v>
      </c>
      <c r="J45" s="16">
        <v>57</v>
      </c>
      <c r="K45" s="16">
        <v>23</v>
      </c>
      <c r="L45" s="16">
        <v>5</v>
      </c>
      <c r="M45" s="81">
        <v>18.681750000000001</v>
      </c>
      <c r="N45" s="72">
        <v>19</v>
      </c>
      <c r="O45" s="64">
        <v>2530</v>
      </c>
      <c r="P45" s="65">
        <f>Table2245789101123456789101112131415161718192021222324252627282930313233[[#This Row],[PEMBULATAN]]*O45</f>
        <v>48070</v>
      </c>
    </row>
    <row r="46" spans="1:16" ht="23.25" customHeight="1" x14ac:dyDescent="0.2">
      <c r="A46" s="14"/>
      <c r="B46" s="75"/>
      <c r="C46" s="73" t="s">
        <v>5691</v>
      </c>
      <c r="D46" s="78" t="s">
        <v>289</v>
      </c>
      <c r="E46" s="13">
        <v>44463</v>
      </c>
      <c r="F46" s="76" t="s">
        <v>5645</v>
      </c>
      <c r="G46" s="13">
        <v>44464.916666666664</v>
      </c>
      <c r="H46" s="77" t="s">
        <v>5646</v>
      </c>
      <c r="I46" s="16">
        <v>65</v>
      </c>
      <c r="J46" s="16">
        <v>59</v>
      </c>
      <c r="K46" s="16">
        <v>3</v>
      </c>
      <c r="L46" s="16">
        <v>12</v>
      </c>
      <c r="M46" s="81">
        <v>2.8762500000000002</v>
      </c>
      <c r="N46" s="72">
        <v>12</v>
      </c>
      <c r="O46" s="64">
        <v>2530</v>
      </c>
      <c r="P46" s="65">
        <f>Table2245789101123456789101112131415161718192021222324252627282930313233[[#This Row],[PEMBULATAN]]*O46</f>
        <v>30360</v>
      </c>
    </row>
    <row r="47" spans="1:16" ht="23.25" customHeight="1" x14ac:dyDescent="0.2">
      <c r="A47" s="14"/>
      <c r="B47" s="75"/>
      <c r="C47" s="73" t="s">
        <v>5692</v>
      </c>
      <c r="D47" s="78" t="s">
        <v>289</v>
      </c>
      <c r="E47" s="13">
        <v>44463</v>
      </c>
      <c r="F47" s="76" t="s">
        <v>5645</v>
      </c>
      <c r="G47" s="13">
        <v>44464.916666666664</v>
      </c>
      <c r="H47" s="77" t="s">
        <v>5646</v>
      </c>
      <c r="I47" s="16">
        <v>50</v>
      </c>
      <c r="J47" s="16">
        <v>28</v>
      </c>
      <c r="K47" s="16">
        <v>23</v>
      </c>
      <c r="L47" s="16">
        <v>15</v>
      </c>
      <c r="M47" s="81">
        <v>8.0500000000000007</v>
      </c>
      <c r="N47" s="72">
        <v>15</v>
      </c>
      <c r="O47" s="64">
        <v>2530</v>
      </c>
      <c r="P47" s="65">
        <f>Table2245789101123456789101112131415161718192021222324252627282930313233[[#This Row],[PEMBULATAN]]*O47</f>
        <v>37950</v>
      </c>
    </row>
    <row r="48" spans="1:16" ht="23.25" customHeight="1" x14ac:dyDescent="0.2">
      <c r="A48" s="14"/>
      <c r="B48" s="75"/>
      <c r="C48" s="73" t="s">
        <v>5693</v>
      </c>
      <c r="D48" s="78" t="s">
        <v>289</v>
      </c>
      <c r="E48" s="13">
        <v>44463</v>
      </c>
      <c r="F48" s="76" t="s">
        <v>5645</v>
      </c>
      <c r="G48" s="13">
        <v>44464.916666666664</v>
      </c>
      <c r="H48" s="77" t="s">
        <v>5646</v>
      </c>
      <c r="I48" s="16">
        <v>190</v>
      </c>
      <c r="J48" s="16">
        <v>69</v>
      </c>
      <c r="K48" s="16">
        <v>20</v>
      </c>
      <c r="L48" s="16">
        <v>20</v>
      </c>
      <c r="M48" s="81">
        <v>65.55</v>
      </c>
      <c r="N48" s="72">
        <v>66</v>
      </c>
      <c r="O48" s="64">
        <v>2530</v>
      </c>
      <c r="P48" s="65">
        <f>Table2245789101123456789101112131415161718192021222324252627282930313233[[#This Row],[PEMBULATAN]]*O48</f>
        <v>166980</v>
      </c>
    </row>
    <row r="49" spans="1:16" ht="23.25" customHeight="1" x14ac:dyDescent="0.2">
      <c r="A49" s="14"/>
      <c r="B49" s="75"/>
      <c r="C49" s="73" t="s">
        <v>5694</v>
      </c>
      <c r="D49" s="78" t="s">
        <v>289</v>
      </c>
      <c r="E49" s="13">
        <v>44463</v>
      </c>
      <c r="F49" s="76" t="s">
        <v>5645</v>
      </c>
      <c r="G49" s="13">
        <v>44464.916666666664</v>
      </c>
      <c r="H49" s="77" t="s">
        <v>5646</v>
      </c>
      <c r="I49" s="16">
        <v>157</v>
      </c>
      <c r="J49" s="16">
        <v>7</v>
      </c>
      <c r="K49" s="16">
        <v>7</v>
      </c>
      <c r="L49" s="16">
        <v>2</v>
      </c>
      <c r="M49" s="81">
        <v>1.9232499999999999</v>
      </c>
      <c r="N49" s="72">
        <v>2</v>
      </c>
      <c r="O49" s="64">
        <v>2530</v>
      </c>
      <c r="P49" s="65">
        <f>Table2245789101123456789101112131415161718192021222324252627282930313233[[#This Row],[PEMBULATAN]]*O49</f>
        <v>5060</v>
      </c>
    </row>
    <row r="50" spans="1:16" ht="23.25" customHeight="1" x14ac:dyDescent="0.2">
      <c r="A50" s="14"/>
      <c r="B50" s="75"/>
      <c r="C50" s="73" t="s">
        <v>5695</v>
      </c>
      <c r="D50" s="78" t="s">
        <v>289</v>
      </c>
      <c r="E50" s="13">
        <v>44463</v>
      </c>
      <c r="F50" s="76" t="s">
        <v>5645</v>
      </c>
      <c r="G50" s="13">
        <v>44464.916666666664</v>
      </c>
      <c r="H50" s="77" t="s">
        <v>5646</v>
      </c>
      <c r="I50" s="16">
        <v>85</v>
      </c>
      <c r="J50" s="16">
        <v>60</v>
      </c>
      <c r="K50" s="16">
        <v>28</v>
      </c>
      <c r="L50" s="16">
        <v>15</v>
      </c>
      <c r="M50" s="81">
        <v>35.700000000000003</v>
      </c>
      <c r="N50" s="72">
        <v>36</v>
      </c>
      <c r="O50" s="64">
        <v>2530</v>
      </c>
      <c r="P50" s="65">
        <f>Table2245789101123456789101112131415161718192021222324252627282930313233[[#This Row],[PEMBULATAN]]*O50</f>
        <v>91080</v>
      </c>
    </row>
    <row r="51" spans="1:16" ht="23.25" customHeight="1" x14ac:dyDescent="0.2">
      <c r="A51" s="14"/>
      <c r="B51" s="75"/>
      <c r="C51" s="73" t="s">
        <v>5696</v>
      </c>
      <c r="D51" s="78" t="s">
        <v>289</v>
      </c>
      <c r="E51" s="13">
        <v>44463</v>
      </c>
      <c r="F51" s="76" t="s">
        <v>5645</v>
      </c>
      <c r="G51" s="13">
        <v>44464.916666666664</v>
      </c>
      <c r="H51" s="77" t="s">
        <v>5646</v>
      </c>
      <c r="I51" s="16">
        <v>80</v>
      </c>
      <c r="J51" s="16">
        <v>56</v>
      </c>
      <c r="K51" s="16">
        <v>26</v>
      </c>
      <c r="L51" s="16">
        <v>12</v>
      </c>
      <c r="M51" s="81">
        <v>29.12</v>
      </c>
      <c r="N51" s="72">
        <v>29</v>
      </c>
      <c r="O51" s="64">
        <v>2530</v>
      </c>
      <c r="P51" s="65">
        <f>Table2245789101123456789101112131415161718192021222324252627282930313233[[#This Row],[PEMBULATAN]]*O51</f>
        <v>73370</v>
      </c>
    </row>
    <row r="52" spans="1:16" ht="23.25" customHeight="1" x14ac:dyDescent="0.2">
      <c r="A52" s="14"/>
      <c r="B52" s="75"/>
      <c r="C52" s="73" t="s">
        <v>5697</v>
      </c>
      <c r="D52" s="78" t="s">
        <v>289</v>
      </c>
      <c r="E52" s="13">
        <v>44463</v>
      </c>
      <c r="F52" s="76" t="s">
        <v>5645</v>
      </c>
      <c r="G52" s="13">
        <v>44464.916666666664</v>
      </c>
      <c r="H52" s="77" t="s">
        <v>5646</v>
      </c>
      <c r="I52" s="16">
        <v>77</v>
      </c>
      <c r="J52" s="16">
        <v>55</v>
      </c>
      <c r="K52" s="16">
        <v>30</v>
      </c>
      <c r="L52" s="16">
        <v>13</v>
      </c>
      <c r="M52" s="81">
        <v>31.762499999999999</v>
      </c>
      <c r="N52" s="72">
        <v>32</v>
      </c>
      <c r="O52" s="64">
        <v>2530</v>
      </c>
      <c r="P52" s="65">
        <f>Table2245789101123456789101112131415161718192021222324252627282930313233[[#This Row],[PEMBULATAN]]*O52</f>
        <v>80960</v>
      </c>
    </row>
    <row r="53" spans="1:16" ht="23.25" customHeight="1" x14ac:dyDescent="0.2">
      <c r="A53" s="14"/>
      <c r="B53" s="75"/>
      <c r="C53" s="73" t="s">
        <v>5698</v>
      </c>
      <c r="D53" s="78" t="s">
        <v>289</v>
      </c>
      <c r="E53" s="13">
        <v>44463</v>
      </c>
      <c r="F53" s="76" t="s">
        <v>5645</v>
      </c>
      <c r="G53" s="13">
        <v>44464.916666666664</v>
      </c>
      <c r="H53" s="77" t="s">
        <v>5646</v>
      </c>
      <c r="I53" s="16">
        <v>100</v>
      </c>
      <c r="J53" s="16">
        <v>50</v>
      </c>
      <c r="K53" s="16">
        <v>33</v>
      </c>
      <c r="L53" s="16">
        <v>13</v>
      </c>
      <c r="M53" s="81">
        <v>41.25</v>
      </c>
      <c r="N53" s="72">
        <v>41</v>
      </c>
      <c r="O53" s="64">
        <v>2530</v>
      </c>
      <c r="P53" s="65">
        <f>Table2245789101123456789101112131415161718192021222324252627282930313233[[#This Row],[PEMBULATAN]]*O53</f>
        <v>103730</v>
      </c>
    </row>
    <row r="54" spans="1:16" ht="23.25" customHeight="1" x14ac:dyDescent="0.2">
      <c r="A54" s="14"/>
      <c r="B54" s="75"/>
      <c r="C54" s="73" t="s">
        <v>5699</v>
      </c>
      <c r="D54" s="78" t="s">
        <v>289</v>
      </c>
      <c r="E54" s="13">
        <v>44463</v>
      </c>
      <c r="F54" s="76" t="s">
        <v>5645</v>
      </c>
      <c r="G54" s="13">
        <v>44464.916666666664</v>
      </c>
      <c r="H54" s="77" t="s">
        <v>5646</v>
      </c>
      <c r="I54" s="16">
        <v>75</v>
      </c>
      <c r="J54" s="16">
        <v>53</v>
      </c>
      <c r="K54" s="16">
        <v>43</v>
      </c>
      <c r="L54" s="16">
        <v>11</v>
      </c>
      <c r="M54" s="81">
        <v>42.731250000000003</v>
      </c>
      <c r="N54" s="72">
        <v>43</v>
      </c>
      <c r="O54" s="64">
        <v>2530</v>
      </c>
      <c r="P54" s="65">
        <f>Table2245789101123456789101112131415161718192021222324252627282930313233[[#This Row],[PEMBULATAN]]*O54</f>
        <v>108790</v>
      </c>
    </row>
    <row r="55" spans="1:16" ht="23.25" customHeight="1" x14ac:dyDescent="0.2">
      <c r="A55" s="14"/>
      <c r="B55" s="75"/>
      <c r="C55" s="73" t="s">
        <v>5700</v>
      </c>
      <c r="D55" s="78" t="s">
        <v>289</v>
      </c>
      <c r="E55" s="13">
        <v>44463</v>
      </c>
      <c r="F55" s="76" t="s">
        <v>5645</v>
      </c>
      <c r="G55" s="13">
        <v>44464.916666666664</v>
      </c>
      <c r="H55" s="77" t="s">
        <v>5646</v>
      </c>
      <c r="I55" s="16">
        <v>65</v>
      </c>
      <c r="J55" s="16">
        <v>67</v>
      </c>
      <c r="K55" s="16">
        <v>27</v>
      </c>
      <c r="L55" s="16">
        <v>15</v>
      </c>
      <c r="M55" s="81">
        <v>29.396249999999998</v>
      </c>
      <c r="N55" s="72">
        <v>30</v>
      </c>
      <c r="O55" s="64">
        <v>2530</v>
      </c>
      <c r="P55" s="65">
        <f>Table2245789101123456789101112131415161718192021222324252627282930313233[[#This Row],[PEMBULATAN]]*O55</f>
        <v>75900</v>
      </c>
    </row>
    <row r="56" spans="1:16" ht="23.25" customHeight="1" x14ac:dyDescent="0.2">
      <c r="A56" s="14"/>
      <c r="B56" s="75"/>
      <c r="C56" s="73" t="s">
        <v>5701</v>
      </c>
      <c r="D56" s="78" t="s">
        <v>289</v>
      </c>
      <c r="E56" s="13">
        <v>44463</v>
      </c>
      <c r="F56" s="76" t="s">
        <v>5645</v>
      </c>
      <c r="G56" s="13">
        <v>44464.916666666664</v>
      </c>
      <c r="H56" s="77" t="s">
        <v>5646</v>
      </c>
      <c r="I56" s="16">
        <v>55</v>
      </c>
      <c r="J56" s="16">
        <v>45</v>
      </c>
      <c r="K56" s="16">
        <v>30</v>
      </c>
      <c r="L56" s="16">
        <v>6</v>
      </c>
      <c r="M56" s="81">
        <v>18.5625</v>
      </c>
      <c r="N56" s="72">
        <v>19</v>
      </c>
      <c r="O56" s="64">
        <v>2530</v>
      </c>
      <c r="P56" s="65">
        <f>Table2245789101123456789101112131415161718192021222324252627282930313233[[#This Row],[PEMBULATAN]]*O56</f>
        <v>48070</v>
      </c>
    </row>
    <row r="57" spans="1:16" ht="23.25" customHeight="1" x14ac:dyDescent="0.2">
      <c r="A57" s="14"/>
      <c r="B57" s="75"/>
      <c r="C57" s="73" t="s">
        <v>5702</v>
      </c>
      <c r="D57" s="78" t="s">
        <v>289</v>
      </c>
      <c r="E57" s="13">
        <v>44463</v>
      </c>
      <c r="F57" s="76" t="s">
        <v>5645</v>
      </c>
      <c r="G57" s="13">
        <v>44464.916666666664</v>
      </c>
      <c r="H57" s="77" t="s">
        <v>5646</v>
      </c>
      <c r="I57" s="16">
        <v>78</v>
      </c>
      <c r="J57" s="16">
        <v>55</v>
      </c>
      <c r="K57" s="16">
        <v>28</v>
      </c>
      <c r="L57" s="16">
        <v>12</v>
      </c>
      <c r="M57" s="81">
        <v>30.03</v>
      </c>
      <c r="N57" s="72">
        <v>30</v>
      </c>
      <c r="O57" s="64">
        <v>2530</v>
      </c>
      <c r="P57" s="65">
        <f>Table2245789101123456789101112131415161718192021222324252627282930313233[[#This Row],[PEMBULATAN]]*O57</f>
        <v>75900</v>
      </c>
    </row>
    <row r="58" spans="1:16" ht="23.25" customHeight="1" x14ac:dyDescent="0.2">
      <c r="A58" s="14"/>
      <c r="B58" s="75"/>
      <c r="C58" s="73" t="s">
        <v>5703</v>
      </c>
      <c r="D58" s="78" t="s">
        <v>289</v>
      </c>
      <c r="E58" s="13">
        <v>44463</v>
      </c>
      <c r="F58" s="76" t="s">
        <v>5645</v>
      </c>
      <c r="G58" s="13">
        <v>44464.916666666664</v>
      </c>
      <c r="H58" s="77" t="s">
        <v>5646</v>
      </c>
      <c r="I58" s="16">
        <v>48</v>
      </c>
      <c r="J58" s="16">
        <v>37</v>
      </c>
      <c r="K58" s="16">
        <v>35</v>
      </c>
      <c r="L58" s="16">
        <v>5</v>
      </c>
      <c r="M58" s="81">
        <v>15.54</v>
      </c>
      <c r="N58" s="72">
        <v>16</v>
      </c>
      <c r="O58" s="64">
        <v>2530</v>
      </c>
      <c r="P58" s="65">
        <f>Table2245789101123456789101112131415161718192021222324252627282930313233[[#This Row],[PEMBULATAN]]*O58</f>
        <v>40480</v>
      </c>
    </row>
    <row r="59" spans="1:16" ht="23.25" customHeight="1" x14ac:dyDescent="0.2">
      <c r="A59" s="14"/>
      <c r="B59" s="75"/>
      <c r="C59" s="73" t="s">
        <v>5704</v>
      </c>
      <c r="D59" s="78" t="s">
        <v>289</v>
      </c>
      <c r="E59" s="13">
        <v>44463</v>
      </c>
      <c r="F59" s="76" t="s">
        <v>5645</v>
      </c>
      <c r="G59" s="13">
        <v>44464.916666666664</v>
      </c>
      <c r="H59" s="77" t="s">
        <v>5646</v>
      </c>
      <c r="I59" s="16">
        <v>210</v>
      </c>
      <c r="J59" s="16">
        <v>23</v>
      </c>
      <c r="K59" s="16">
        <v>14</v>
      </c>
      <c r="L59" s="16">
        <v>10</v>
      </c>
      <c r="M59" s="81">
        <v>16.905000000000001</v>
      </c>
      <c r="N59" s="72">
        <v>17</v>
      </c>
      <c r="O59" s="64">
        <v>2530</v>
      </c>
      <c r="P59" s="65">
        <f>Table2245789101123456789101112131415161718192021222324252627282930313233[[#This Row],[PEMBULATAN]]*O59</f>
        <v>43010</v>
      </c>
    </row>
    <row r="60" spans="1:16" ht="23.25" customHeight="1" x14ac:dyDescent="0.2">
      <c r="A60" s="14"/>
      <c r="B60" s="75"/>
      <c r="C60" s="73" t="s">
        <v>5705</v>
      </c>
      <c r="D60" s="78" t="s">
        <v>289</v>
      </c>
      <c r="E60" s="13">
        <v>44463</v>
      </c>
      <c r="F60" s="76" t="s">
        <v>5645</v>
      </c>
      <c r="G60" s="13">
        <v>44464.916666666664</v>
      </c>
      <c r="H60" s="77" t="s">
        <v>5646</v>
      </c>
      <c r="I60" s="16">
        <v>100</v>
      </c>
      <c r="J60" s="16">
        <v>55</v>
      </c>
      <c r="K60" s="16">
        <v>35</v>
      </c>
      <c r="L60" s="16">
        <v>19</v>
      </c>
      <c r="M60" s="81">
        <v>48.125</v>
      </c>
      <c r="N60" s="72">
        <v>48</v>
      </c>
      <c r="O60" s="64">
        <v>2530</v>
      </c>
      <c r="P60" s="65">
        <f>Table2245789101123456789101112131415161718192021222324252627282930313233[[#This Row],[PEMBULATAN]]*O60</f>
        <v>121440</v>
      </c>
    </row>
    <row r="61" spans="1:16" ht="23.25" customHeight="1" x14ac:dyDescent="0.2">
      <c r="A61" s="14"/>
      <c r="B61" s="75"/>
      <c r="C61" s="73" t="s">
        <v>5706</v>
      </c>
      <c r="D61" s="78" t="s">
        <v>289</v>
      </c>
      <c r="E61" s="13">
        <v>44463</v>
      </c>
      <c r="F61" s="76" t="s">
        <v>5645</v>
      </c>
      <c r="G61" s="13">
        <v>44464.916666666664</v>
      </c>
      <c r="H61" s="77" t="s">
        <v>5646</v>
      </c>
      <c r="I61" s="16">
        <v>70</v>
      </c>
      <c r="J61" s="16">
        <v>50</v>
      </c>
      <c r="K61" s="16">
        <v>28</v>
      </c>
      <c r="L61" s="16">
        <v>8</v>
      </c>
      <c r="M61" s="81">
        <v>24.5</v>
      </c>
      <c r="N61" s="72">
        <v>25</v>
      </c>
      <c r="O61" s="64">
        <v>2530</v>
      </c>
      <c r="P61" s="65">
        <f>Table2245789101123456789101112131415161718192021222324252627282930313233[[#This Row],[PEMBULATAN]]*O61</f>
        <v>63250</v>
      </c>
    </row>
    <row r="62" spans="1:16" ht="23.25" customHeight="1" x14ac:dyDescent="0.2">
      <c r="A62" s="14"/>
      <c r="B62" s="75"/>
      <c r="C62" s="73" t="s">
        <v>5707</v>
      </c>
      <c r="D62" s="78" t="s">
        <v>289</v>
      </c>
      <c r="E62" s="13">
        <v>44463</v>
      </c>
      <c r="F62" s="76" t="s">
        <v>5645</v>
      </c>
      <c r="G62" s="13">
        <v>44464.916666666664</v>
      </c>
      <c r="H62" s="77" t="s">
        <v>5646</v>
      </c>
      <c r="I62" s="16">
        <v>75</v>
      </c>
      <c r="J62" s="16">
        <v>47</v>
      </c>
      <c r="K62" s="16">
        <v>12</v>
      </c>
      <c r="L62" s="16">
        <v>1</v>
      </c>
      <c r="M62" s="81">
        <v>10.574999999999999</v>
      </c>
      <c r="N62" s="72">
        <v>11</v>
      </c>
      <c r="O62" s="64">
        <v>2530</v>
      </c>
      <c r="P62" s="65">
        <f>Table2245789101123456789101112131415161718192021222324252627282930313233[[#This Row],[PEMBULATAN]]*O62</f>
        <v>27830</v>
      </c>
    </row>
    <row r="63" spans="1:16" ht="23.25" customHeight="1" x14ac:dyDescent="0.2">
      <c r="A63" s="14"/>
      <c r="B63" s="75"/>
      <c r="C63" s="73" t="s">
        <v>5708</v>
      </c>
      <c r="D63" s="78" t="s">
        <v>289</v>
      </c>
      <c r="E63" s="13">
        <v>44463</v>
      </c>
      <c r="F63" s="76" t="s">
        <v>5645</v>
      </c>
      <c r="G63" s="13">
        <v>44464.916666666664</v>
      </c>
      <c r="H63" s="77" t="s">
        <v>5646</v>
      </c>
      <c r="I63" s="16">
        <v>60</v>
      </c>
      <c r="J63" s="16">
        <v>46</v>
      </c>
      <c r="K63" s="16">
        <v>33</v>
      </c>
      <c r="L63" s="16">
        <v>11</v>
      </c>
      <c r="M63" s="81">
        <v>22.77</v>
      </c>
      <c r="N63" s="72">
        <v>23</v>
      </c>
      <c r="O63" s="64">
        <v>2530</v>
      </c>
      <c r="P63" s="65">
        <f>Table2245789101123456789101112131415161718192021222324252627282930313233[[#This Row],[PEMBULATAN]]*O63</f>
        <v>58190</v>
      </c>
    </row>
    <row r="64" spans="1:16" ht="23.25" customHeight="1" x14ac:dyDescent="0.2">
      <c r="A64" s="14"/>
      <c r="B64" s="75"/>
      <c r="C64" s="73" t="s">
        <v>5709</v>
      </c>
      <c r="D64" s="78" t="s">
        <v>289</v>
      </c>
      <c r="E64" s="13">
        <v>44463</v>
      </c>
      <c r="F64" s="76" t="s">
        <v>5645</v>
      </c>
      <c r="G64" s="13">
        <v>44464.916666666664</v>
      </c>
      <c r="H64" s="77" t="s">
        <v>5646</v>
      </c>
      <c r="I64" s="16">
        <v>50</v>
      </c>
      <c r="J64" s="16">
        <v>20</v>
      </c>
      <c r="K64" s="16">
        <v>37</v>
      </c>
      <c r="L64" s="16">
        <v>6</v>
      </c>
      <c r="M64" s="81">
        <v>9.25</v>
      </c>
      <c r="N64" s="72">
        <v>9</v>
      </c>
      <c r="O64" s="64">
        <v>2530</v>
      </c>
      <c r="P64" s="65">
        <f>Table2245789101123456789101112131415161718192021222324252627282930313233[[#This Row],[PEMBULATAN]]*O64</f>
        <v>22770</v>
      </c>
    </row>
    <row r="65" spans="1:16" ht="23.25" customHeight="1" x14ac:dyDescent="0.2">
      <c r="A65" s="14"/>
      <c r="B65" s="75"/>
      <c r="C65" s="73" t="s">
        <v>5710</v>
      </c>
      <c r="D65" s="78" t="s">
        <v>289</v>
      </c>
      <c r="E65" s="13">
        <v>44463</v>
      </c>
      <c r="F65" s="76" t="s">
        <v>5645</v>
      </c>
      <c r="G65" s="13">
        <v>44464.916666666664</v>
      </c>
      <c r="H65" s="77" t="s">
        <v>5646</v>
      </c>
      <c r="I65" s="16">
        <v>84</v>
      </c>
      <c r="J65" s="16">
        <v>14</v>
      </c>
      <c r="K65" s="16">
        <v>11</v>
      </c>
      <c r="L65" s="16">
        <v>3</v>
      </c>
      <c r="M65" s="81">
        <v>3.234</v>
      </c>
      <c r="N65" s="72">
        <v>3</v>
      </c>
      <c r="O65" s="64">
        <v>2530</v>
      </c>
      <c r="P65" s="65">
        <f>Table2245789101123456789101112131415161718192021222324252627282930313233[[#This Row],[PEMBULATAN]]*O65</f>
        <v>7590</v>
      </c>
    </row>
    <row r="66" spans="1:16" ht="23.25" customHeight="1" x14ac:dyDescent="0.2">
      <c r="A66" s="14"/>
      <c r="B66" s="75"/>
      <c r="C66" s="73" t="s">
        <v>5711</v>
      </c>
      <c r="D66" s="78" t="s">
        <v>289</v>
      </c>
      <c r="E66" s="13">
        <v>44463</v>
      </c>
      <c r="F66" s="76" t="s">
        <v>5645</v>
      </c>
      <c r="G66" s="13">
        <v>44464.916666666664</v>
      </c>
      <c r="H66" s="77" t="s">
        <v>5646</v>
      </c>
      <c r="I66" s="16">
        <v>100</v>
      </c>
      <c r="J66" s="16">
        <v>70</v>
      </c>
      <c r="K66" s="16">
        <v>4</v>
      </c>
      <c r="L66" s="16">
        <v>3</v>
      </c>
      <c r="M66" s="81">
        <v>7</v>
      </c>
      <c r="N66" s="72">
        <v>7</v>
      </c>
      <c r="O66" s="64">
        <v>2530</v>
      </c>
      <c r="P66" s="65">
        <f>Table2245789101123456789101112131415161718192021222324252627282930313233[[#This Row],[PEMBULATAN]]*O66</f>
        <v>17710</v>
      </c>
    </row>
    <row r="67" spans="1:16" ht="23.25" customHeight="1" x14ac:dyDescent="0.2">
      <c r="A67" s="14"/>
      <c r="B67" s="75"/>
      <c r="C67" s="73" t="s">
        <v>5712</v>
      </c>
      <c r="D67" s="78" t="s">
        <v>289</v>
      </c>
      <c r="E67" s="13">
        <v>44463</v>
      </c>
      <c r="F67" s="76" t="s">
        <v>5645</v>
      </c>
      <c r="G67" s="13">
        <v>44464.916666666664</v>
      </c>
      <c r="H67" s="77" t="s">
        <v>5646</v>
      </c>
      <c r="I67" s="16">
        <v>90</v>
      </c>
      <c r="J67" s="16">
        <v>40</v>
      </c>
      <c r="K67" s="16">
        <v>10</v>
      </c>
      <c r="L67" s="16">
        <v>2</v>
      </c>
      <c r="M67" s="81">
        <v>9</v>
      </c>
      <c r="N67" s="72">
        <v>9</v>
      </c>
      <c r="O67" s="64">
        <v>2530</v>
      </c>
      <c r="P67" s="65">
        <f>Table2245789101123456789101112131415161718192021222324252627282930313233[[#This Row],[PEMBULATAN]]*O67</f>
        <v>22770</v>
      </c>
    </row>
    <row r="68" spans="1:16" ht="23.25" customHeight="1" x14ac:dyDescent="0.2">
      <c r="A68" s="14"/>
      <c r="B68" s="75"/>
      <c r="C68" s="73" t="s">
        <v>5713</v>
      </c>
      <c r="D68" s="78" t="s">
        <v>289</v>
      </c>
      <c r="E68" s="13">
        <v>44463</v>
      </c>
      <c r="F68" s="76" t="s">
        <v>5645</v>
      </c>
      <c r="G68" s="13">
        <v>44464.916666666664</v>
      </c>
      <c r="H68" s="77" t="s">
        <v>5646</v>
      </c>
      <c r="I68" s="16">
        <v>50</v>
      </c>
      <c r="J68" s="16">
        <v>22</v>
      </c>
      <c r="K68" s="16">
        <v>32</v>
      </c>
      <c r="L68" s="16">
        <v>4</v>
      </c>
      <c r="M68" s="81">
        <v>8.8000000000000007</v>
      </c>
      <c r="N68" s="72">
        <v>9</v>
      </c>
      <c r="O68" s="64">
        <v>2530</v>
      </c>
      <c r="P68" s="65">
        <f>Table2245789101123456789101112131415161718192021222324252627282930313233[[#This Row],[PEMBULATAN]]*O68</f>
        <v>22770</v>
      </c>
    </row>
    <row r="69" spans="1:16" ht="23.25" customHeight="1" x14ac:dyDescent="0.2">
      <c r="A69" s="14"/>
      <c r="B69" s="75"/>
      <c r="C69" s="73" t="s">
        <v>5714</v>
      </c>
      <c r="D69" s="78" t="s">
        <v>289</v>
      </c>
      <c r="E69" s="13">
        <v>44463</v>
      </c>
      <c r="F69" s="76" t="s">
        <v>5645</v>
      </c>
      <c r="G69" s="13">
        <v>44464.916666666664</v>
      </c>
      <c r="H69" s="77" t="s">
        <v>5646</v>
      </c>
      <c r="I69" s="16">
        <v>42</v>
      </c>
      <c r="J69" s="16">
        <v>32</v>
      </c>
      <c r="K69" s="16">
        <v>30</v>
      </c>
      <c r="L69" s="16">
        <v>1</v>
      </c>
      <c r="M69" s="81">
        <v>10.08</v>
      </c>
      <c r="N69" s="72">
        <v>10</v>
      </c>
      <c r="O69" s="64">
        <v>2530</v>
      </c>
      <c r="P69" s="65">
        <f>Table2245789101123456789101112131415161718192021222324252627282930313233[[#This Row],[PEMBULATAN]]*O69</f>
        <v>25300</v>
      </c>
    </row>
    <row r="70" spans="1:16" ht="23.25" customHeight="1" x14ac:dyDescent="0.2">
      <c r="A70" s="14"/>
      <c r="B70" s="75"/>
      <c r="C70" s="73" t="s">
        <v>5715</v>
      </c>
      <c r="D70" s="78" t="s">
        <v>289</v>
      </c>
      <c r="E70" s="13">
        <v>44463</v>
      </c>
      <c r="F70" s="76" t="s">
        <v>5645</v>
      </c>
      <c r="G70" s="13">
        <v>44464.916666666664</v>
      </c>
      <c r="H70" s="77" t="s">
        <v>5646</v>
      </c>
      <c r="I70" s="16">
        <v>60</v>
      </c>
      <c r="J70" s="16">
        <v>40</v>
      </c>
      <c r="K70" s="16">
        <v>26</v>
      </c>
      <c r="L70" s="16">
        <v>5</v>
      </c>
      <c r="M70" s="81">
        <v>15.6</v>
      </c>
      <c r="N70" s="72">
        <v>16</v>
      </c>
      <c r="O70" s="64">
        <v>2530</v>
      </c>
      <c r="P70" s="65">
        <f>Table2245789101123456789101112131415161718192021222324252627282930313233[[#This Row],[PEMBULATAN]]*O70</f>
        <v>40480</v>
      </c>
    </row>
    <row r="71" spans="1:16" ht="23.25" customHeight="1" x14ac:dyDescent="0.2">
      <c r="A71" s="14"/>
      <c r="B71" s="75"/>
      <c r="C71" s="73" t="s">
        <v>5716</v>
      </c>
      <c r="D71" s="78" t="s">
        <v>289</v>
      </c>
      <c r="E71" s="13">
        <v>44463</v>
      </c>
      <c r="F71" s="76" t="s">
        <v>5645</v>
      </c>
      <c r="G71" s="13">
        <v>44464.916666666664</v>
      </c>
      <c r="H71" s="77" t="s">
        <v>5646</v>
      </c>
      <c r="I71" s="16">
        <v>85</v>
      </c>
      <c r="J71" s="16">
        <v>57</v>
      </c>
      <c r="K71" s="16">
        <v>30</v>
      </c>
      <c r="L71" s="16">
        <v>12</v>
      </c>
      <c r="M71" s="81">
        <v>36.337499999999999</v>
      </c>
      <c r="N71" s="72">
        <v>37</v>
      </c>
      <c r="O71" s="64">
        <v>2530</v>
      </c>
      <c r="P71" s="65">
        <f>Table2245789101123456789101112131415161718192021222324252627282930313233[[#This Row],[PEMBULATAN]]*O71</f>
        <v>93610</v>
      </c>
    </row>
    <row r="72" spans="1:16" ht="23.25" customHeight="1" x14ac:dyDescent="0.2">
      <c r="A72" s="14"/>
      <c r="B72" s="75"/>
      <c r="C72" s="73" t="s">
        <v>5717</v>
      </c>
      <c r="D72" s="78" t="s">
        <v>289</v>
      </c>
      <c r="E72" s="13">
        <v>44463</v>
      </c>
      <c r="F72" s="76" t="s">
        <v>5645</v>
      </c>
      <c r="G72" s="13">
        <v>44464.916666666664</v>
      </c>
      <c r="H72" s="77" t="s">
        <v>5646</v>
      </c>
      <c r="I72" s="16">
        <v>33</v>
      </c>
      <c r="J72" s="16">
        <v>24</v>
      </c>
      <c r="K72" s="16">
        <v>32</v>
      </c>
      <c r="L72" s="16">
        <v>5</v>
      </c>
      <c r="M72" s="81">
        <v>6.3360000000000003</v>
      </c>
      <c r="N72" s="72">
        <v>7</v>
      </c>
      <c r="O72" s="64">
        <v>2530</v>
      </c>
      <c r="P72" s="65">
        <f>Table2245789101123456789101112131415161718192021222324252627282930313233[[#This Row],[PEMBULATAN]]*O72</f>
        <v>17710</v>
      </c>
    </row>
    <row r="73" spans="1:16" ht="23.25" customHeight="1" x14ac:dyDescent="0.2">
      <c r="A73" s="14"/>
      <c r="B73" s="75"/>
      <c r="C73" s="73" t="s">
        <v>5718</v>
      </c>
      <c r="D73" s="78" t="s">
        <v>289</v>
      </c>
      <c r="E73" s="13">
        <v>44463</v>
      </c>
      <c r="F73" s="76" t="s">
        <v>5645</v>
      </c>
      <c r="G73" s="13">
        <v>44464.916666666664</v>
      </c>
      <c r="H73" s="77" t="s">
        <v>5646</v>
      </c>
      <c r="I73" s="16">
        <v>80</v>
      </c>
      <c r="J73" s="16">
        <v>46</v>
      </c>
      <c r="K73" s="16">
        <v>20</v>
      </c>
      <c r="L73" s="16">
        <v>14</v>
      </c>
      <c r="M73" s="81">
        <v>18.399999999999999</v>
      </c>
      <c r="N73" s="72">
        <v>19</v>
      </c>
      <c r="O73" s="64">
        <v>2530</v>
      </c>
      <c r="P73" s="65">
        <f>Table2245789101123456789101112131415161718192021222324252627282930313233[[#This Row],[PEMBULATAN]]*O73</f>
        <v>48070</v>
      </c>
    </row>
    <row r="74" spans="1:16" ht="23.25" customHeight="1" x14ac:dyDescent="0.2">
      <c r="A74" s="14"/>
      <c r="B74" s="75"/>
      <c r="C74" s="73" t="s">
        <v>5719</v>
      </c>
      <c r="D74" s="78" t="s">
        <v>289</v>
      </c>
      <c r="E74" s="13">
        <v>44463</v>
      </c>
      <c r="F74" s="76" t="s">
        <v>5645</v>
      </c>
      <c r="G74" s="13">
        <v>44464.916666666664</v>
      </c>
      <c r="H74" s="77" t="s">
        <v>5646</v>
      </c>
      <c r="I74" s="16">
        <v>53</v>
      </c>
      <c r="J74" s="16">
        <v>40</v>
      </c>
      <c r="K74" s="16">
        <v>19</v>
      </c>
      <c r="L74" s="16">
        <v>7</v>
      </c>
      <c r="M74" s="81">
        <v>10.07</v>
      </c>
      <c r="N74" s="72">
        <v>10</v>
      </c>
      <c r="O74" s="64">
        <v>2530</v>
      </c>
      <c r="P74" s="65">
        <f>Table2245789101123456789101112131415161718192021222324252627282930313233[[#This Row],[PEMBULATAN]]*O74</f>
        <v>25300</v>
      </c>
    </row>
    <row r="75" spans="1:16" ht="23.25" customHeight="1" x14ac:dyDescent="0.2">
      <c r="A75" s="14"/>
      <c r="B75" s="75"/>
      <c r="C75" s="73" t="s">
        <v>5720</v>
      </c>
      <c r="D75" s="78" t="s">
        <v>289</v>
      </c>
      <c r="E75" s="13">
        <v>44463</v>
      </c>
      <c r="F75" s="76" t="s">
        <v>5645</v>
      </c>
      <c r="G75" s="13">
        <v>44464.916666666664</v>
      </c>
      <c r="H75" s="77" t="s">
        <v>5646</v>
      </c>
      <c r="I75" s="16">
        <v>75</v>
      </c>
      <c r="J75" s="16">
        <v>60</v>
      </c>
      <c r="K75" s="16">
        <v>26</v>
      </c>
      <c r="L75" s="16">
        <v>10</v>
      </c>
      <c r="M75" s="81">
        <v>29.25</v>
      </c>
      <c r="N75" s="72">
        <v>29</v>
      </c>
      <c r="O75" s="64">
        <v>2530</v>
      </c>
      <c r="P75" s="65">
        <f>Table2245789101123456789101112131415161718192021222324252627282930313233[[#This Row],[PEMBULATAN]]*O75</f>
        <v>73370</v>
      </c>
    </row>
    <row r="76" spans="1:16" ht="23.25" customHeight="1" x14ac:dyDescent="0.2">
      <c r="A76" s="14"/>
      <c r="B76" s="75"/>
      <c r="C76" s="73" t="s">
        <v>5721</v>
      </c>
      <c r="D76" s="78" t="s">
        <v>289</v>
      </c>
      <c r="E76" s="13">
        <v>44463</v>
      </c>
      <c r="F76" s="76" t="s">
        <v>5645</v>
      </c>
      <c r="G76" s="13">
        <v>44464.916666666664</v>
      </c>
      <c r="H76" s="77" t="s">
        <v>5646</v>
      </c>
      <c r="I76" s="16">
        <v>110</v>
      </c>
      <c r="J76" s="16">
        <v>9</v>
      </c>
      <c r="K76" s="16">
        <v>4</v>
      </c>
      <c r="L76" s="16">
        <v>3</v>
      </c>
      <c r="M76" s="81">
        <v>0.99</v>
      </c>
      <c r="N76" s="72">
        <v>3</v>
      </c>
      <c r="O76" s="64">
        <v>2530</v>
      </c>
      <c r="P76" s="65">
        <f>Table2245789101123456789101112131415161718192021222324252627282930313233[[#This Row],[PEMBULATAN]]*O76</f>
        <v>7590</v>
      </c>
    </row>
    <row r="77" spans="1:16" ht="23.25" customHeight="1" x14ac:dyDescent="0.2">
      <c r="A77" s="14"/>
      <c r="B77" s="75"/>
      <c r="C77" s="73" t="s">
        <v>5722</v>
      </c>
      <c r="D77" s="78" t="s">
        <v>289</v>
      </c>
      <c r="E77" s="13">
        <v>44463</v>
      </c>
      <c r="F77" s="76" t="s">
        <v>5645</v>
      </c>
      <c r="G77" s="13">
        <v>44464.916666666664</v>
      </c>
      <c r="H77" s="77" t="s">
        <v>5646</v>
      </c>
      <c r="I77" s="16">
        <v>80</v>
      </c>
      <c r="J77" s="16">
        <v>20</v>
      </c>
      <c r="K77" s="16">
        <v>43</v>
      </c>
      <c r="L77" s="16">
        <v>10</v>
      </c>
      <c r="M77" s="81">
        <v>17.2</v>
      </c>
      <c r="N77" s="72">
        <v>17</v>
      </c>
      <c r="O77" s="64">
        <v>2530</v>
      </c>
      <c r="P77" s="65">
        <f>Table2245789101123456789101112131415161718192021222324252627282930313233[[#This Row],[PEMBULATAN]]*O77</f>
        <v>43010</v>
      </c>
    </row>
    <row r="78" spans="1:16" ht="23.25" customHeight="1" x14ac:dyDescent="0.2">
      <c r="A78" s="14"/>
      <c r="B78" s="75"/>
      <c r="C78" s="73" t="s">
        <v>5723</v>
      </c>
      <c r="D78" s="78" t="s">
        <v>289</v>
      </c>
      <c r="E78" s="13">
        <v>44463</v>
      </c>
      <c r="F78" s="76" t="s">
        <v>5645</v>
      </c>
      <c r="G78" s="13">
        <v>44464.916666666664</v>
      </c>
      <c r="H78" s="77" t="s">
        <v>5646</v>
      </c>
      <c r="I78" s="16">
        <v>87</v>
      </c>
      <c r="J78" s="16">
        <v>60</v>
      </c>
      <c r="K78" s="16">
        <v>20</v>
      </c>
      <c r="L78" s="16">
        <v>13</v>
      </c>
      <c r="M78" s="81">
        <v>26.1</v>
      </c>
      <c r="N78" s="72">
        <v>26</v>
      </c>
      <c r="O78" s="64">
        <v>2530</v>
      </c>
      <c r="P78" s="65">
        <f>Table2245789101123456789101112131415161718192021222324252627282930313233[[#This Row],[PEMBULATAN]]*O78</f>
        <v>65780</v>
      </c>
    </row>
    <row r="79" spans="1:16" ht="23.25" customHeight="1" x14ac:dyDescent="0.2">
      <c r="A79" s="14"/>
      <c r="B79" s="75"/>
      <c r="C79" s="73" t="s">
        <v>5724</v>
      </c>
      <c r="D79" s="78" t="s">
        <v>289</v>
      </c>
      <c r="E79" s="13">
        <v>44463</v>
      </c>
      <c r="F79" s="76" t="s">
        <v>5645</v>
      </c>
      <c r="G79" s="13">
        <v>44464.916666666664</v>
      </c>
      <c r="H79" s="77" t="s">
        <v>5646</v>
      </c>
      <c r="I79" s="16">
        <v>85</v>
      </c>
      <c r="J79" s="16">
        <v>58</v>
      </c>
      <c r="K79" s="16">
        <v>30</v>
      </c>
      <c r="L79" s="16">
        <v>19</v>
      </c>
      <c r="M79" s="81">
        <v>36.975000000000001</v>
      </c>
      <c r="N79" s="72">
        <v>37</v>
      </c>
      <c r="O79" s="64">
        <v>2530</v>
      </c>
      <c r="P79" s="65">
        <f>Table2245789101123456789101112131415161718192021222324252627282930313233[[#This Row],[PEMBULATAN]]*O79</f>
        <v>93610</v>
      </c>
    </row>
    <row r="80" spans="1:16" ht="23.25" customHeight="1" x14ac:dyDescent="0.2">
      <c r="A80" s="14"/>
      <c r="B80" s="75"/>
      <c r="C80" s="73" t="s">
        <v>5725</v>
      </c>
      <c r="D80" s="78" t="s">
        <v>289</v>
      </c>
      <c r="E80" s="13">
        <v>44463</v>
      </c>
      <c r="F80" s="76" t="s">
        <v>5645</v>
      </c>
      <c r="G80" s="13">
        <v>44464.916666666664</v>
      </c>
      <c r="H80" s="77" t="s">
        <v>5646</v>
      </c>
      <c r="I80" s="16">
        <v>43</v>
      </c>
      <c r="J80" s="16">
        <v>30</v>
      </c>
      <c r="K80" s="16">
        <v>32</v>
      </c>
      <c r="L80" s="16">
        <v>3</v>
      </c>
      <c r="M80" s="81">
        <v>10.32</v>
      </c>
      <c r="N80" s="72">
        <v>11</v>
      </c>
      <c r="O80" s="64">
        <v>2530</v>
      </c>
      <c r="P80" s="65">
        <f>Table2245789101123456789101112131415161718192021222324252627282930313233[[#This Row],[PEMBULATAN]]*O80</f>
        <v>27830</v>
      </c>
    </row>
    <row r="81" spans="1:16" ht="23.25" customHeight="1" x14ac:dyDescent="0.2">
      <c r="A81" s="14"/>
      <c r="B81" s="75"/>
      <c r="C81" s="73" t="s">
        <v>5726</v>
      </c>
      <c r="D81" s="78" t="s">
        <v>289</v>
      </c>
      <c r="E81" s="13">
        <v>44463</v>
      </c>
      <c r="F81" s="76" t="s">
        <v>5645</v>
      </c>
      <c r="G81" s="13">
        <v>44464.916666666664</v>
      </c>
      <c r="H81" s="77" t="s">
        <v>5646</v>
      </c>
      <c r="I81" s="16">
        <v>90</v>
      </c>
      <c r="J81" s="16">
        <v>62</v>
      </c>
      <c r="K81" s="16">
        <v>30</v>
      </c>
      <c r="L81" s="16">
        <v>20</v>
      </c>
      <c r="M81" s="81">
        <v>41.85</v>
      </c>
      <c r="N81" s="72">
        <v>42</v>
      </c>
      <c r="O81" s="64">
        <v>2530</v>
      </c>
      <c r="P81" s="65">
        <f>Table2245789101123456789101112131415161718192021222324252627282930313233[[#This Row],[PEMBULATAN]]*O81</f>
        <v>106260</v>
      </c>
    </row>
    <row r="82" spans="1:16" ht="23.25" customHeight="1" x14ac:dyDescent="0.2">
      <c r="A82" s="14"/>
      <c r="B82" s="75"/>
      <c r="C82" s="73" t="s">
        <v>5727</v>
      </c>
      <c r="D82" s="78" t="s">
        <v>289</v>
      </c>
      <c r="E82" s="13">
        <v>44463</v>
      </c>
      <c r="F82" s="76" t="s">
        <v>5645</v>
      </c>
      <c r="G82" s="13">
        <v>44464.916666666664</v>
      </c>
      <c r="H82" s="77" t="s">
        <v>5646</v>
      </c>
      <c r="I82" s="16">
        <v>77</v>
      </c>
      <c r="J82" s="16">
        <v>43</v>
      </c>
      <c r="K82" s="16">
        <v>33</v>
      </c>
      <c r="L82" s="16">
        <v>30</v>
      </c>
      <c r="M82" s="81">
        <v>27.315750000000001</v>
      </c>
      <c r="N82" s="72">
        <v>30</v>
      </c>
      <c r="O82" s="64">
        <v>2530</v>
      </c>
      <c r="P82" s="65">
        <f>Table2245789101123456789101112131415161718192021222324252627282930313233[[#This Row],[PEMBULATAN]]*O82</f>
        <v>75900</v>
      </c>
    </row>
    <row r="83" spans="1:16" ht="23.25" customHeight="1" x14ac:dyDescent="0.2">
      <c r="A83" s="14"/>
      <c r="B83" s="75"/>
      <c r="C83" s="73" t="s">
        <v>5728</v>
      </c>
      <c r="D83" s="78" t="s">
        <v>289</v>
      </c>
      <c r="E83" s="13">
        <v>44463</v>
      </c>
      <c r="F83" s="76" t="s">
        <v>5645</v>
      </c>
      <c r="G83" s="13">
        <v>44464.916666666664</v>
      </c>
      <c r="H83" s="77" t="s">
        <v>5646</v>
      </c>
      <c r="I83" s="16">
        <v>95</v>
      </c>
      <c r="J83" s="16">
        <v>50</v>
      </c>
      <c r="K83" s="16">
        <v>35</v>
      </c>
      <c r="L83" s="16">
        <v>25</v>
      </c>
      <c r="M83" s="81">
        <v>41.5625</v>
      </c>
      <c r="N83" s="72">
        <v>42</v>
      </c>
      <c r="O83" s="64">
        <v>2530</v>
      </c>
      <c r="P83" s="65">
        <f>Table2245789101123456789101112131415161718192021222324252627282930313233[[#This Row],[PEMBULATAN]]*O83</f>
        <v>106260</v>
      </c>
    </row>
    <row r="84" spans="1:16" ht="23.25" customHeight="1" x14ac:dyDescent="0.2">
      <c r="A84" s="14"/>
      <c r="B84" s="75"/>
      <c r="C84" s="73" t="s">
        <v>5729</v>
      </c>
      <c r="D84" s="78" t="s">
        <v>289</v>
      </c>
      <c r="E84" s="13">
        <v>44463</v>
      </c>
      <c r="F84" s="76" t="s">
        <v>5645</v>
      </c>
      <c r="G84" s="13">
        <v>44464.916666666664</v>
      </c>
      <c r="H84" s="77" t="s">
        <v>5646</v>
      </c>
      <c r="I84" s="16">
        <v>98</v>
      </c>
      <c r="J84" s="16">
        <v>50</v>
      </c>
      <c r="K84" s="16">
        <v>37</v>
      </c>
      <c r="L84" s="16">
        <v>24</v>
      </c>
      <c r="M84" s="81">
        <v>45.325000000000003</v>
      </c>
      <c r="N84" s="72">
        <v>46</v>
      </c>
      <c r="O84" s="64">
        <v>2530</v>
      </c>
      <c r="P84" s="65">
        <f>Table2245789101123456789101112131415161718192021222324252627282930313233[[#This Row],[PEMBULATAN]]*O84</f>
        <v>116380</v>
      </c>
    </row>
    <row r="85" spans="1:16" ht="23.25" customHeight="1" x14ac:dyDescent="0.2">
      <c r="A85" s="14"/>
      <c r="B85" s="75"/>
      <c r="C85" s="73" t="s">
        <v>5730</v>
      </c>
      <c r="D85" s="78" t="s">
        <v>289</v>
      </c>
      <c r="E85" s="13">
        <v>44463</v>
      </c>
      <c r="F85" s="76" t="s">
        <v>5645</v>
      </c>
      <c r="G85" s="13">
        <v>44464.916666666664</v>
      </c>
      <c r="H85" s="77" t="s">
        <v>5646</v>
      </c>
      <c r="I85" s="16">
        <v>80</v>
      </c>
      <c r="J85" s="16">
        <v>24</v>
      </c>
      <c r="K85" s="16">
        <v>8</v>
      </c>
      <c r="L85" s="16">
        <v>4</v>
      </c>
      <c r="M85" s="81">
        <v>3.84</v>
      </c>
      <c r="N85" s="72">
        <v>4</v>
      </c>
      <c r="O85" s="64">
        <v>2530</v>
      </c>
      <c r="P85" s="65">
        <f>Table2245789101123456789101112131415161718192021222324252627282930313233[[#This Row],[PEMBULATAN]]*O85</f>
        <v>10120</v>
      </c>
    </row>
    <row r="86" spans="1:16" ht="23.25" customHeight="1" x14ac:dyDescent="0.2">
      <c r="A86" s="14"/>
      <c r="B86" s="75"/>
      <c r="C86" s="73" t="s">
        <v>5731</v>
      </c>
      <c r="D86" s="78" t="s">
        <v>289</v>
      </c>
      <c r="E86" s="13">
        <v>44463</v>
      </c>
      <c r="F86" s="76" t="s">
        <v>5645</v>
      </c>
      <c r="G86" s="13">
        <v>44464.916666666664</v>
      </c>
      <c r="H86" s="77" t="s">
        <v>5646</v>
      </c>
      <c r="I86" s="16">
        <v>80</v>
      </c>
      <c r="J86" s="16">
        <v>57</v>
      </c>
      <c r="K86" s="16">
        <v>28</v>
      </c>
      <c r="L86" s="16">
        <v>5</v>
      </c>
      <c r="M86" s="81">
        <v>31.92</v>
      </c>
      <c r="N86" s="72">
        <v>32</v>
      </c>
      <c r="O86" s="64">
        <v>2530</v>
      </c>
      <c r="P86" s="65">
        <f>Table2245789101123456789101112131415161718192021222324252627282930313233[[#This Row],[PEMBULATAN]]*O86</f>
        <v>80960</v>
      </c>
    </row>
    <row r="87" spans="1:16" ht="23.25" customHeight="1" x14ac:dyDescent="0.2">
      <c r="A87" s="14"/>
      <c r="B87" s="75"/>
      <c r="C87" s="73" t="s">
        <v>5732</v>
      </c>
      <c r="D87" s="78" t="s">
        <v>289</v>
      </c>
      <c r="E87" s="13">
        <v>44463</v>
      </c>
      <c r="F87" s="76" t="s">
        <v>5645</v>
      </c>
      <c r="G87" s="13">
        <v>44464.916666666664</v>
      </c>
      <c r="H87" s="77" t="s">
        <v>5646</v>
      </c>
      <c r="I87" s="16">
        <v>90</v>
      </c>
      <c r="J87" s="16">
        <v>63</v>
      </c>
      <c r="K87" s="16">
        <v>28</v>
      </c>
      <c r="L87" s="16">
        <v>19</v>
      </c>
      <c r="M87" s="81">
        <v>39.69</v>
      </c>
      <c r="N87" s="72">
        <v>40</v>
      </c>
      <c r="O87" s="64">
        <v>2530</v>
      </c>
      <c r="P87" s="65">
        <f>Table2245789101123456789101112131415161718192021222324252627282930313233[[#This Row],[PEMBULATAN]]*O87</f>
        <v>101200</v>
      </c>
    </row>
    <row r="88" spans="1:16" ht="23.25" customHeight="1" x14ac:dyDescent="0.2">
      <c r="A88" s="14"/>
      <c r="B88" s="75"/>
      <c r="C88" s="73" t="s">
        <v>5733</v>
      </c>
      <c r="D88" s="78" t="s">
        <v>289</v>
      </c>
      <c r="E88" s="13">
        <v>44463</v>
      </c>
      <c r="F88" s="76" t="s">
        <v>5645</v>
      </c>
      <c r="G88" s="13">
        <v>44464.916666666664</v>
      </c>
      <c r="H88" s="77" t="s">
        <v>5646</v>
      </c>
      <c r="I88" s="16">
        <v>90</v>
      </c>
      <c r="J88" s="16">
        <v>50</v>
      </c>
      <c r="K88" s="16">
        <v>32</v>
      </c>
      <c r="L88" s="16">
        <v>19</v>
      </c>
      <c r="M88" s="81">
        <v>36</v>
      </c>
      <c r="N88" s="72">
        <v>36</v>
      </c>
      <c r="O88" s="64">
        <v>2530</v>
      </c>
      <c r="P88" s="65">
        <f>Table2245789101123456789101112131415161718192021222324252627282930313233[[#This Row],[PEMBULATAN]]*O88</f>
        <v>91080</v>
      </c>
    </row>
    <row r="89" spans="1:16" ht="23.25" customHeight="1" x14ac:dyDescent="0.2">
      <c r="A89" s="14"/>
      <c r="B89" s="75"/>
      <c r="C89" s="73" t="s">
        <v>5734</v>
      </c>
      <c r="D89" s="78" t="s">
        <v>289</v>
      </c>
      <c r="E89" s="13">
        <v>44463</v>
      </c>
      <c r="F89" s="76" t="s">
        <v>5645</v>
      </c>
      <c r="G89" s="13">
        <v>44464.916666666664</v>
      </c>
      <c r="H89" s="77" t="s">
        <v>5646</v>
      </c>
      <c r="I89" s="16">
        <v>104</v>
      </c>
      <c r="J89" s="16">
        <v>43</v>
      </c>
      <c r="K89" s="16">
        <v>22</v>
      </c>
      <c r="L89" s="16">
        <v>9</v>
      </c>
      <c r="M89" s="81">
        <v>24.596</v>
      </c>
      <c r="N89" s="72">
        <v>25</v>
      </c>
      <c r="O89" s="64">
        <v>2530</v>
      </c>
      <c r="P89" s="65">
        <f>Table2245789101123456789101112131415161718192021222324252627282930313233[[#This Row],[PEMBULATAN]]*O89</f>
        <v>63250</v>
      </c>
    </row>
    <row r="90" spans="1:16" ht="23.25" customHeight="1" x14ac:dyDescent="0.2">
      <c r="A90" s="14"/>
      <c r="B90" s="75"/>
      <c r="C90" s="73" t="s">
        <v>5735</v>
      </c>
      <c r="D90" s="78" t="s">
        <v>289</v>
      </c>
      <c r="E90" s="13">
        <v>44463</v>
      </c>
      <c r="F90" s="76" t="s">
        <v>5645</v>
      </c>
      <c r="G90" s="13">
        <v>44464.916666666664</v>
      </c>
      <c r="H90" s="77" t="s">
        <v>5646</v>
      </c>
      <c r="I90" s="16">
        <v>59</v>
      </c>
      <c r="J90" s="16">
        <v>30</v>
      </c>
      <c r="K90" s="16">
        <v>22</v>
      </c>
      <c r="L90" s="16">
        <v>5</v>
      </c>
      <c r="M90" s="81">
        <v>9.7349999999999994</v>
      </c>
      <c r="N90" s="72">
        <v>10</v>
      </c>
      <c r="O90" s="64">
        <v>2530</v>
      </c>
      <c r="P90" s="65">
        <f>Table2245789101123456789101112131415161718192021222324252627282930313233[[#This Row],[PEMBULATAN]]*O90</f>
        <v>25300</v>
      </c>
    </row>
    <row r="91" spans="1:16" ht="23.25" customHeight="1" x14ac:dyDescent="0.2">
      <c r="A91" s="14"/>
      <c r="B91" s="75"/>
      <c r="C91" s="73" t="s">
        <v>5736</v>
      </c>
      <c r="D91" s="78" t="s">
        <v>289</v>
      </c>
      <c r="E91" s="13">
        <v>44463</v>
      </c>
      <c r="F91" s="76" t="s">
        <v>5645</v>
      </c>
      <c r="G91" s="13">
        <v>44464.916666666664</v>
      </c>
      <c r="H91" s="77" t="s">
        <v>5646</v>
      </c>
      <c r="I91" s="16">
        <v>87</v>
      </c>
      <c r="J91" s="16">
        <v>66</v>
      </c>
      <c r="K91" s="16">
        <v>15</v>
      </c>
      <c r="L91" s="16">
        <v>12</v>
      </c>
      <c r="M91" s="81">
        <v>21.532499999999999</v>
      </c>
      <c r="N91" s="72">
        <v>22</v>
      </c>
      <c r="O91" s="64">
        <v>2530</v>
      </c>
      <c r="P91" s="65">
        <f>Table2245789101123456789101112131415161718192021222324252627282930313233[[#This Row],[PEMBULATAN]]*O91</f>
        <v>55660</v>
      </c>
    </row>
    <row r="92" spans="1:16" ht="23.25" customHeight="1" x14ac:dyDescent="0.2">
      <c r="A92" s="14"/>
      <c r="B92" s="75"/>
      <c r="C92" s="73" t="s">
        <v>5737</v>
      </c>
      <c r="D92" s="78" t="s">
        <v>289</v>
      </c>
      <c r="E92" s="13">
        <v>44463</v>
      </c>
      <c r="F92" s="76" t="s">
        <v>5645</v>
      </c>
      <c r="G92" s="13">
        <v>44464.916666666664</v>
      </c>
      <c r="H92" s="77" t="s">
        <v>5646</v>
      </c>
      <c r="I92" s="16">
        <v>55</v>
      </c>
      <c r="J92" s="16">
        <v>32</v>
      </c>
      <c r="K92" s="16">
        <v>30</v>
      </c>
      <c r="L92" s="16">
        <v>27</v>
      </c>
      <c r="M92" s="81">
        <v>13.2</v>
      </c>
      <c r="N92" s="72">
        <v>27</v>
      </c>
      <c r="O92" s="64">
        <v>2530</v>
      </c>
      <c r="P92" s="65">
        <f>Table2245789101123456789101112131415161718192021222324252627282930313233[[#This Row],[PEMBULATAN]]*O92</f>
        <v>68310</v>
      </c>
    </row>
    <row r="93" spans="1:16" ht="23.25" customHeight="1" x14ac:dyDescent="0.2">
      <c r="A93" s="14"/>
      <c r="B93" s="75"/>
      <c r="C93" s="73" t="s">
        <v>5738</v>
      </c>
      <c r="D93" s="78" t="s">
        <v>289</v>
      </c>
      <c r="E93" s="13">
        <v>44463</v>
      </c>
      <c r="F93" s="76" t="s">
        <v>5645</v>
      </c>
      <c r="G93" s="13">
        <v>44464.916666666664</v>
      </c>
      <c r="H93" s="77" t="s">
        <v>5646</v>
      </c>
      <c r="I93" s="16">
        <v>70</v>
      </c>
      <c r="J93" s="16">
        <v>46</v>
      </c>
      <c r="K93" s="16">
        <v>26</v>
      </c>
      <c r="L93" s="16">
        <v>5</v>
      </c>
      <c r="M93" s="81">
        <v>20.93</v>
      </c>
      <c r="N93" s="72">
        <v>21</v>
      </c>
      <c r="O93" s="64">
        <v>2530</v>
      </c>
      <c r="P93" s="65">
        <f>Table2245789101123456789101112131415161718192021222324252627282930313233[[#This Row],[PEMBULATAN]]*O93</f>
        <v>53130</v>
      </c>
    </row>
    <row r="94" spans="1:16" ht="23.25" customHeight="1" x14ac:dyDescent="0.2">
      <c r="A94" s="14"/>
      <c r="B94" s="75"/>
      <c r="C94" s="73" t="s">
        <v>5739</v>
      </c>
      <c r="D94" s="78" t="s">
        <v>289</v>
      </c>
      <c r="E94" s="13">
        <v>44463</v>
      </c>
      <c r="F94" s="76" t="s">
        <v>5645</v>
      </c>
      <c r="G94" s="13">
        <v>44464.916666666664</v>
      </c>
      <c r="H94" s="77" t="s">
        <v>5646</v>
      </c>
      <c r="I94" s="16">
        <v>78</v>
      </c>
      <c r="J94" s="16">
        <v>22</v>
      </c>
      <c r="K94" s="16">
        <v>20</v>
      </c>
      <c r="L94" s="16">
        <v>4</v>
      </c>
      <c r="M94" s="81">
        <v>8.58</v>
      </c>
      <c r="N94" s="72">
        <v>9</v>
      </c>
      <c r="O94" s="64">
        <v>2530</v>
      </c>
      <c r="P94" s="65">
        <f>Table2245789101123456789101112131415161718192021222324252627282930313233[[#This Row],[PEMBULATAN]]*O94</f>
        <v>22770</v>
      </c>
    </row>
    <row r="95" spans="1:16" ht="23.25" customHeight="1" x14ac:dyDescent="0.2">
      <c r="A95" s="14"/>
      <c r="B95" s="75"/>
      <c r="C95" s="73" t="s">
        <v>5740</v>
      </c>
      <c r="D95" s="78" t="s">
        <v>289</v>
      </c>
      <c r="E95" s="13">
        <v>44463</v>
      </c>
      <c r="F95" s="76" t="s">
        <v>5645</v>
      </c>
      <c r="G95" s="13">
        <v>44464.916666666664</v>
      </c>
      <c r="H95" s="77" t="s">
        <v>5646</v>
      </c>
      <c r="I95" s="16">
        <v>63</v>
      </c>
      <c r="J95" s="16">
        <v>38</v>
      </c>
      <c r="K95" s="16">
        <v>35</v>
      </c>
      <c r="L95" s="16">
        <v>18</v>
      </c>
      <c r="M95" s="81">
        <v>20.947500000000002</v>
      </c>
      <c r="N95" s="72">
        <v>21</v>
      </c>
      <c r="O95" s="64">
        <v>2530</v>
      </c>
      <c r="P95" s="65">
        <f>Table2245789101123456789101112131415161718192021222324252627282930313233[[#This Row],[PEMBULATAN]]*O95</f>
        <v>53130</v>
      </c>
    </row>
    <row r="96" spans="1:16" ht="23.25" customHeight="1" x14ac:dyDescent="0.2">
      <c r="A96" s="14"/>
      <c r="B96" s="75"/>
      <c r="C96" s="73" t="s">
        <v>5741</v>
      </c>
      <c r="D96" s="78" t="s">
        <v>289</v>
      </c>
      <c r="E96" s="13">
        <v>44463</v>
      </c>
      <c r="F96" s="76" t="s">
        <v>5645</v>
      </c>
      <c r="G96" s="13">
        <v>44464.916666666664</v>
      </c>
      <c r="H96" s="77" t="s">
        <v>5646</v>
      </c>
      <c r="I96" s="16">
        <v>104</v>
      </c>
      <c r="J96" s="16">
        <v>40</v>
      </c>
      <c r="K96" s="16">
        <v>15</v>
      </c>
      <c r="L96" s="16">
        <v>7</v>
      </c>
      <c r="M96" s="81">
        <v>15.6</v>
      </c>
      <c r="N96" s="72">
        <v>16</v>
      </c>
      <c r="O96" s="64">
        <v>2530</v>
      </c>
      <c r="P96" s="65">
        <f>Table2245789101123456789101112131415161718192021222324252627282930313233[[#This Row],[PEMBULATAN]]*O96</f>
        <v>40480</v>
      </c>
    </row>
    <row r="97" spans="1:16" ht="23.25" customHeight="1" x14ac:dyDescent="0.2">
      <c r="A97" s="14"/>
      <c r="B97" s="75"/>
      <c r="C97" s="73" t="s">
        <v>5742</v>
      </c>
      <c r="D97" s="78" t="s">
        <v>289</v>
      </c>
      <c r="E97" s="13">
        <v>44463</v>
      </c>
      <c r="F97" s="76" t="s">
        <v>5645</v>
      </c>
      <c r="G97" s="13">
        <v>44464.916666666664</v>
      </c>
      <c r="H97" s="77" t="s">
        <v>5646</v>
      </c>
      <c r="I97" s="16">
        <v>50</v>
      </c>
      <c r="J97" s="16">
        <v>33</v>
      </c>
      <c r="K97" s="16">
        <v>27</v>
      </c>
      <c r="L97" s="16">
        <v>4</v>
      </c>
      <c r="M97" s="81">
        <v>11.137499999999999</v>
      </c>
      <c r="N97" s="72">
        <v>11</v>
      </c>
      <c r="O97" s="64">
        <v>2530</v>
      </c>
      <c r="P97" s="65">
        <f>Table2245789101123456789101112131415161718192021222324252627282930313233[[#This Row],[PEMBULATAN]]*O97</f>
        <v>27830</v>
      </c>
    </row>
    <row r="98" spans="1:16" ht="23.25" customHeight="1" x14ac:dyDescent="0.2">
      <c r="A98" s="14"/>
      <c r="B98" s="75"/>
      <c r="C98" s="73" t="s">
        <v>5743</v>
      </c>
      <c r="D98" s="78" t="s">
        <v>289</v>
      </c>
      <c r="E98" s="13">
        <v>44463</v>
      </c>
      <c r="F98" s="76" t="s">
        <v>5645</v>
      </c>
      <c r="G98" s="13">
        <v>44464.916666666664</v>
      </c>
      <c r="H98" s="77" t="s">
        <v>5646</v>
      </c>
      <c r="I98" s="16">
        <v>40</v>
      </c>
      <c r="J98" s="16">
        <v>30</v>
      </c>
      <c r="K98" s="16">
        <v>15</v>
      </c>
      <c r="L98" s="16">
        <v>2</v>
      </c>
      <c r="M98" s="81">
        <v>4.5</v>
      </c>
      <c r="N98" s="72">
        <v>6</v>
      </c>
      <c r="O98" s="64">
        <v>2530</v>
      </c>
      <c r="P98" s="65">
        <f>Table2245789101123456789101112131415161718192021222324252627282930313233[[#This Row],[PEMBULATAN]]*O98</f>
        <v>15180</v>
      </c>
    </row>
    <row r="99" spans="1:16" ht="23.25" customHeight="1" x14ac:dyDescent="0.2">
      <c r="A99" s="14"/>
      <c r="B99" s="75"/>
      <c r="C99" s="73" t="s">
        <v>5744</v>
      </c>
      <c r="D99" s="78" t="s">
        <v>289</v>
      </c>
      <c r="E99" s="13">
        <v>44463</v>
      </c>
      <c r="F99" s="76" t="s">
        <v>5645</v>
      </c>
      <c r="G99" s="13">
        <v>44464.916666666664</v>
      </c>
      <c r="H99" s="77" t="s">
        <v>5646</v>
      </c>
      <c r="I99" s="16">
        <v>50</v>
      </c>
      <c r="J99" s="16">
        <v>28</v>
      </c>
      <c r="K99" s="16">
        <v>27</v>
      </c>
      <c r="L99" s="16">
        <v>2</v>
      </c>
      <c r="M99" s="81">
        <v>9.4499999999999993</v>
      </c>
      <c r="N99" s="72">
        <v>10</v>
      </c>
      <c r="O99" s="64">
        <v>2530</v>
      </c>
      <c r="P99" s="65">
        <f>Table2245789101123456789101112131415161718192021222324252627282930313233[[#This Row],[PEMBULATAN]]*O99</f>
        <v>25300</v>
      </c>
    </row>
    <row r="100" spans="1:16" ht="23.25" customHeight="1" x14ac:dyDescent="0.2">
      <c r="A100" s="14"/>
      <c r="B100" s="75"/>
      <c r="C100" s="73" t="s">
        <v>5745</v>
      </c>
      <c r="D100" s="78" t="s">
        <v>289</v>
      </c>
      <c r="E100" s="13">
        <v>44463</v>
      </c>
      <c r="F100" s="76" t="s">
        <v>5645</v>
      </c>
      <c r="G100" s="13">
        <v>44464.916666666664</v>
      </c>
      <c r="H100" s="77" t="s">
        <v>5646</v>
      </c>
      <c r="I100" s="16">
        <v>82</v>
      </c>
      <c r="J100" s="16">
        <v>86</v>
      </c>
      <c r="K100" s="16">
        <v>7</v>
      </c>
      <c r="L100" s="16">
        <v>10</v>
      </c>
      <c r="M100" s="81">
        <v>12.340999999999999</v>
      </c>
      <c r="N100" s="72">
        <v>13</v>
      </c>
      <c r="O100" s="64">
        <v>2530</v>
      </c>
      <c r="P100" s="65">
        <f>Table2245789101123456789101112131415161718192021222324252627282930313233[[#This Row],[PEMBULATAN]]*O100</f>
        <v>32890</v>
      </c>
    </row>
    <row r="101" spans="1:16" ht="23.25" customHeight="1" x14ac:dyDescent="0.2">
      <c r="A101" s="14"/>
      <c r="B101" s="75"/>
      <c r="C101" s="73" t="s">
        <v>5746</v>
      </c>
      <c r="D101" s="78" t="s">
        <v>289</v>
      </c>
      <c r="E101" s="13">
        <v>44463</v>
      </c>
      <c r="F101" s="76" t="s">
        <v>5645</v>
      </c>
      <c r="G101" s="13">
        <v>44464.916666666664</v>
      </c>
      <c r="H101" s="77" t="s">
        <v>5646</v>
      </c>
      <c r="I101" s="16">
        <v>60</v>
      </c>
      <c r="J101" s="16">
        <v>60</v>
      </c>
      <c r="K101" s="16">
        <v>23</v>
      </c>
      <c r="L101" s="16">
        <v>4</v>
      </c>
      <c r="M101" s="81">
        <v>20.7</v>
      </c>
      <c r="N101" s="72">
        <v>21</v>
      </c>
      <c r="O101" s="64">
        <v>2530</v>
      </c>
      <c r="P101" s="65">
        <f>Table2245789101123456789101112131415161718192021222324252627282930313233[[#This Row],[PEMBULATAN]]*O101</f>
        <v>53130</v>
      </c>
    </row>
    <row r="102" spans="1:16" ht="23.25" customHeight="1" x14ac:dyDescent="0.2">
      <c r="A102" s="14"/>
      <c r="B102" s="75"/>
      <c r="C102" s="73" t="s">
        <v>5747</v>
      </c>
      <c r="D102" s="78" t="s">
        <v>289</v>
      </c>
      <c r="E102" s="13">
        <v>44463</v>
      </c>
      <c r="F102" s="76" t="s">
        <v>5645</v>
      </c>
      <c r="G102" s="13">
        <v>44464.916666666664</v>
      </c>
      <c r="H102" s="77" t="s">
        <v>5646</v>
      </c>
      <c r="I102" s="16">
        <v>75</v>
      </c>
      <c r="J102" s="16">
        <v>47</v>
      </c>
      <c r="K102" s="16">
        <v>10</v>
      </c>
      <c r="L102" s="16">
        <v>3</v>
      </c>
      <c r="M102" s="81">
        <v>8.8125</v>
      </c>
      <c r="N102" s="72">
        <v>9</v>
      </c>
      <c r="O102" s="64">
        <v>2530</v>
      </c>
      <c r="P102" s="65">
        <f>Table2245789101123456789101112131415161718192021222324252627282930313233[[#This Row],[PEMBULATAN]]*O102</f>
        <v>22770</v>
      </c>
    </row>
    <row r="103" spans="1:16" ht="23.25" customHeight="1" x14ac:dyDescent="0.2">
      <c r="A103" s="14"/>
      <c r="B103" s="75"/>
      <c r="C103" s="73" t="s">
        <v>5748</v>
      </c>
      <c r="D103" s="78" t="s">
        <v>289</v>
      </c>
      <c r="E103" s="13">
        <v>44463</v>
      </c>
      <c r="F103" s="76" t="s">
        <v>5645</v>
      </c>
      <c r="G103" s="13">
        <v>44464.916666666664</v>
      </c>
      <c r="H103" s="77" t="s">
        <v>5646</v>
      </c>
      <c r="I103" s="16">
        <v>77</v>
      </c>
      <c r="J103" s="16">
        <v>28</v>
      </c>
      <c r="K103" s="16">
        <v>15</v>
      </c>
      <c r="L103" s="16">
        <v>2</v>
      </c>
      <c r="M103" s="81">
        <v>8.0850000000000009</v>
      </c>
      <c r="N103" s="72">
        <v>8</v>
      </c>
      <c r="O103" s="64">
        <v>2530</v>
      </c>
      <c r="P103" s="65">
        <f>Table2245789101123456789101112131415161718192021222324252627282930313233[[#This Row],[PEMBULATAN]]*O103</f>
        <v>20240</v>
      </c>
    </row>
    <row r="104" spans="1:16" ht="23.25" customHeight="1" x14ac:dyDescent="0.2">
      <c r="A104" s="14"/>
      <c r="B104" s="75"/>
      <c r="C104" s="73" t="s">
        <v>5749</v>
      </c>
      <c r="D104" s="78" t="s">
        <v>289</v>
      </c>
      <c r="E104" s="13">
        <v>44463</v>
      </c>
      <c r="F104" s="76" t="s">
        <v>5645</v>
      </c>
      <c r="G104" s="13">
        <v>44464.916666666664</v>
      </c>
      <c r="H104" s="77" t="s">
        <v>5646</v>
      </c>
      <c r="I104" s="16">
        <v>40</v>
      </c>
      <c r="J104" s="16">
        <v>30</v>
      </c>
      <c r="K104" s="16">
        <v>24</v>
      </c>
      <c r="L104" s="16">
        <v>9</v>
      </c>
      <c r="M104" s="81">
        <v>7.2</v>
      </c>
      <c r="N104" s="72">
        <v>9</v>
      </c>
      <c r="O104" s="64">
        <v>2530</v>
      </c>
      <c r="P104" s="65">
        <f>Table2245789101123456789101112131415161718192021222324252627282930313233[[#This Row],[PEMBULATAN]]*O104</f>
        <v>22770</v>
      </c>
    </row>
    <row r="105" spans="1:16" ht="23.25" customHeight="1" x14ac:dyDescent="0.2">
      <c r="A105" s="14"/>
      <c r="B105" s="75"/>
      <c r="C105" s="73" t="s">
        <v>5750</v>
      </c>
      <c r="D105" s="78" t="s">
        <v>289</v>
      </c>
      <c r="E105" s="13">
        <v>44463</v>
      </c>
      <c r="F105" s="76" t="s">
        <v>5645</v>
      </c>
      <c r="G105" s="13">
        <v>44464.916666666664</v>
      </c>
      <c r="H105" s="77" t="s">
        <v>5646</v>
      </c>
      <c r="I105" s="16">
        <v>90</v>
      </c>
      <c r="J105" s="16">
        <v>50</v>
      </c>
      <c r="K105" s="16">
        <v>40</v>
      </c>
      <c r="L105" s="16">
        <v>20</v>
      </c>
      <c r="M105" s="81">
        <v>45</v>
      </c>
      <c r="N105" s="72">
        <v>45</v>
      </c>
      <c r="O105" s="64">
        <v>2530</v>
      </c>
      <c r="P105" s="65">
        <f>Table2245789101123456789101112131415161718192021222324252627282930313233[[#This Row],[PEMBULATAN]]*O105</f>
        <v>113850</v>
      </c>
    </row>
    <row r="106" spans="1:16" ht="23.25" customHeight="1" x14ac:dyDescent="0.2">
      <c r="A106" s="14"/>
      <c r="B106" s="75"/>
      <c r="C106" s="73" t="s">
        <v>5751</v>
      </c>
      <c r="D106" s="78" t="s">
        <v>289</v>
      </c>
      <c r="E106" s="13">
        <v>44463</v>
      </c>
      <c r="F106" s="76" t="s">
        <v>5645</v>
      </c>
      <c r="G106" s="13">
        <v>44464.916666666664</v>
      </c>
      <c r="H106" s="77" t="s">
        <v>5646</v>
      </c>
      <c r="I106" s="16">
        <v>26</v>
      </c>
      <c r="J106" s="16">
        <v>27</v>
      </c>
      <c r="K106" s="16">
        <v>15</v>
      </c>
      <c r="L106" s="16">
        <v>4</v>
      </c>
      <c r="M106" s="81">
        <v>2.6324999999999998</v>
      </c>
      <c r="N106" s="72">
        <v>4</v>
      </c>
      <c r="O106" s="64">
        <v>2530</v>
      </c>
      <c r="P106" s="65">
        <f>Table2245789101123456789101112131415161718192021222324252627282930313233[[#This Row],[PEMBULATAN]]*O106</f>
        <v>10120</v>
      </c>
    </row>
    <row r="107" spans="1:16" ht="23.25" customHeight="1" x14ac:dyDescent="0.2">
      <c r="A107" s="14"/>
      <c r="B107" s="75"/>
      <c r="C107" s="73" t="s">
        <v>5752</v>
      </c>
      <c r="D107" s="78" t="s">
        <v>289</v>
      </c>
      <c r="E107" s="13">
        <v>44463</v>
      </c>
      <c r="F107" s="76" t="s">
        <v>5645</v>
      </c>
      <c r="G107" s="13">
        <v>44464.916666666664</v>
      </c>
      <c r="H107" s="77" t="s">
        <v>5646</v>
      </c>
      <c r="I107" s="16">
        <v>48</v>
      </c>
      <c r="J107" s="16">
        <v>34</v>
      </c>
      <c r="K107" s="16">
        <v>29</v>
      </c>
      <c r="L107" s="16">
        <v>7</v>
      </c>
      <c r="M107" s="81">
        <v>11.832000000000001</v>
      </c>
      <c r="N107" s="72">
        <v>12</v>
      </c>
      <c r="O107" s="64">
        <v>2530</v>
      </c>
      <c r="P107" s="65">
        <f>Table2245789101123456789101112131415161718192021222324252627282930313233[[#This Row],[PEMBULATAN]]*O107</f>
        <v>30360</v>
      </c>
    </row>
    <row r="108" spans="1:16" ht="23.25" customHeight="1" x14ac:dyDescent="0.2">
      <c r="A108" s="14"/>
      <c r="B108" s="75"/>
      <c r="C108" s="73" t="s">
        <v>5753</v>
      </c>
      <c r="D108" s="78" t="s">
        <v>289</v>
      </c>
      <c r="E108" s="13">
        <v>44463</v>
      </c>
      <c r="F108" s="76" t="s">
        <v>5645</v>
      </c>
      <c r="G108" s="13">
        <v>44464.916666666664</v>
      </c>
      <c r="H108" s="77" t="s">
        <v>5646</v>
      </c>
      <c r="I108" s="16">
        <v>97</v>
      </c>
      <c r="J108" s="16">
        <v>40</v>
      </c>
      <c r="K108" s="16">
        <v>50</v>
      </c>
      <c r="L108" s="16">
        <v>32</v>
      </c>
      <c r="M108" s="81">
        <v>48.5</v>
      </c>
      <c r="N108" s="72">
        <v>49</v>
      </c>
      <c r="O108" s="64">
        <v>2530</v>
      </c>
      <c r="P108" s="65">
        <f>Table2245789101123456789101112131415161718192021222324252627282930313233[[#This Row],[PEMBULATAN]]*O108</f>
        <v>123970</v>
      </c>
    </row>
    <row r="109" spans="1:16" ht="23.25" customHeight="1" x14ac:dyDescent="0.2">
      <c r="A109" s="14"/>
      <c r="B109" s="75"/>
      <c r="C109" s="73" t="s">
        <v>5754</v>
      </c>
      <c r="D109" s="78" t="s">
        <v>289</v>
      </c>
      <c r="E109" s="13">
        <v>44463</v>
      </c>
      <c r="F109" s="76" t="s">
        <v>5645</v>
      </c>
      <c r="G109" s="13">
        <v>44464.916666666664</v>
      </c>
      <c r="H109" s="77" t="s">
        <v>5646</v>
      </c>
      <c r="I109" s="16">
        <v>95</v>
      </c>
      <c r="J109" s="16">
        <v>60</v>
      </c>
      <c r="K109" s="16">
        <v>28</v>
      </c>
      <c r="L109" s="16">
        <v>17</v>
      </c>
      <c r="M109" s="81">
        <v>39.9</v>
      </c>
      <c r="N109" s="72">
        <v>40</v>
      </c>
      <c r="O109" s="64">
        <v>2530</v>
      </c>
      <c r="P109" s="65">
        <f>Table2245789101123456789101112131415161718192021222324252627282930313233[[#This Row],[PEMBULATAN]]*O109</f>
        <v>101200</v>
      </c>
    </row>
    <row r="110" spans="1:16" ht="23.25" customHeight="1" x14ac:dyDescent="0.2">
      <c r="A110" s="14"/>
      <c r="B110" s="75"/>
      <c r="C110" s="73" t="s">
        <v>5755</v>
      </c>
      <c r="D110" s="78" t="s">
        <v>289</v>
      </c>
      <c r="E110" s="13">
        <v>44463</v>
      </c>
      <c r="F110" s="76" t="s">
        <v>5645</v>
      </c>
      <c r="G110" s="13">
        <v>44464.916666666664</v>
      </c>
      <c r="H110" s="77" t="s">
        <v>5646</v>
      </c>
      <c r="I110" s="16">
        <v>100</v>
      </c>
      <c r="J110" s="16">
        <v>63</v>
      </c>
      <c r="K110" s="16">
        <v>36</v>
      </c>
      <c r="L110" s="16">
        <v>17</v>
      </c>
      <c r="M110" s="81">
        <v>56.7</v>
      </c>
      <c r="N110" s="72">
        <v>57</v>
      </c>
      <c r="O110" s="64">
        <v>2530</v>
      </c>
      <c r="P110" s="65">
        <f>Table2245789101123456789101112131415161718192021222324252627282930313233[[#This Row],[PEMBULATAN]]*O110</f>
        <v>144210</v>
      </c>
    </row>
    <row r="111" spans="1:16" ht="23.25" customHeight="1" x14ac:dyDescent="0.2">
      <c r="A111" s="14"/>
      <c r="B111" s="75"/>
      <c r="C111" s="73" t="s">
        <v>5756</v>
      </c>
      <c r="D111" s="78" t="s">
        <v>289</v>
      </c>
      <c r="E111" s="13">
        <v>44463</v>
      </c>
      <c r="F111" s="76" t="s">
        <v>5645</v>
      </c>
      <c r="G111" s="13">
        <v>44464.916666666664</v>
      </c>
      <c r="H111" s="77" t="s">
        <v>5646</v>
      </c>
      <c r="I111" s="16">
        <v>44</v>
      </c>
      <c r="J111" s="16">
        <v>23</v>
      </c>
      <c r="K111" s="16">
        <v>40</v>
      </c>
      <c r="L111" s="16">
        <v>4</v>
      </c>
      <c r="M111" s="81">
        <v>10.119999999999999</v>
      </c>
      <c r="N111" s="72">
        <v>10</v>
      </c>
      <c r="O111" s="64">
        <v>2530</v>
      </c>
      <c r="P111" s="65">
        <f>Table2245789101123456789101112131415161718192021222324252627282930313233[[#This Row],[PEMBULATAN]]*O111</f>
        <v>25300</v>
      </c>
    </row>
    <row r="112" spans="1:16" ht="23.25" customHeight="1" x14ac:dyDescent="0.2">
      <c r="A112" s="14"/>
      <c r="B112" s="75"/>
      <c r="C112" s="73" t="s">
        <v>5757</v>
      </c>
      <c r="D112" s="78" t="s">
        <v>289</v>
      </c>
      <c r="E112" s="13">
        <v>44463</v>
      </c>
      <c r="F112" s="76" t="s">
        <v>5645</v>
      </c>
      <c r="G112" s="13">
        <v>44464.916666666664</v>
      </c>
      <c r="H112" s="77" t="s">
        <v>5646</v>
      </c>
      <c r="I112" s="16">
        <v>98</v>
      </c>
      <c r="J112" s="16">
        <v>60</v>
      </c>
      <c r="K112" s="16">
        <v>28</v>
      </c>
      <c r="L112" s="16">
        <v>20</v>
      </c>
      <c r="M112" s="81">
        <v>41.16</v>
      </c>
      <c r="N112" s="72">
        <v>47</v>
      </c>
      <c r="O112" s="64">
        <v>2530</v>
      </c>
      <c r="P112" s="65">
        <f>Table2245789101123456789101112131415161718192021222324252627282930313233[[#This Row],[PEMBULATAN]]*O112</f>
        <v>118910</v>
      </c>
    </row>
    <row r="113" spans="1:16" ht="23.25" customHeight="1" x14ac:dyDescent="0.2">
      <c r="A113" s="14"/>
      <c r="B113" s="75"/>
      <c r="C113" s="73" t="s">
        <v>5758</v>
      </c>
      <c r="D113" s="78" t="s">
        <v>289</v>
      </c>
      <c r="E113" s="13">
        <v>44463</v>
      </c>
      <c r="F113" s="76" t="s">
        <v>5645</v>
      </c>
      <c r="G113" s="13">
        <v>44464.916666666664</v>
      </c>
      <c r="H113" s="77" t="s">
        <v>5646</v>
      </c>
      <c r="I113" s="16">
        <v>90</v>
      </c>
      <c r="J113" s="16">
        <v>60</v>
      </c>
      <c r="K113" s="16">
        <v>26</v>
      </c>
      <c r="L113" s="16">
        <v>4</v>
      </c>
      <c r="M113" s="81">
        <v>35.1</v>
      </c>
      <c r="N113" s="72">
        <v>35</v>
      </c>
      <c r="O113" s="64">
        <v>2530</v>
      </c>
      <c r="P113" s="65">
        <f>Table2245789101123456789101112131415161718192021222324252627282930313233[[#This Row],[PEMBULATAN]]*O113</f>
        <v>88550</v>
      </c>
    </row>
    <row r="114" spans="1:16" ht="23.25" customHeight="1" x14ac:dyDescent="0.2">
      <c r="A114" s="14"/>
      <c r="B114" s="75"/>
      <c r="C114" s="73" t="s">
        <v>5759</v>
      </c>
      <c r="D114" s="78" t="s">
        <v>289</v>
      </c>
      <c r="E114" s="13">
        <v>44463</v>
      </c>
      <c r="F114" s="76" t="s">
        <v>5645</v>
      </c>
      <c r="G114" s="13">
        <v>44464.916666666664</v>
      </c>
      <c r="H114" s="77" t="s">
        <v>5646</v>
      </c>
      <c r="I114" s="16">
        <v>90</v>
      </c>
      <c r="J114" s="16">
        <v>53</v>
      </c>
      <c r="K114" s="16">
        <v>28</v>
      </c>
      <c r="L114" s="16">
        <v>11</v>
      </c>
      <c r="M114" s="81">
        <v>33.39</v>
      </c>
      <c r="N114" s="72">
        <v>34</v>
      </c>
      <c r="O114" s="64">
        <v>2530</v>
      </c>
      <c r="P114" s="65">
        <f>Table2245789101123456789101112131415161718192021222324252627282930313233[[#This Row],[PEMBULATAN]]*O114</f>
        <v>86020</v>
      </c>
    </row>
    <row r="115" spans="1:16" ht="23.25" customHeight="1" x14ac:dyDescent="0.2">
      <c r="A115" s="14"/>
      <c r="B115" s="75"/>
      <c r="C115" s="73" t="s">
        <v>5760</v>
      </c>
      <c r="D115" s="78" t="s">
        <v>289</v>
      </c>
      <c r="E115" s="13">
        <v>44463</v>
      </c>
      <c r="F115" s="76" t="s">
        <v>5645</v>
      </c>
      <c r="G115" s="13">
        <v>44464.916666666664</v>
      </c>
      <c r="H115" s="77" t="s">
        <v>5646</v>
      </c>
      <c r="I115" s="16">
        <v>66</v>
      </c>
      <c r="J115" s="16">
        <v>58</v>
      </c>
      <c r="K115" s="16">
        <v>27</v>
      </c>
      <c r="L115" s="16">
        <v>6</v>
      </c>
      <c r="M115" s="81">
        <v>25.838999999999999</v>
      </c>
      <c r="N115" s="72">
        <v>26</v>
      </c>
      <c r="O115" s="64">
        <v>2530</v>
      </c>
      <c r="P115" s="65">
        <f>Table2245789101123456789101112131415161718192021222324252627282930313233[[#This Row],[PEMBULATAN]]*O115</f>
        <v>65780</v>
      </c>
    </row>
    <row r="116" spans="1:16" ht="23.25" customHeight="1" x14ac:dyDescent="0.2">
      <c r="A116" s="14"/>
      <c r="B116" s="75"/>
      <c r="C116" s="73" t="s">
        <v>5761</v>
      </c>
      <c r="D116" s="78" t="s">
        <v>289</v>
      </c>
      <c r="E116" s="13">
        <v>44463</v>
      </c>
      <c r="F116" s="76" t="s">
        <v>5645</v>
      </c>
      <c r="G116" s="13">
        <v>44464.916666666664</v>
      </c>
      <c r="H116" s="77" t="s">
        <v>5646</v>
      </c>
      <c r="I116" s="16">
        <v>40</v>
      </c>
      <c r="J116" s="16">
        <v>40</v>
      </c>
      <c r="K116" s="16">
        <v>75</v>
      </c>
      <c r="L116" s="16">
        <v>12</v>
      </c>
      <c r="M116" s="81">
        <v>30</v>
      </c>
      <c r="N116" s="72">
        <v>30</v>
      </c>
      <c r="O116" s="64">
        <v>2530</v>
      </c>
      <c r="P116" s="65">
        <f>Table2245789101123456789101112131415161718192021222324252627282930313233[[#This Row],[PEMBULATAN]]*O116</f>
        <v>75900</v>
      </c>
    </row>
    <row r="117" spans="1:16" ht="23.25" customHeight="1" x14ac:dyDescent="0.2">
      <c r="A117" s="14"/>
      <c r="B117" s="75"/>
      <c r="C117" s="73" t="s">
        <v>5762</v>
      </c>
      <c r="D117" s="78" t="s">
        <v>289</v>
      </c>
      <c r="E117" s="13">
        <v>44463</v>
      </c>
      <c r="F117" s="76" t="s">
        <v>5645</v>
      </c>
      <c r="G117" s="13">
        <v>44464.916666666664</v>
      </c>
      <c r="H117" s="77" t="s">
        <v>5646</v>
      </c>
      <c r="I117" s="16">
        <v>43</v>
      </c>
      <c r="J117" s="16">
        <v>27</v>
      </c>
      <c r="K117" s="16">
        <v>27</v>
      </c>
      <c r="L117" s="16">
        <v>4</v>
      </c>
      <c r="M117" s="81">
        <v>7.8367500000000003</v>
      </c>
      <c r="N117" s="72">
        <v>7</v>
      </c>
      <c r="O117" s="64">
        <v>2530</v>
      </c>
      <c r="P117" s="65">
        <f>Table2245789101123456789101112131415161718192021222324252627282930313233[[#This Row],[PEMBULATAN]]*O117</f>
        <v>17710</v>
      </c>
    </row>
    <row r="118" spans="1:16" ht="23.25" customHeight="1" x14ac:dyDescent="0.2">
      <c r="A118" s="14"/>
      <c r="B118" s="75"/>
      <c r="C118" s="73" t="s">
        <v>5763</v>
      </c>
      <c r="D118" s="78" t="s">
        <v>289</v>
      </c>
      <c r="E118" s="13">
        <v>44463</v>
      </c>
      <c r="F118" s="76" t="s">
        <v>5645</v>
      </c>
      <c r="G118" s="13">
        <v>44464.916666666664</v>
      </c>
      <c r="H118" s="77" t="s">
        <v>5646</v>
      </c>
      <c r="I118" s="16">
        <v>60</v>
      </c>
      <c r="J118" s="16">
        <v>55</v>
      </c>
      <c r="K118" s="16">
        <v>20</v>
      </c>
      <c r="L118" s="16">
        <v>4</v>
      </c>
      <c r="M118" s="81">
        <v>16.5</v>
      </c>
      <c r="N118" s="72">
        <v>17</v>
      </c>
      <c r="O118" s="64">
        <v>2530</v>
      </c>
      <c r="P118" s="65">
        <f>Table2245789101123456789101112131415161718192021222324252627282930313233[[#This Row],[PEMBULATAN]]*O118</f>
        <v>43010</v>
      </c>
    </row>
    <row r="119" spans="1:16" ht="23.25" customHeight="1" x14ac:dyDescent="0.2">
      <c r="A119" s="14"/>
      <c r="B119" s="75"/>
      <c r="C119" s="73" t="s">
        <v>5764</v>
      </c>
      <c r="D119" s="78" t="s">
        <v>289</v>
      </c>
      <c r="E119" s="13">
        <v>44463</v>
      </c>
      <c r="F119" s="76" t="s">
        <v>5645</v>
      </c>
      <c r="G119" s="13">
        <v>44464.916666666664</v>
      </c>
      <c r="H119" s="77" t="s">
        <v>5646</v>
      </c>
      <c r="I119" s="16">
        <v>104</v>
      </c>
      <c r="J119" s="16">
        <v>24</v>
      </c>
      <c r="K119" s="16">
        <v>6</v>
      </c>
      <c r="L119" s="16">
        <v>2</v>
      </c>
      <c r="M119" s="81">
        <v>3.7440000000000002</v>
      </c>
      <c r="N119" s="72">
        <v>4</v>
      </c>
      <c r="O119" s="64">
        <v>2530</v>
      </c>
      <c r="P119" s="65">
        <f>Table2245789101123456789101112131415161718192021222324252627282930313233[[#This Row],[PEMBULATAN]]*O119</f>
        <v>10120</v>
      </c>
    </row>
    <row r="120" spans="1:16" ht="23.25" customHeight="1" x14ac:dyDescent="0.2">
      <c r="A120" s="14"/>
      <c r="B120" s="75"/>
      <c r="C120" s="73" t="s">
        <v>5765</v>
      </c>
      <c r="D120" s="78" t="s">
        <v>289</v>
      </c>
      <c r="E120" s="13">
        <v>44463</v>
      </c>
      <c r="F120" s="76" t="s">
        <v>5645</v>
      </c>
      <c r="G120" s="13">
        <v>44464.916666666664</v>
      </c>
      <c r="H120" s="77" t="s">
        <v>5646</v>
      </c>
      <c r="I120" s="16">
        <v>80</v>
      </c>
      <c r="J120" s="16">
        <v>55</v>
      </c>
      <c r="K120" s="16">
        <v>20</v>
      </c>
      <c r="L120" s="16">
        <v>8</v>
      </c>
      <c r="M120" s="81">
        <v>22</v>
      </c>
      <c r="N120" s="72">
        <v>22</v>
      </c>
      <c r="O120" s="64">
        <v>2530</v>
      </c>
      <c r="P120" s="65">
        <f>Table2245789101123456789101112131415161718192021222324252627282930313233[[#This Row],[PEMBULATAN]]*O120</f>
        <v>55660</v>
      </c>
    </row>
    <row r="121" spans="1:16" ht="23.25" customHeight="1" x14ac:dyDescent="0.2">
      <c r="A121" s="14"/>
      <c r="B121" s="75"/>
      <c r="C121" s="73" t="s">
        <v>5766</v>
      </c>
      <c r="D121" s="78" t="s">
        <v>289</v>
      </c>
      <c r="E121" s="13">
        <v>44463</v>
      </c>
      <c r="F121" s="76" t="s">
        <v>5645</v>
      </c>
      <c r="G121" s="13">
        <v>44464.916666666664</v>
      </c>
      <c r="H121" s="77" t="s">
        <v>5646</v>
      </c>
      <c r="I121" s="16">
        <v>60</v>
      </c>
      <c r="J121" s="16">
        <v>60</v>
      </c>
      <c r="K121" s="16">
        <v>26</v>
      </c>
      <c r="L121" s="16">
        <v>8</v>
      </c>
      <c r="M121" s="81">
        <v>23.4</v>
      </c>
      <c r="N121" s="72">
        <v>24</v>
      </c>
      <c r="O121" s="64">
        <v>2530</v>
      </c>
      <c r="P121" s="65">
        <f>Table2245789101123456789101112131415161718192021222324252627282930313233[[#This Row],[PEMBULATAN]]*O121</f>
        <v>60720</v>
      </c>
    </row>
    <row r="122" spans="1:16" ht="23.25" customHeight="1" x14ac:dyDescent="0.2">
      <c r="A122" s="14"/>
      <c r="B122" s="75"/>
      <c r="C122" s="73" t="s">
        <v>5767</v>
      </c>
      <c r="D122" s="78" t="s">
        <v>289</v>
      </c>
      <c r="E122" s="13">
        <v>44463</v>
      </c>
      <c r="F122" s="76" t="s">
        <v>5645</v>
      </c>
      <c r="G122" s="13">
        <v>44464.916666666664</v>
      </c>
      <c r="H122" s="77" t="s">
        <v>5646</v>
      </c>
      <c r="I122" s="16">
        <v>64</v>
      </c>
      <c r="J122" s="16">
        <v>50</v>
      </c>
      <c r="K122" s="16">
        <v>37</v>
      </c>
      <c r="L122" s="16">
        <v>15</v>
      </c>
      <c r="M122" s="81">
        <v>29.6</v>
      </c>
      <c r="N122" s="72">
        <v>30</v>
      </c>
      <c r="O122" s="64">
        <v>2530</v>
      </c>
      <c r="P122" s="65">
        <f>Table2245789101123456789101112131415161718192021222324252627282930313233[[#This Row],[PEMBULATAN]]*O122</f>
        <v>75900</v>
      </c>
    </row>
    <row r="123" spans="1:16" ht="23.25" customHeight="1" x14ac:dyDescent="0.2">
      <c r="A123" s="14"/>
      <c r="B123" s="75"/>
      <c r="C123" s="73" t="s">
        <v>5768</v>
      </c>
      <c r="D123" s="78" t="s">
        <v>289</v>
      </c>
      <c r="E123" s="13">
        <v>44463</v>
      </c>
      <c r="F123" s="76" t="s">
        <v>5645</v>
      </c>
      <c r="G123" s="13">
        <v>44464.916666666664</v>
      </c>
      <c r="H123" s="77" t="s">
        <v>5646</v>
      </c>
      <c r="I123" s="16">
        <v>46</v>
      </c>
      <c r="J123" s="16">
        <v>46</v>
      </c>
      <c r="K123" s="16">
        <v>22</v>
      </c>
      <c r="L123" s="16">
        <v>1</v>
      </c>
      <c r="M123" s="81">
        <v>11.638</v>
      </c>
      <c r="N123" s="72">
        <v>12</v>
      </c>
      <c r="O123" s="64">
        <v>2530</v>
      </c>
      <c r="P123" s="65">
        <f>Table2245789101123456789101112131415161718192021222324252627282930313233[[#This Row],[PEMBULATAN]]*O123</f>
        <v>30360</v>
      </c>
    </row>
    <row r="124" spans="1:16" ht="23.25" customHeight="1" x14ac:dyDescent="0.2">
      <c r="A124" s="14"/>
      <c r="B124" s="75"/>
      <c r="C124" s="73" t="s">
        <v>5769</v>
      </c>
      <c r="D124" s="78" t="s">
        <v>289</v>
      </c>
      <c r="E124" s="13">
        <v>44463</v>
      </c>
      <c r="F124" s="76" t="s">
        <v>5645</v>
      </c>
      <c r="G124" s="13">
        <v>44464.916666666664</v>
      </c>
      <c r="H124" s="77" t="s">
        <v>5646</v>
      </c>
      <c r="I124" s="16">
        <v>77</v>
      </c>
      <c r="J124" s="16">
        <v>47</v>
      </c>
      <c r="K124" s="16">
        <v>15</v>
      </c>
      <c r="L124" s="16">
        <v>7</v>
      </c>
      <c r="M124" s="81">
        <v>13.571249999999999</v>
      </c>
      <c r="N124" s="72">
        <v>14</v>
      </c>
      <c r="O124" s="64">
        <v>2530</v>
      </c>
      <c r="P124" s="65">
        <f>Table2245789101123456789101112131415161718192021222324252627282930313233[[#This Row],[PEMBULATAN]]*O124</f>
        <v>35420</v>
      </c>
    </row>
    <row r="125" spans="1:16" ht="23.25" customHeight="1" x14ac:dyDescent="0.2">
      <c r="A125" s="14"/>
      <c r="B125" s="75"/>
      <c r="C125" s="73" t="s">
        <v>5770</v>
      </c>
      <c r="D125" s="78" t="s">
        <v>289</v>
      </c>
      <c r="E125" s="13">
        <v>44463</v>
      </c>
      <c r="F125" s="76" t="s">
        <v>5645</v>
      </c>
      <c r="G125" s="13">
        <v>44464.916666666664</v>
      </c>
      <c r="H125" s="77" t="s">
        <v>5646</v>
      </c>
      <c r="I125" s="16">
        <v>77</v>
      </c>
      <c r="J125" s="16">
        <v>55</v>
      </c>
      <c r="K125" s="16">
        <v>20</v>
      </c>
      <c r="L125" s="16">
        <v>6</v>
      </c>
      <c r="M125" s="81">
        <v>21.175000000000001</v>
      </c>
      <c r="N125" s="72">
        <v>21</v>
      </c>
      <c r="O125" s="64">
        <v>2530</v>
      </c>
      <c r="P125" s="65">
        <f>Table2245789101123456789101112131415161718192021222324252627282930313233[[#This Row],[PEMBULATAN]]*O125</f>
        <v>53130</v>
      </c>
    </row>
    <row r="126" spans="1:16" ht="23.25" customHeight="1" x14ac:dyDescent="0.2">
      <c r="A126" s="14"/>
      <c r="B126" s="75"/>
      <c r="C126" s="73" t="s">
        <v>5771</v>
      </c>
      <c r="D126" s="78" t="s">
        <v>289</v>
      </c>
      <c r="E126" s="13">
        <v>44463</v>
      </c>
      <c r="F126" s="76" t="s">
        <v>5645</v>
      </c>
      <c r="G126" s="13">
        <v>44464.916666666664</v>
      </c>
      <c r="H126" s="77" t="s">
        <v>5646</v>
      </c>
      <c r="I126" s="16">
        <v>80</v>
      </c>
      <c r="J126" s="16">
        <v>56</v>
      </c>
      <c r="K126" s="16">
        <v>32</v>
      </c>
      <c r="L126" s="16">
        <v>21</v>
      </c>
      <c r="M126" s="81">
        <v>35.840000000000003</v>
      </c>
      <c r="N126" s="72">
        <v>36</v>
      </c>
      <c r="O126" s="64">
        <v>2530</v>
      </c>
      <c r="P126" s="65">
        <f>Table2245789101123456789101112131415161718192021222324252627282930313233[[#This Row],[PEMBULATAN]]*O126</f>
        <v>91080</v>
      </c>
    </row>
    <row r="127" spans="1:16" ht="23.25" customHeight="1" x14ac:dyDescent="0.2">
      <c r="A127" s="14"/>
      <c r="B127" s="75"/>
      <c r="C127" s="73" t="s">
        <v>5772</v>
      </c>
      <c r="D127" s="78" t="s">
        <v>289</v>
      </c>
      <c r="E127" s="13">
        <v>44463</v>
      </c>
      <c r="F127" s="76" t="s">
        <v>5645</v>
      </c>
      <c r="G127" s="13">
        <v>44464.916666666664</v>
      </c>
      <c r="H127" s="77" t="s">
        <v>5646</v>
      </c>
      <c r="I127" s="16">
        <v>70</v>
      </c>
      <c r="J127" s="16">
        <v>50</v>
      </c>
      <c r="K127" s="16">
        <v>30</v>
      </c>
      <c r="L127" s="16">
        <v>10</v>
      </c>
      <c r="M127" s="81">
        <v>26.25</v>
      </c>
      <c r="N127" s="72">
        <v>26</v>
      </c>
      <c r="O127" s="64">
        <v>2530</v>
      </c>
      <c r="P127" s="65">
        <f>Table2245789101123456789101112131415161718192021222324252627282930313233[[#This Row],[PEMBULATAN]]*O127</f>
        <v>65780</v>
      </c>
    </row>
    <row r="128" spans="1:16" ht="23.25" customHeight="1" x14ac:dyDescent="0.2">
      <c r="A128" s="14"/>
      <c r="B128" s="75"/>
      <c r="C128" s="73" t="s">
        <v>5773</v>
      </c>
      <c r="D128" s="78" t="s">
        <v>289</v>
      </c>
      <c r="E128" s="13">
        <v>44463</v>
      </c>
      <c r="F128" s="76" t="s">
        <v>5645</v>
      </c>
      <c r="G128" s="13">
        <v>44464.916666666664</v>
      </c>
      <c r="H128" s="77" t="s">
        <v>5646</v>
      </c>
      <c r="I128" s="16">
        <v>50</v>
      </c>
      <c r="J128" s="16">
        <v>20</v>
      </c>
      <c r="K128" s="16">
        <v>15</v>
      </c>
      <c r="L128" s="16">
        <v>1</v>
      </c>
      <c r="M128" s="81">
        <v>3.75</v>
      </c>
      <c r="N128" s="72">
        <v>4</v>
      </c>
      <c r="O128" s="64">
        <v>2530</v>
      </c>
      <c r="P128" s="65">
        <f>Table2245789101123456789101112131415161718192021222324252627282930313233[[#This Row],[PEMBULATAN]]*O128</f>
        <v>10120</v>
      </c>
    </row>
    <row r="129" spans="1:16" ht="23.25" customHeight="1" x14ac:dyDescent="0.2">
      <c r="A129" s="14"/>
      <c r="B129" s="75"/>
      <c r="C129" s="73" t="s">
        <v>5774</v>
      </c>
      <c r="D129" s="78" t="s">
        <v>289</v>
      </c>
      <c r="E129" s="13">
        <v>44463</v>
      </c>
      <c r="F129" s="76" t="s">
        <v>5645</v>
      </c>
      <c r="G129" s="13">
        <v>44464.916666666664</v>
      </c>
      <c r="H129" s="77" t="s">
        <v>5646</v>
      </c>
      <c r="I129" s="16">
        <v>75</v>
      </c>
      <c r="J129" s="16">
        <v>40</v>
      </c>
      <c r="K129" s="16">
        <v>33</v>
      </c>
      <c r="L129" s="16">
        <v>11</v>
      </c>
      <c r="M129" s="81">
        <v>24.75</v>
      </c>
      <c r="N129" s="72">
        <v>25</v>
      </c>
      <c r="O129" s="64">
        <v>2530</v>
      </c>
      <c r="P129" s="65">
        <f>Table2245789101123456789101112131415161718192021222324252627282930313233[[#This Row],[PEMBULATAN]]*O129</f>
        <v>63250</v>
      </c>
    </row>
    <row r="130" spans="1:16" ht="23.25" customHeight="1" x14ac:dyDescent="0.2">
      <c r="A130" s="14"/>
      <c r="B130" s="75"/>
      <c r="C130" s="73" t="s">
        <v>5775</v>
      </c>
      <c r="D130" s="78" t="s">
        <v>289</v>
      </c>
      <c r="E130" s="13">
        <v>44463</v>
      </c>
      <c r="F130" s="76" t="s">
        <v>5645</v>
      </c>
      <c r="G130" s="13">
        <v>44464.916666666664</v>
      </c>
      <c r="H130" s="77" t="s">
        <v>5646</v>
      </c>
      <c r="I130" s="16">
        <v>123</v>
      </c>
      <c r="J130" s="16">
        <v>9</v>
      </c>
      <c r="K130" s="16">
        <v>14</v>
      </c>
      <c r="L130" s="16">
        <v>7</v>
      </c>
      <c r="M130" s="81">
        <v>3.8744999999999998</v>
      </c>
      <c r="N130" s="72">
        <v>7</v>
      </c>
      <c r="O130" s="64">
        <v>2530</v>
      </c>
      <c r="P130" s="65">
        <f>Table2245789101123456789101112131415161718192021222324252627282930313233[[#This Row],[PEMBULATAN]]*O130</f>
        <v>17710</v>
      </c>
    </row>
    <row r="131" spans="1:16" ht="23.25" customHeight="1" x14ac:dyDescent="0.2">
      <c r="A131" s="14"/>
      <c r="B131" s="75"/>
      <c r="C131" s="73" t="s">
        <v>5776</v>
      </c>
      <c r="D131" s="78" t="s">
        <v>289</v>
      </c>
      <c r="E131" s="13">
        <v>44463</v>
      </c>
      <c r="F131" s="76" t="s">
        <v>5645</v>
      </c>
      <c r="G131" s="13">
        <v>44464.916666666664</v>
      </c>
      <c r="H131" s="77" t="s">
        <v>5646</v>
      </c>
      <c r="I131" s="16">
        <v>58</v>
      </c>
      <c r="J131" s="16">
        <v>33</v>
      </c>
      <c r="K131" s="16">
        <v>23</v>
      </c>
      <c r="L131" s="16">
        <v>22</v>
      </c>
      <c r="M131" s="81">
        <v>11.0055</v>
      </c>
      <c r="N131" s="72">
        <v>22</v>
      </c>
      <c r="O131" s="64">
        <v>2530</v>
      </c>
      <c r="P131" s="65">
        <f>Table2245789101123456789101112131415161718192021222324252627282930313233[[#This Row],[PEMBULATAN]]*O131</f>
        <v>55660</v>
      </c>
    </row>
    <row r="132" spans="1:16" ht="23.25" customHeight="1" x14ac:dyDescent="0.2">
      <c r="A132" s="14"/>
      <c r="B132" s="75"/>
      <c r="C132" s="73" t="s">
        <v>5777</v>
      </c>
      <c r="D132" s="78" t="s">
        <v>289</v>
      </c>
      <c r="E132" s="13">
        <v>44463</v>
      </c>
      <c r="F132" s="76" t="s">
        <v>5645</v>
      </c>
      <c r="G132" s="13">
        <v>44464.916666666664</v>
      </c>
      <c r="H132" s="77" t="s">
        <v>5646</v>
      </c>
      <c r="I132" s="16">
        <v>100</v>
      </c>
      <c r="J132" s="16">
        <v>60</v>
      </c>
      <c r="K132" s="16">
        <v>28</v>
      </c>
      <c r="L132" s="16">
        <v>26</v>
      </c>
      <c r="M132" s="81">
        <v>42</v>
      </c>
      <c r="N132" s="72">
        <v>42</v>
      </c>
      <c r="O132" s="64">
        <v>2530</v>
      </c>
      <c r="P132" s="65">
        <f>Table2245789101123456789101112131415161718192021222324252627282930313233[[#This Row],[PEMBULATAN]]*O132</f>
        <v>106260</v>
      </c>
    </row>
    <row r="133" spans="1:16" ht="23.25" customHeight="1" x14ac:dyDescent="0.2">
      <c r="A133" s="14"/>
      <c r="B133" s="75"/>
      <c r="C133" s="73" t="s">
        <v>5778</v>
      </c>
      <c r="D133" s="78" t="s">
        <v>289</v>
      </c>
      <c r="E133" s="13">
        <v>44463</v>
      </c>
      <c r="F133" s="76" t="s">
        <v>5645</v>
      </c>
      <c r="G133" s="13">
        <v>44464.916666666664</v>
      </c>
      <c r="H133" s="77" t="s">
        <v>5646</v>
      </c>
      <c r="I133" s="16">
        <v>105</v>
      </c>
      <c r="J133" s="16">
        <v>62</v>
      </c>
      <c r="K133" s="16">
        <v>30</v>
      </c>
      <c r="L133" s="16">
        <v>27</v>
      </c>
      <c r="M133" s="81">
        <v>48.825000000000003</v>
      </c>
      <c r="N133" s="72">
        <v>49</v>
      </c>
      <c r="O133" s="64">
        <v>2530</v>
      </c>
      <c r="P133" s="65">
        <f>Table2245789101123456789101112131415161718192021222324252627282930313233[[#This Row],[PEMBULATAN]]*O133</f>
        <v>123970</v>
      </c>
    </row>
    <row r="134" spans="1:16" ht="23.25" customHeight="1" x14ac:dyDescent="0.2">
      <c r="A134" s="14"/>
      <c r="B134" s="75"/>
      <c r="C134" s="73" t="s">
        <v>5779</v>
      </c>
      <c r="D134" s="78" t="s">
        <v>289</v>
      </c>
      <c r="E134" s="13">
        <v>44463</v>
      </c>
      <c r="F134" s="76" t="s">
        <v>5645</v>
      </c>
      <c r="G134" s="13">
        <v>44464.916666666664</v>
      </c>
      <c r="H134" s="77" t="s">
        <v>5646</v>
      </c>
      <c r="I134" s="16">
        <v>90</v>
      </c>
      <c r="J134" s="16">
        <v>62</v>
      </c>
      <c r="K134" s="16">
        <v>30</v>
      </c>
      <c r="L134" s="16">
        <v>20</v>
      </c>
      <c r="M134" s="81">
        <v>41.85</v>
      </c>
      <c r="N134" s="72">
        <v>42</v>
      </c>
      <c r="O134" s="64">
        <v>2530</v>
      </c>
      <c r="P134" s="65">
        <f>Table2245789101123456789101112131415161718192021222324252627282930313233[[#This Row],[PEMBULATAN]]*O134</f>
        <v>106260</v>
      </c>
    </row>
    <row r="135" spans="1:16" ht="23.25" customHeight="1" x14ac:dyDescent="0.2">
      <c r="A135" s="14"/>
      <c r="B135" s="75"/>
      <c r="C135" s="73" t="s">
        <v>5780</v>
      </c>
      <c r="D135" s="78" t="s">
        <v>289</v>
      </c>
      <c r="E135" s="13">
        <v>44463</v>
      </c>
      <c r="F135" s="76" t="s">
        <v>5645</v>
      </c>
      <c r="G135" s="13">
        <v>44464.916666666664</v>
      </c>
      <c r="H135" s="77" t="s">
        <v>5646</v>
      </c>
      <c r="I135" s="16">
        <v>90</v>
      </c>
      <c r="J135" s="16">
        <v>68</v>
      </c>
      <c r="K135" s="16">
        <v>27</v>
      </c>
      <c r="L135" s="16">
        <v>16</v>
      </c>
      <c r="M135" s="81">
        <v>41.31</v>
      </c>
      <c r="N135" s="72">
        <v>42</v>
      </c>
      <c r="O135" s="64">
        <v>2530</v>
      </c>
      <c r="P135" s="65">
        <f>Table2245789101123456789101112131415161718192021222324252627282930313233[[#This Row],[PEMBULATAN]]*O135</f>
        <v>106260</v>
      </c>
    </row>
    <row r="136" spans="1:16" ht="23.25" customHeight="1" x14ac:dyDescent="0.2">
      <c r="A136" s="14"/>
      <c r="B136" s="75"/>
      <c r="C136" s="73" t="s">
        <v>5781</v>
      </c>
      <c r="D136" s="78" t="s">
        <v>289</v>
      </c>
      <c r="E136" s="13">
        <v>44463</v>
      </c>
      <c r="F136" s="76" t="s">
        <v>5645</v>
      </c>
      <c r="G136" s="13">
        <v>44464.916666666664</v>
      </c>
      <c r="H136" s="77" t="s">
        <v>5646</v>
      </c>
      <c r="I136" s="16">
        <v>78</v>
      </c>
      <c r="J136" s="16">
        <v>60</v>
      </c>
      <c r="K136" s="16">
        <v>27</v>
      </c>
      <c r="L136" s="16">
        <v>16</v>
      </c>
      <c r="M136" s="81">
        <v>31.59</v>
      </c>
      <c r="N136" s="72">
        <v>32</v>
      </c>
      <c r="O136" s="64">
        <v>2530</v>
      </c>
      <c r="P136" s="65">
        <f>Table2245789101123456789101112131415161718192021222324252627282930313233[[#This Row],[PEMBULATAN]]*O136</f>
        <v>80960</v>
      </c>
    </row>
    <row r="137" spans="1:16" ht="23.25" customHeight="1" x14ac:dyDescent="0.2">
      <c r="A137" s="14"/>
      <c r="B137" s="75"/>
      <c r="C137" s="73" t="s">
        <v>5782</v>
      </c>
      <c r="D137" s="78" t="s">
        <v>289</v>
      </c>
      <c r="E137" s="13">
        <v>44463</v>
      </c>
      <c r="F137" s="76" t="s">
        <v>5645</v>
      </c>
      <c r="G137" s="13">
        <v>44464.916666666664</v>
      </c>
      <c r="H137" s="77" t="s">
        <v>5646</v>
      </c>
      <c r="I137" s="16">
        <v>75</v>
      </c>
      <c r="J137" s="16">
        <v>57</v>
      </c>
      <c r="K137" s="16">
        <v>25</v>
      </c>
      <c r="L137" s="16">
        <v>8</v>
      </c>
      <c r="M137" s="81">
        <v>26.71875</v>
      </c>
      <c r="N137" s="72">
        <v>27</v>
      </c>
      <c r="O137" s="64">
        <v>2530</v>
      </c>
      <c r="P137" s="65">
        <f>Table2245789101123456789101112131415161718192021222324252627282930313233[[#This Row],[PEMBULATAN]]*O137</f>
        <v>68310</v>
      </c>
    </row>
    <row r="138" spans="1:16" ht="23.25" customHeight="1" x14ac:dyDescent="0.2">
      <c r="A138" s="14"/>
      <c r="B138" s="75"/>
      <c r="C138" s="73" t="s">
        <v>5783</v>
      </c>
      <c r="D138" s="78" t="s">
        <v>289</v>
      </c>
      <c r="E138" s="13">
        <v>44463</v>
      </c>
      <c r="F138" s="76" t="s">
        <v>5645</v>
      </c>
      <c r="G138" s="13">
        <v>44464.916666666664</v>
      </c>
      <c r="H138" s="77" t="s">
        <v>5646</v>
      </c>
      <c r="I138" s="16">
        <v>48</v>
      </c>
      <c r="J138" s="16">
        <v>38</v>
      </c>
      <c r="K138" s="16">
        <v>12</v>
      </c>
      <c r="L138" s="16">
        <v>4</v>
      </c>
      <c r="M138" s="81">
        <v>5.4720000000000004</v>
      </c>
      <c r="N138" s="72">
        <v>6</v>
      </c>
      <c r="O138" s="64">
        <v>2530</v>
      </c>
      <c r="P138" s="65">
        <f>Table2245789101123456789101112131415161718192021222324252627282930313233[[#This Row],[PEMBULATAN]]*O138</f>
        <v>15180</v>
      </c>
    </row>
    <row r="139" spans="1:16" ht="23.25" customHeight="1" x14ac:dyDescent="0.2">
      <c r="A139" s="14"/>
      <c r="B139" s="75"/>
      <c r="C139" s="73" t="s">
        <v>5784</v>
      </c>
      <c r="D139" s="78" t="s">
        <v>289</v>
      </c>
      <c r="E139" s="13">
        <v>44463</v>
      </c>
      <c r="F139" s="76" t="s">
        <v>5645</v>
      </c>
      <c r="G139" s="13">
        <v>44464.916666666664</v>
      </c>
      <c r="H139" s="77" t="s">
        <v>5646</v>
      </c>
      <c r="I139" s="16">
        <v>100</v>
      </c>
      <c r="J139" s="16">
        <v>62</v>
      </c>
      <c r="K139" s="16">
        <v>28</v>
      </c>
      <c r="L139" s="16">
        <v>22</v>
      </c>
      <c r="M139" s="81">
        <v>43.4</v>
      </c>
      <c r="N139" s="72">
        <v>44</v>
      </c>
      <c r="O139" s="64">
        <v>2530</v>
      </c>
      <c r="P139" s="65">
        <f>Table2245789101123456789101112131415161718192021222324252627282930313233[[#This Row],[PEMBULATAN]]*O139</f>
        <v>111320</v>
      </c>
    </row>
    <row r="140" spans="1:16" ht="23.25" customHeight="1" x14ac:dyDescent="0.2">
      <c r="A140" s="14"/>
      <c r="B140" s="75"/>
      <c r="C140" s="73" t="s">
        <v>5785</v>
      </c>
      <c r="D140" s="78" t="s">
        <v>289</v>
      </c>
      <c r="E140" s="13">
        <v>44463</v>
      </c>
      <c r="F140" s="76" t="s">
        <v>5645</v>
      </c>
      <c r="G140" s="13">
        <v>44464.916666666664</v>
      </c>
      <c r="H140" s="77" t="s">
        <v>5646</v>
      </c>
      <c r="I140" s="16">
        <v>83</v>
      </c>
      <c r="J140" s="16">
        <v>50</v>
      </c>
      <c r="K140" s="16">
        <v>30</v>
      </c>
      <c r="L140" s="16">
        <v>11</v>
      </c>
      <c r="M140" s="81">
        <v>31.125</v>
      </c>
      <c r="N140" s="72">
        <v>31</v>
      </c>
      <c r="O140" s="64">
        <v>2530</v>
      </c>
      <c r="P140" s="65">
        <f>Table2245789101123456789101112131415161718192021222324252627282930313233[[#This Row],[PEMBULATAN]]*O140</f>
        <v>78430</v>
      </c>
    </row>
    <row r="141" spans="1:16" ht="23.25" customHeight="1" x14ac:dyDescent="0.2">
      <c r="A141" s="14"/>
      <c r="B141" s="14"/>
      <c r="C141" s="9" t="s">
        <v>5786</v>
      </c>
      <c r="D141" s="76" t="s">
        <v>289</v>
      </c>
      <c r="E141" s="13">
        <v>44463</v>
      </c>
      <c r="F141" s="76" t="s">
        <v>5645</v>
      </c>
      <c r="G141" s="13">
        <v>44464.916666666664</v>
      </c>
      <c r="H141" s="10" t="s">
        <v>5646</v>
      </c>
      <c r="I141" s="1">
        <v>98</v>
      </c>
      <c r="J141" s="1">
        <v>60</v>
      </c>
      <c r="K141" s="1">
        <v>27</v>
      </c>
      <c r="L141" s="1">
        <v>18</v>
      </c>
      <c r="M141" s="80">
        <v>39.69</v>
      </c>
      <c r="N141" s="8">
        <v>40</v>
      </c>
      <c r="O141" s="64">
        <v>2530</v>
      </c>
      <c r="P141" s="65">
        <f>Table2245789101123456789101112131415161718192021222324252627282930313233[[#This Row],[PEMBULATAN]]*O141</f>
        <v>101200</v>
      </c>
    </row>
    <row r="142" spans="1:16" ht="23.25" customHeight="1" x14ac:dyDescent="0.2">
      <c r="A142" s="14"/>
      <c r="B142" s="14"/>
      <c r="C142" s="73" t="s">
        <v>5787</v>
      </c>
      <c r="D142" s="78" t="s">
        <v>289</v>
      </c>
      <c r="E142" s="13">
        <v>44463</v>
      </c>
      <c r="F142" s="76" t="s">
        <v>5645</v>
      </c>
      <c r="G142" s="13">
        <v>44464.916666666664</v>
      </c>
      <c r="H142" s="77" t="s">
        <v>5646</v>
      </c>
      <c r="I142" s="16">
        <v>40</v>
      </c>
      <c r="J142" s="16">
        <v>38</v>
      </c>
      <c r="K142" s="16">
        <v>20</v>
      </c>
      <c r="L142" s="16">
        <v>5</v>
      </c>
      <c r="M142" s="81">
        <v>7.6</v>
      </c>
      <c r="N142" s="72">
        <v>8</v>
      </c>
      <c r="O142" s="64">
        <v>2530</v>
      </c>
      <c r="P142" s="65">
        <f>Table2245789101123456789101112131415161718192021222324252627282930313233[[#This Row],[PEMBULATAN]]*O142</f>
        <v>20240</v>
      </c>
    </row>
    <row r="143" spans="1:16" ht="23.25" customHeight="1" x14ac:dyDescent="0.2">
      <c r="A143" s="14"/>
      <c r="B143" s="14"/>
      <c r="C143" s="73" t="s">
        <v>5788</v>
      </c>
      <c r="D143" s="78" t="s">
        <v>289</v>
      </c>
      <c r="E143" s="13">
        <v>44463</v>
      </c>
      <c r="F143" s="76" t="s">
        <v>5645</v>
      </c>
      <c r="G143" s="13">
        <v>44464.916666666664</v>
      </c>
      <c r="H143" s="77" t="s">
        <v>5646</v>
      </c>
      <c r="I143" s="16">
        <v>60</v>
      </c>
      <c r="J143" s="16">
        <v>47</v>
      </c>
      <c r="K143" s="16">
        <v>23</v>
      </c>
      <c r="L143" s="16">
        <v>3</v>
      </c>
      <c r="M143" s="81">
        <v>16.215</v>
      </c>
      <c r="N143" s="72">
        <v>16</v>
      </c>
      <c r="O143" s="64">
        <v>2530</v>
      </c>
      <c r="P143" s="65">
        <f>Table2245789101123456789101112131415161718192021222324252627282930313233[[#This Row],[PEMBULATAN]]*O143</f>
        <v>40480</v>
      </c>
    </row>
    <row r="144" spans="1:16" ht="23.25" customHeight="1" x14ac:dyDescent="0.2">
      <c r="A144" s="14"/>
      <c r="B144" s="14"/>
      <c r="C144" s="73" t="s">
        <v>5789</v>
      </c>
      <c r="D144" s="78" t="s">
        <v>289</v>
      </c>
      <c r="E144" s="13">
        <v>44463</v>
      </c>
      <c r="F144" s="76" t="s">
        <v>5645</v>
      </c>
      <c r="G144" s="13">
        <v>44464.916666666664</v>
      </c>
      <c r="H144" s="77" t="s">
        <v>5646</v>
      </c>
      <c r="I144" s="16">
        <v>88</v>
      </c>
      <c r="J144" s="16">
        <v>58</v>
      </c>
      <c r="K144" s="16">
        <v>28</v>
      </c>
      <c r="L144" s="16">
        <v>25</v>
      </c>
      <c r="M144" s="81">
        <v>35.728000000000002</v>
      </c>
      <c r="N144" s="72">
        <v>36</v>
      </c>
      <c r="O144" s="64">
        <v>2530</v>
      </c>
      <c r="P144" s="65">
        <f>Table2245789101123456789101112131415161718192021222324252627282930313233[[#This Row],[PEMBULATAN]]*O144</f>
        <v>91080</v>
      </c>
    </row>
    <row r="145" spans="1:16" ht="23.25" customHeight="1" x14ac:dyDescent="0.2">
      <c r="A145" s="14"/>
      <c r="B145" s="14"/>
      <c r="C145" s="73" t="s">
        <v>5790</v>
      </c>
      <c r="D145" s="78" t="s">
        <v>289</v>
      </c>
      <c r="E145" s="13">
        <v>44463</v>
      </c>
      <c r="F145" s="76" t="s">
        <v>5645</v>
      </c>
      <c r="G145" s="13">
        <v>44464.916666666664</v>
      </c>
      <c r="H145" s="77" t="s">
        <v>5646</v>
      </c>
      <c r="I145" s="16">
        <v>86</v>
      </c>
      <c r="J145" s="16">
        <v>56</v>
      </c>
      <c r="K145" s="16">
        <v>30</v>
      </c>
      <c r="L145" s="16">
        <v>25</v>
      </c>
      <c r="M145" s="81">
        <v>36.119999999999997</v>
      </c>
      <c r="N145" s="72">
        <v>36</v>
      </c>
      <c r="O145" s="64">
        <v>2530</v>
      </c>
      <c r="P145" s="65">
        <f>Table2245789101123456789101112131415161718192021222324252627282930313233[[#This Row],[PEMBULATAN]]*O145</f>
        <v>91080</v>
      </c>
    </row>
    <row r="146" spans="1:16" ht="23.25" customHeight="1" x14ac:dyDescent="0.2">
      <c r="A146" s="14"/>
      <c r="B146" s="14"/>
      <c r="C146" s="73" t="s">
        <v>5791</v>
      </c>
      <c r="D146" s="78" t="s">
        <v>289</v>
      </c>
      <c r="E146" s="13">
        <v>44463</v>
      </c>
      <c r="F146" s="76" t="s">
        <v>5645</v>
      </c>
      <c r="G146" s="13">
        <v>44464.916666666664</v>
      </c>
      <c r="H146" s="77" t="s">
        <v>5646</v>
      </c>
      <c r="I146" s="16">
        <v>83</v>
      </c>
      <c r="J146" s="16">
        <v>60</v>
      </c>
      <c r="K146" s="16">
        <v>28</v>
      </c>
      <c r="L146" s="16">
        <v>15</v>
      </c>
      <c r="M146" s="81">
        <v>34.86</v>
      </c>
      <c r="N146" s="72">
        <v>35</v>
      </c>
      <c r="O146" s="64">
        <v>2530</v>
      </c>
      <c r="P146" s="65">
        <f>Table2245789101123456789101112131415161718192021222324252627282930313233[[#This Row],[PEMBULATAN]]*O146</f>
        <v>88550</v>
      </c>
    </row>
    <row r="147" spans="1:16" ht="23.25" customHeight="1" x14ac:dyDescent="0.2">
      <c r="A147" s="14"/>
      <c r="B147" s="14"/>
      <c r="C147" s="73" t="s">
        <v>5792</v>
      </c>
      <c r="D147" s="78" t="s">
        <v>289</v>
      </c>
      <c r="E147" s="13">
        <v>44463</v>
      </c>
      <c r="F147" s="76" t="s">
        <v>5645</v>
      </c>
      <c r="G147" s="13">
        <v>44464.916666666664</v>
      </c>
      <c r="H147" s="77" t="s">
        <v>5646</v>
      </c>
      <c r="I147" s="16">
        <v>45</v>
      </c>
      <c r="J147" s="16">
        <v>48</v>
      </c>
      <c r="K147" s="16">
        <v>22</v>
      </c>
      <c r="L147" s="16">
        <v>4</v>
      </c>
      <c r="M147" s="81">
        <v>11.88</v>
      </c>
      <c r="N147" s="72">
        <v>12</v>
      </c>
      <c r="O147" s="64">
        <v>2530</v>
      </c>
      <c r="P147" s="65">
        <f>Table2245789101123456789101112131415161718192021222324252627282930313233[[#This Row],[PEMBULATAN]]*O147</f>
        <v>30360</v>
      </c>
    </row>
    <row r="148" spans="1:16" ht="23.25" customHeight="1" x14ac:dyDescent="0.2">
      <c r="A148" s="14"/>
      <c r="B148" s="14"/>
      <c r="C148" s="73" t="s">
        <v>5793</v>
      </c>
      <c r="D148" s="78" t="s">
        <v>289</v>
      </c>
      <c r="E148" s="13">
        <v>44463</v>
      </c>
      <c r="F148" s="76" t="s">
        <v>5645</v>
      </c>
      <c r="G148" s="13">
        <v>44464.916666666664</v>
      </c>
      <c r="H148" s="77" t="s">
        <v>5646</v>
      </c>
      <c r="I148" s="16">
        <v>40</v>
      </c>
      <c r="J148" s="16">
        <v>35</v>
      </c>
      <c r="K148" s="16">
        <v>18</v>
      </c>
      <c r="L148" s="16">
        <v>2</v>
      </c>
      <c r="M148" s="81">
        <v>6.3</v>
      </c>
      <c r="N148" s="72">
        <v>7</v>
      </c>
      <c r="O148" s="64">
        <v>2530</v>
      </c>
      <c r="P148" s="65">
        <f>Table2245789101123456789101112131415161718192021222324252627282930313233[[#This Row],[PEMBULATAN]]*O148</f>
        <v>17710</v>
      </c>
    </row>
    <row r="149" spans="1:16" ht="23.25" customHeight="1" x14ac:dyDescent="0.2">
      <c r="A149" s="14"/>
      <c r="B149" s="14"/>
      <c r="C149" s="73" t="s">
        <v>5794</v>
      </c>
      <c r="D149" s="78" t="s">
        <v>289</v>
      </c>
      <c r="E149" s="13">
        <v>44463</v>
      </c>
      <c r="F149" s="76" t="s">
        <v>5645</v>
      </c>
      <c r="G149" s="13">
        <v>44464.916666666664</v>
      </c>
      <c r="H149" s="77" t="s">
        <v>5646</v>
      </c>
      <c r="I149" s="16">
        <v>63</v>
      </c>
      <c r="J149" s="16">
        <v>30</v>
      </c>
      <c r="K149" s="16">
        <v>20</v>
      </c>
      <c r="L149" s="16">
        <v>7</v>
      </c>
      <c r="M149" s="81">
        <v>9.4499999999999993</v>
      </c>
      <c r="N149" s="72">
        <v>10</v>
      </c>
      <c r="O149" s="64">
        <v>2530</v>
      </c>
      <c r="P149" s="65">
        <f>Table2245789101123456789101112131415161718192021222324252627282930313233[[#This Row],[PEMBULATAN]]*O149</f>
        <v>25300</v>
      </c>
    </row>
    <row r="150" spans="1:16" ht="23.25" customHeight="1" x14ac:dyDescent="0.2">
      <c r="A150" s="14"/>
      <c r="B150" s="14"/>
      <c r="C150" s="73" t="s">
        <v>5795</v>
      </c>
      <c r="D150" s="78" t="s">
        <v>289</v>
      </c>
      <c r="E150" s="13">
        <v>44463</v>
      </c>
      <c r="F150" s="76" t="s">
        <v>5645</v>
      </c>
      <c r="G150" s="13">
        <v>44464.916666666664</v>
      </c>
      <c r="H150" s="77" t="s">
        <v>5646</v>
      </c>
      <c r="I150" s="16">
        <v>50</v>
      </c>
      <c r="J150" s="16">
        <v>34</v>
      </c>
      <c r="K150" s="16">
        <v>18</v>
      </c>
      <c r="L150" s="16">
        <v>4</v>
      </c>
      <c r="M150" s="81">
        <v>7.65</v>
      </c>
      <c r="N150" s="72">
        <v>8</v>
      </c>
      <c r="O150" s="64">
        <v>2530</v>
      </c>
      <c r="P150" s="65">
        <f>Table2245789101123456789101112131415161718192021222324252627282930313233[[#This Row],[PEMBULATAN]]*O150</f>
        <v>20240</v>
      </c>
    </row>
    <row r="151" spans="1:16" ht="23.25" customHeight="1" x14ac:dyDescent="0.2">
      <c r="A151" s="14"/>
      <c r="B151" s="14"/>
      <c r="C151" s="73" t="s">
        <v>5796</v>
      </c>
      <c r="D151" s="78" t="s">
        <v>289</v>
      </c>
      <c r="E151" s="13">
        <v>44463</v>
      </c>
      <c r="F151" s="76" t="s">
        <v>5645</v>
      </c>
      <c r="G151" s="13">
        <v>44464.916666666664</v>
      </c>
      <c r="H151" s="77" t="s">
        <v>5646</v>
      </c>
      <c r="I151" s="16">
        <v>68</v>
      </c>
      <c r="J151" s="16">
        <v>60</v>
      </c>
      <c r="K151" s="16">
        <v>22</v>
      </c>
      <c r="L151" s="16">
        <v>9</v>
      </c>
      <c r="M151" s="81">
        <v>22.44</v>
      </c>
      <c r="N151" s="72">
        <v>23</v>
      </c>
      <c r="O151" s="64">
        <v>2530</v>
      </c>
      <c r="P151" s="65">
        <f>Table2245789101123456789101112131415161718192021222324252627282930313233[[#This Row],[PEMBULATAN]]*O151</f>
        <v>58190</v>
      </c>
    </row>
    <row r="152" spans="1:16" ht="23.25" customHeight="1" x14ac:dyDescent="0.2">
      <c r="A152" s="14"/>
      <c r="B152" s="14"/>
      <c r="C152" s="73" t="s">
        <v>5797</v>
      </c>
      <c r="D152" s="78" t="s">
        <v>289</v>
      </c>
      <c r="E152" s="13">
        <v>44463</v>
      </c>
      <c r="F152" s="76" t="s">
        <v>5645</v>
      </c>
      <c r="G152" s="13">
        <v>44464.916666666664</v>
      </c>
      <c r="H152" s="77" t="s">
        <v>5646</v>
      </c>
      <c r="I152" s="16">
        <v>85</v>
      </c>
      <c r="J152" s="16">
        <v>59</v>
      </c>
      <c r="K152" s="16">
        <v>30</v>
      </c>
      <c r="L152" s="16">
        <v>15</v>
      </c>
      <c r="M152" s="81">
        <v>37.612499999999997</v>
      </c>
      <c r="N152" s="72">
        <v>38</v>
      </c>
      <c r="O152" s="64">
        <v>2530</v>
      </c>
      <c r="P152" s="65">
        <f>Table2245789101123456789101112131415161718192021222324252627282930313233[[#This Row],[PEMBULATAN]]*O152</f>
        <v>96140</v>
      </c>
    </row>
    <row r="153" spans="1:16" ht="23.25" customHeight="1" x14ac:dyDescent="0.2">
      <c r="A153" s="14"/>
      <c r="B153" s="14"/>
      <c r="C153" s="73" t="s">
        <v>5798</v>
      </c>
      <c r="D153" s="78" t="s">
        <v>289</v>
      </c>
      <c r="E153" s="13">
        <v>44463</v>
      </c>
      <c r="F153" s="76" t="s">
        <v>5645</v>
      </c>
      <c r="G153" s="13">
        <v>44464.916666666664</v>
      </c>
      <c r="H153" s="77" t="s">
        <v>5646</v>
      </c>
      <c r="I153" s="16">
        <v>70</v>
      </c>
      <c r="J153" s="16">
        <v>44</v>
      </c>
      <c r="K153" s="16">
        <v>27</v>
      </c>
      <c r="L153" s="16">
        <v>6</v>
      </c>
      <c r="M153" s="81">
        <v>20.79</v>
      </c>
      <c r="N153" s="72">
        <v>21</v>
      </c>
      <c r="O153" s="64">
        <v>2530</v>
      </c>
      <c r="P153" s="65">
        <f>Table2245789101123456789101112131415161718192021222324252627282930313233[[#This Row],[PEMBULATAN]]*O153</f>
        <v>53130</v>
      </c>
    </row>
    <row r="154" spans="1:16" ht="23.25" customHeight="1" x14ac:dyDescent="0.2">
      <c r="A154" s="14"/>
      <c r="B154" s="14"/>
      <c r="C154" s="73" t="s">
        <v>5799</v>
      </c>
      <c r="D154" s="78" t="s">
        <v>289</v>
      </c>
      <c r="E154" s="13">
        <v>44463</v>
      </c>
      <c r="F154" s="76" t="s">
        <v>5645</v>
      </c>
      <c r="G154" s="13">
        <v>44464.916666666664</v>
      </c>
      <c r="H154" s="77" t="s">
        <v>5646</v>
      </c>
      <c r="I154" s="16">
        <v>48</v>
      </c>
      <c r="J154" s="16">
        <v>20</v>
      </c>
      <c r="K154" s="16">
        <v>20</v>
      </c>
      <c r="L154" s="16">
        <v>3</v>
      </c>
      <c r="M154" s="81">
        <v>4.8</v>
      </c>
      <c r="N154" s="72">
        <v>5</v>
      </c>
      <c r="O154" s="64">
        <v>2530</v>
      </c>
      <c r="P154" s="65">
        <f>Table2245789101123456789101112131415161718192021222324252627282930313233[[#This Row],[PEMBULATAN]]*O154</f>
        <v>12650</v>
      </c>
    </row>
    <row r="155" spans="1:16" ht="23.25" customHeight="1" x14ac:dyDescent="0.2">
      <c r="A155" s="14"/>
      <c r="B155" s="14"/>
      <c r="C155" s="73" t="s">
        <v>5800</v>
      </c>
      <c r="D155" s="78" t="s">
        <v>289</v>
      </c>
      <c r="E155" s="13">
        <v>44463</v>
      </c>
      <c r="F155" s="76" t="s">
        <v>5645</v>
      </c>
      <c r="G155" s="13">
        <v>44464.916666666664</v>
      </c>
      <c r="H155" s="77" t="s">
        <v>5646</v>
      </c>
      <c r="I155" s="16">
        <v>50</v>
      </c>
      <c r="J155" s="16">
        <v>30</v>
      </c>
      <c r="K155" s="16">
        <v>23</v>
      </c>
      <c r="L155" s="16">
        <v>3</v>
      </c>
      <c r="M155" s="81">
        <v>8.625</v>
      </c>
      <c r="N155" s="72">
        <v>9</v>
      </c>
      <c r="O155" s="64">
        <v>2530</v>
      </c>
      <c r="P155" s="65">
        <f>Table2245789101123456789101112131415161718192021222324252627282930313233[[#This Row],[PEMBULATAN]]*O155</f>
        <v>22770</v>
      </c>
    </row>
    <row r="156" spans="1:16" ht="23.25" customHeight="1" x14ac:dyDescent="0.2">
      <c r="A156" s="14"/>
      <c r="B156" s="14"/>
      <c r="C156" s="73" t="s">
        <v>5801</v>
      </c>
      <c r="D156" s="78" t="s">
        <v>289</v>
      </c>
      <c r="E156" s="13">
        <v>44463</v>
      </c>
      <c r="F156" s="76" t="s">
        <v>5645</v>
      </c>
      <c r="G156" s="13">
        <v>44464.916666666664</v>
      </c>
      <c r="H156" s="77" t="s">
        <v>5646</v>
      </c>
      <c r="I156" s="16">
        <v>70</v>
      </c>
      <c r="J156" s="16">
        <v>60</v>
      </c>
      <c r="K156" s="16">
        <v>35</v>
      </c>
      <c r="L156" s="16">
        <v>11</v>
      </c>
      <c r="M156" s="81">
        <v>36.75</v>
      </c>
      <c r="N156" s="72">
        <v>37</v>
      </c>
      <c r="O156" s="64">
        <v>2530</v>
      </c>
      <c r="P156" s="65">
        <f>Table2245789101123456789101112131415161718192021222324252627282930313233[[#This Row],[PEMBULATAN]]*O156</f>
        <v>93610</v>
      </c>
    </row>
    <row r="157" spans="1:16" ht="23.25" customHeight="1" x14ac:dyDescent="0.2">
      <c r="A157" s="14"/>
      <c r="B157" s="14"/>
      <c r="C157" s="73" t="s">
        <v>5802</v>
      </c>
      <c r="D157" s="78" t="s">
        <v>289</v>
      </c>
      <c r="E157" s="13">
        <v>44463</v>
      </c>
      <c r="F157" s="76" t="s">
        <v>5645</v>
      </c>
      <c r="G157" s="13">
        <v>44464.916666666664</v>
      </c>
      <c r="H157" s="77" t="s">
        <v>5646</v>
      </c>
      <c r="I157" s="16">
        <v>64</v>
      </c>
      <c r="J157" s="16">
        <v>60</v>
      </c>
      <c r="K157" s="16">
        <v>28</v>
      </c>
      <c r="L157" s="16">
        <v>5</v>
      </c>
      <c r="M157" s="81">
        <v>26.88</v>
      </c>
      <c r="N157" s="72">
        <v>27</v>
      </c>
      <c r="O157" s="64">
        <v>2530</v>
      </c>
      <c r="P157" s="65">
        <f>Table2245789101123456789101112131415161718192021222324252627282930313233[[#This Row],[PEMBULATAN]]*O157</f>
        <v>68310</v>
      </c>
    </row>
    <row r="158" spans="1:16" ht="23.25" customHeight="1" x14ac:dyDescent="0.2">
      <c r="A158" s="14"/>
      <c r="B158" s="14"/>
      <c r="C158" s="73" t="s">
        <v>5803</v>
      </c>
      <c r="D158" s="78" t="s">
        <v>289</v>
      </c>
      <c r="E158" s="13">
        <v>44463</v>
      </c>
      <c r="F158" s="76" t="s">
        <v>5645</v>
      </c>
      <c r="G158" s="13">
        <v>44464.916666666664</v>
      </c>
      <c r="H158" s="77" t="s">
        <v>5646</v>
      </c>
      <c r="I158" s="16">
        <v>70</v>
      </c>
      <c r="J158" s="16">
        <v>60</v>
      </c>
      <c r="K158" s="16">
        <v>24</v>
      </c>
      <c r="L158" s="16">
        <v>4</v>
      </c>
      <c r="M158" s="81">
        <v>25.2</v>
      </c>
      <c r="N158" s="72">
        <v>25</v>
      </c>
      <c r="O158" s="64">
        <v>2530</v>
      </c>
      <c r="P158" s="65">
        <f>Table2245789101123456789101112131415161718192021222324252627282930313233[[#This Row],[PEMBULATAN]]*O158</f>
        <v>63250</v>
      </c>
    </row>
    <row r="159" spans="1:16" ht="23.25" customHeight="1" x14ac:dyDescent="0.2">
      <c r="A159" s="14"/>
      <c r="B159" s="14"/>
      <c r="C159" s="73" t="s">
        <v>5804</v>
      </c>
      <c r="D159" s="78" t="s">
        <v>289</v>
      </c>
      <c r="E159" s="13">
        <v>44463</v>
      </c>
      <c r="F159" s="76" t="s">
        <v>5645</v>
      </c>
      <c r="G159" s="13">
        <v>44464.916666666664</v>
      </c>
      <c r="H159" s="77" t="s">
        <v>5646</v>
      </c>
      <c r="I159" s="16">
        <v>93</v>
      </c>
      <c r="J159" s="16">
        <v>58</v>
      </c>
      <c r="K159" s="16">
        <v>20</v>
      </c>
      <c r="L159" s="16">
        <v>11</v>
      </c>
      <c r="M159" s="81">
        <v>26.97</v>
      </c>
      <c r="N159" s="72">
        <v>27</v>
      </c>
      <c r="O159" s="64">
        <v>2530</v>
      </c>
      <c r="P159" s="65">
        <f>Table2245789101123456789101112131415161718192021222324252627282930313233[[#This Row],[PEMBULATAN]]*O159</f>
        <v>68310</v>
      </c>
    </row>
    <row r="160" spans="1:16" ht="23.25" customHeight="1" x14ac:dyDescent="0.2">
      <c r="A160" s="14"/>
      <c r="B160" s="14"/>
      <c r="C160" s="73" t="s">
        <v>5805</v>
      </c>
      <c r="D160" s="78" t="s">
        <v>289</v>
      </c>
      <c r="E160" s="13">
        <v>44463</v>
      </c>
      <c r="F160" s="76" t="s">
        <v>5645</v>
      </c>
      <c r="G160" s="13">
        <v>44464.916666666664</v>
      </c>
      <c r="H160" s="77" t="s">
        <v>5646</v>
      </c>
      <c r="I160" s="16">
        <v>60</v>
      </c>
      <c r="J160" s="16">
        <v>40</v>
      </c>
      <c r="K160" s="16">
        <v>22</v>
      </c>
      <c r="L160" s="16">
        <v>6</v>
      </c>
      <c r="M160" s="81">
        <v>13.2</v>
      </c>
      <c r="N160" s="72">
        <v>13</v>
      </c>
      <c r="O160" s="64">
        <v>2530</v>
      </c>
      <c r="P160" s="65">
        <f>Table2245789101123456789101112131415161718192021222324252627282930313233[[#This Row],[PEMBULATAN]]*O160</f>
        <v>32890</v>
      </c>
    </row>
    <row r="161" spans="1:16" ht="23.25" customHeight="1" x14ac:dyDescent="0.2">
      <c r="A161" s="14"/>
      <c r="B161" s="14"/>
      <c r="C161" s="73" t="s">
        <v>5806</v>
      </c>
      <c r="D161" s="78" t="s">
        <v>289</v>
      </c>
      <c r="E161" s="13">
        <v>44463</v>
      </c>
      <c r="F161" s="76" t="s">
        <v>5645</v>
      </c>
      <c r="G161" s="13">
        <v>44464.916666666664</v>
      </c>
      <c r="H161" s="77" t="s">
        <v>5646</v>
      </c>
      <c r="I161" s="16">
        <v>90</v>
      </c>
      <c r="J161" s="16">
        <v>60</v>
      </c>
      <c r="K161" s="16">
        <v>28</v>
      </c>
      <c r="L161" s="16">
        <v>20</v>
      </c>
      <c r="M161" s="81">
        <v>37.799999999999997</v>
      </c>
      <c r="N161" s="72">
        <v>38</v>
      </c>
      <c r="O161" s="64">
        <v>2530</v>
      </c>
      <c r="P161" s="65">
        <f>Table2245789101123456789101112131415161718192021222324252627282930313233[[#This Row],[PEMBULATAN]]*O161</f>
        <v>96140</v>
      </c>
    </row>
    <row r="162" spans="1:16" ht="23.25" customHeight="1" x14ac:dyDescent="0.2">
      <c r="A162" s="14"/>
      <c r="B162" s="14"/>
      <c r="C162" s="73" t="s">
        <v>5807</v>
      </c>
      <c r="D162" s="78" t="s">
        <v>289</v>
      </c>
      <c r="E162" s="13">
        <v>44463</v>
      </c>
      <c r="F162" s="76" t="s">
        <v>5645</v>
      </c>
      <c r="G162" s="13">
        <v>44464.916666666664</v>
      </c>
      <c r="H162" s="77" t="s">
        <v>5646</v>
      </c>
      <c r="I162" s="16">
        <v>35</v>
      </c>
      <c r="J162" s="16">
        <v>30</v>
      </c>
      <c r="K162" s="16">
        <v>15</v>
      </c>
      <c r="L162" s="16">
        <v>2</v>
      </c>
      <c r="M162" s="81">
        <v>3.9375</v>
      </c>
      <c r="N162" s="72">
        <v>4</v>
      </c>
      <c r="O162" s="64">
        <v>2530</v>
      </c>
      <c r="P162" s="65">
        <f>Table2245789101123456789101112131415161718192021222324252627282930313233[[#This Row],[PEMBULATAN]]*O162</f>
        <v>10120</v>
      </c>
    </row>
    <row r="163" spans="1:16" ht="23.25" customHeight="1" x14ac:dyDescent="0.2">
      <c r="A163" s="14"/>
      <c r="B163" s="14"/>
      <c r="C163" s="73" t="s">
        <v>5808</v>
      </c>
      <c r="D163" s="78" t="s">
        <v>289</v>
      </c>
      <c r="E163" s="13">
        <v>44463</v>
      </c>
      <c r="F163" s="76" t="s">
        <v>5645</v>
      </c>
      <c r="G163" s="13">
        <v>44464.916666666664</v>
      </c>
      <c r="H163" s="77" t="s">
        <v>5646</v>
      </c>
      <c r="I163" s="16">
        <v>70</v>
      </c>
      <c r="J163" s="16">
        <v>48</v>
      </c>
      <c r="K163" s="16">
        <v>23</v>
      </c>
      <c r="L163" s="16">
        <v>10</v>
      </c>
      <c r="M163" s="81">
        <v>19.32</v>
      </c>
      <c r="N163" s="72">
        <v>20</v>
      </c>
      <c r="O163" s="64">
        <v>2530</v>
      </c>
      <c r="P163" s="65">
        <f>Table2245789101123456789101112131415161718192021222324252627282930313233[[#This Row],[PEMBULATAN]]*O163</f>
        <v>50600</v>
      </c>
    </row>
    <row r="164" spans="1:16" ht="23.25" customHeight="1" x14ac:dyDescent="0.2">
      <c r="A164" s="14"/>
      <c r="B164" s="14"/>
      <c r="C164" s="73" t="s">
        <v>5809</v>
      </c>
      <c r="D164" s="78" t="s">
        <v>289</v>
      </c>
      <c r="E164" s="13">
        <v>44463</v>
      </c>
      <c r="F164" s="76" t="s">
        <v>5645</v>
      </c>
      <c r="G164" s="13">
        <v>44464.916666666664</v>
      </c>
      <c r="H164" s="77" t="s">
        <v>5646</v>
      </c>
      <c r="I164" s="16">
        <v>90</v>
      </c>
      <c r="J164" s="16">
        <v>53</v>
      </c>
      <c r="K164" s="16">
        <v>20</v>
      </c>
      <c r="L164" s="16">
        <v>9</v>
      </c>
      <c r="M164" s="81">
        <v>23.85</v>
      </c>
      <c r="N164" s="72">
        <v>24</v>
      </c>
      <c r="O164" s="64">
        <v>2530</v>
      </c>
      <c r="P164" s="65">
        <f>Table2245789101123456789101112131415161718192021222324252627282930313233[[#This Row],[PEMBULATAN]]*O164</f>
        <v>60720</v>
      </c>
    </row>
    <row r="165" spans="1:16" ht="23.25" customHeight="1" x14ac:dyDescent="0.2">
      <c r="A165" s="14"/>
      <c r="B165" s="14"/>
      <c r="C165" s="73" t="s">
        <v>5810</v>
      </c>
      <c r="D165" s="78" t="s">
        <v>289</v>
      </c>
      <c r="E165" s="13">
        <v>44463</v>
      </c>
      <c r="F165" s="76" t="s">
        <v>5645</v>
      </c>
      <c r="G165" s="13">
        <v>44464.916666666664</v>
      </c>
      <c r="H165" s="77" t="s">
        <v>5646</v>
      </c>
      <c r="I165" s="16">
        <v>80</v>
      </c>
      <c r="J165" s="16">
        <v>58</v>
      </c>
      <c r="K165" s="16">
        <v>36</v>
      </c>
      <c r="L165" s="16">
        <v>17</v>
      </c>
      <c r="M165" s="81">
        <v>41.76</v>
      </c>
      <c r="N165" s="72">
        <v>41</v>
      </c>
      <c r="O165" s="64">
        <v>2530</v>
      </c>
      <c r="P165" s="65">
        <f>Table2245789101123456789101112131415161718192021222324252627282930313233[[#This Row],[PEMBULATAN]]*O165</f>
        <v>103730</v>
      </c>
    </row>
    <row r="166" spans="1:16" ht="23.25" customHeight="1" x14ac:dyDescent="0.2">
      <c r="A166" s="14"/>
      <c r="B166" s="14"/>
      <c r="C166" s="73" t="s">
        <v>5811</v>
      </c>
      <c r="D166" s="78" t="s">
        <v>289</v>
      </c>
      <c r="E166" s="13">
        <v>44463</v>
      </c>
      <c r="F166" s="76" t="s">
        <v>5645</v>
      </c>
      <c r="G166" s="13">
        <v>44464.916666666664</v>
      </c>
      <c r="H166" s="77" t="s">
        <v>5646</v>
      </c>
      <c r="I166" s="16">
        <v>66</v>
      </c>
      <c r="J166" s="16">
        <v>56</v>
      </c>
      <c r="K166" s="16">
        <v>25</v>
      </c>
      <c r="L166" s="16">
        <v>7</v>
      </c>
      <c r="M166" s="81">
        <v>23.1</v>
      </c>
      <c r="N166" s="72">
        <v>23</v>
      </c>
      <c r="O166" s="64">
        <v>2530</v>
      </c>
      <c r="P166" s="65">
        <f>Table2245789101123456789101112131415161718192021222324252627282930313233[[#This Row],[PEMBULATAN]]*O166</f>
        <v>58190</v>
      </c>
    </row>
    <row r="167" spans="1:16" ht="23.25" customHeight="1" x14ac:dyDescent="0.2">
      <c r="A167" s="14"/>
      <c r="B167" s="14"/>
      <c r="C167" s="73" t="s">
        <v>5812</v>
      </c>
      <c r="D167" s="78" t="s">
        <v>289</v>
      </c>
      <c r="E167" s="13">
        <v>44463</v>
      </c>
      <c r="F167" s="76" t="s">
        <v>5645</v>
      </c>
      <c r="G167" s="13">
        <v>44464.916666666664</v>
      </c>
      <c r="H167" s="77" t="s">
        <v>5646</v>
      </c>
      <c r="I167" s="16">
        <v>97</v>
      </c>
      <c r="J167" s="16">
        <v>60</v>
      </c>
      <c r="K167" s="16">
        <v>30</v>
      </c>
      <c r="L167" s="16">
        <v>20</v>
      </c>
      <c r="M167" s="81">
        <v>43.65</v>
      </c>
      <c r="N167" s="72">
        <v>44</v>
      </c>
      <c r="O167" s="64">
        <v>2530</v>
      </c>
      <c r="P167" s="65">
        <f>Table2245789101123456789101112131415161718192021222324252627282930313233[[#This Row],[PEMBULATAN]]*O167</f>
        <v>111320</v>
      </c>
    </row>
    <row r="168" spans="1:16" ht="23.25" customHeight="1" x14ac:dyDescent="0.2">
      <c r="A168" s="14"/>
      <c r="B168" s="96"/>
      <c r="C168" s="73" t="s">
        <v>5813</v>
      </c>
      <c r="D168" s="78" t="s">
        <v>289</v>
      </c>
      <c r="E168" s="13">
        <v>44463</v>
      </c>
      <c r="F168" s="76" t="s">
        <v>5645</v>
      </c>
      <c r="G168" s="13">
        <v>44464.916666666664</v>
      </c>
      <c r="H168" s="77" t="s">
        <v>5646</v>
      </c>
      <c r="I168" s="16">
        <v>122</v>
      </c>
      <c r="J168" s="16">
        <v>50</v>
      </c>
      <c r="K168" s="16">
        <v>20</v>
      </c>
      <c r="L168" s="16">
        <v>10</v>
      </c>
      <c r="M168" s="81">
        <v>30.5</v>
      </c>
      <c r="N168" s="72">
        <v>31</v>
      </c>
      <c r="O168" s="64">
        <v>2530</v>
      </c>
      <c r="P168" s="65">
        <f>Table2245789101123456789101112131415161718192021222324252627282930313233[[#This Row],[PEMBULATAN]]*O168</f>
        <v>78430</v>
      </c>
    </row>
    <row r="169" spans="1:16" ht="23.25" customHeight="1" x14ac:dyDescent="0.2">
      <c r="A169" s="14"/>
      <c r="B169" s="14" t="s">
        <v>5814</v>
      </c>
      <c r="C169" s="73" t="s">
        <v>5815</v>
      </c>
      <c r="D169" s="78" t="s">
        <v>289</v>
      </c>
      <c r="E169" s="13">
        <v>44463</v>
      </c>
      <c r="F169" s="76" t="s">
        <v>5645</v>
      </c>
      <c r="G169" s="13">
        <v>44464.916666666664</v>
      </c>
      <c r="H169" s="77" t="s">
        <v>5646</v>
      </c>
      <c r="I169" s="16">
        <v>23</v>
      </c>
      <c r="J169" s="16">
        <v>23</v>
      </c>
      <c r="K169" s="16">
        <v>17</v>
      </c>
      <c r="L169" s="16">
        <v>1</v>
      </c>
      <c r="M169" s="81">
        <v>2.2482500000000001</v>
      </c>
      <c r="N169" s="72">
        <v>2</v>
      </c>
      <c r="O169" s="64">
        <v>2530</v>
      </c>
      <c r="P169" s="65">
        <f>Table2245789101123456789101112131415161718192021222324252627282930313233[[#This Row],[PEMBULATAN]]*O169</f>
        <v>5060</v>
      </c>
    </row>
    <row r="170" spans="1:16" ht="23.25" customHeight="1" x14ac:dyDescent="0.2">
      <c r="A170" s="14"/>
      <c r="B170" s="14"/>
      <c r="C170" s="73" t="s">
        <v>5816</v>
      </c>
      <c r="D170" s="78" t="s">
        <v>289</v>
      </c>
      <c r="E170" s="13">
        <v>44463</v>
      </c>
      <c r="F170" s="76" t="s">
        <v>5645</v>
      </c>
      <c r="G170" s="13">
        <v>44464.916666666664</v>
      </c>
      <c r="H170" s="77" t="s">
        <v>5646</v>
      </c>
      <c r="I170" s="16">
        <v>40</v>
      </c>
      <c r="J170" s="16">
        <v>53</v>
      </c>
      <c r="K170" s="16">
        <v>30</v>
      </c>
      <c r="L170" s="16">
        <v>20</v>
      </c>
      <c r="M170" s="81">
        <v>15.9</v>
      </c>
      <c r="N170" s="72">
        <v>20</v>
      </c>
      <c r="O170" s="64">
        <v>2530</v>
      </c>
      <c r="P170" s="65">
        <f>Table2245789101123456789101112131415161718192021222324252627282930313233[[#This Row],[PEMBULATAN]]*O170</f>
        <v>50600</v>
      </c>
    </row>
    <row r="171" spans="1:16" ht="23.25" customHeight="1" x14ac:dyDescent="0.2">
      <c r="A171" s="14"/>
      <c r="B171" s="14"/>
      <c r="C171" s="73" t="s">
        <v>5817</v>
      </c>
      <c r="D171" s="78" t="s">
        <v>289</v>
      </c>
      <c r="E171" s="13">
        <v>44463</v>
      </c>
      <c r="F171" s="76" t="s">
        <v>5645</v>
      </c>
      <c r="G171" s="13">
        <v>44464.916666666664</v>
      </c>
      <c r="H171" s="77" t="s">
        <v>5646</v>
      </c>
      <c r="I171" s="16">
        <v>36</v>
      </c>
      <c r="J171" s="16">
        <v>29</v>
      </c>
      <c r="K171" s="16">
        <v>15</v>
      </c>
      <c r="L171" s="16">
        <v>3</v>
      </c>
      <c r="M171" s="81">
        <v>3.915</v>
      </c>
      <c r="N171" s="72">
        <v>4</v>
      </c>
      <c r="O171" s="64">
        <v>2530</v>
      </c>
      <c r="P171" s="65">
        <f>Table2245789101123456789101112131415161718192021222324252627282930313233[[#This Row],[PEMBULATAN]]*O171</f>
        <v>10120</v>
      </c>
    </row>
    <row r="172" spans="1:16" ht="23.25" customHeight="1" x14ac:dyDescent="0.2">
      <c r="A172" s="14"/>
      <c r="B172" s="14"/>
      <c r="C172" s="73" t="s">
        <v>5818</v>
      </c>
      <c r="D172" s="78" t="s">
        <v>289</v>
      </c>
      <c r="E172" s="13">
        <v>44463</v>
      </c>
      <c r="F172" s="76" t="s">
        <v>5645</v>
      </c>
      <c r="G172" s="13">
        <v>44464.916666666664</v>
      </c>
      <c r="H172" s="77" t="s">
        <v>5646</v>
      </c>
      <c r="I172" s="16">
        <v>78</v>
      </c>
      <c r="J172" s="16">
        <v>50</v>
      </c>
      <c r="K172" s="16">
        <v>24</v>
      </c>
      <c r="L172" s="16">
        <v>15</v>
      </c>
      <c r="M172" s="81">
        <v>23.4</v>
      </c>
      <c r="N172" s="72">
        <v>24</v>
      </c>
      <c r="O172" s="64">
        <v>2530</v>
      </c>
      <c r="P172" s="65">
        <f>Table2245789101123456789101112131415161718192021222324252627282930313233[[#This Row],[PEMBULATAN]]*O172</f>
        <v>60720</v>
      </c>
    </row>
    <row r="173" spans="1:16" ht="23.25" customHeight="1" x14ac:dyDescent="0.2">
      <c r="A173" s="14"/>
      <c r="B173" s="14"/>
      <c r="C173" s="73" t="s">
        <v>5819</v>
      </c>
      <c r="D173" s="78" t="s">
        <v>289</v>
      </c>
      <c r="E173" s="13">
        <v>44463</v>
      </c>
      <c r="F173" s="76" t="s">
        <v>5645</v>
      </c>
      <c r="G173" s="13">
        <v>44464.916666666664</v>
      </c>
      <c r="H173" s="77" t="s">
        <v>5646</v>
      </c>
      <c r="I173" s="16">
        <v>50</v>
      </c>
      <c r="J173" s="16">
        <v>37</v>
      </c>
      <c r="K173" s="16">
        <v>36</v>
      </c>
      <c r="L173" s="16">
        <v>8</v>
      </c>
      <c r="M173" s="81">
        <v>16.649999999999999</v>
      </c>
      <c r="N173" s="72">
        <v>17</v>
      </c>
      <c r="O173" s="64">
        <v>2530</v>
      </c>
      <c r="P173" s="65">
        <f>Table2245789101123456789101112131415161718192021222324252627282930313233[[#This Row],[PEMBULATAN]]*O173</f>
        <v>43010</v>
      </c>
    </row>
    <row r="174" spans="1:16" ht="23.25" customHeight="1" x14ac:dyDescent="0.2">
      <c r="A174" s="14"/>
      <c r="B174" s="14"/>
      <c r="C174" s="73" t="s">
        <v>5820</v>
      </c>
      <c r="D174" s="78" t="s">
        <v>289</v>
      </c>
      <c r="E174" s="13">
        <v>44463</v>
      </c>
      <c r="F174" s="76" t="s">
        <v>5645</v>
      </c>
      <c r="G174" s="13">
        <v>44464.916666666664</v>
      </c>
      <c r="H174" s="77" t="s">
        <v>5646</v>
      </c>
      <c r="I174" s="16">
        <v>42</v>
      </c>
      <c r="J174" s="16">
        <v>31</v>
      </c>
      <c r="K174" s="16">
        <v>38</v>
      </c>
      <c r="L174" s="16">
        <v>8</v>
      </c>
      <c r="M174" s="81">
        <v>12.369</v>
      </c>
      <c r="N174" s="72">
        <v>23</v>
      </c>
      <c r="O174" s="64">
        <v>2530</v>
      </c>
      <c r="P174" s="65">
        <f>Table2245789101123456789101112131415161718192021222324252627282930313233[[#This Row],[PEMBULATAN]]*O174</f>
        <v>58190</v>
      </c>
    </row>
    <row r="175" spans="1:16" ht="23.25" customHeight="1" x14ac:dyDescent="0.2">
      <c r="A175" s="14"/>
      <c r="B175" s="96"/>
      <c r="C175" s="73" t="s">
        <v>5821</v>
      </c>
      <c r="D175" s="78" t="s">
        <v>289</v>
      </c>
      <c r="E175" s="13">
        <v>44463</v>
      </c>
      <c r="F175" s="76" t="s">
        <v>5645</v>
      </c>
      <c r="G175" s="13">
        <v>44464.916666666664</v>
      </c>
      <c r="H175" s="77" t="s">
        <v>5646</v>
      </c>
      <c r="I175" s="16">
        <v>25</v>
      </c>
      <c r="J175" s="16">
        <v>18</v>
      </c>
      <c r="K175" s="16">
        <v>6</v>
      </c>
      <c r="L175" s="16">
        <v>1</v>
      </c>
      <c r="M175" s="81">
        <v>0.67500000000000004</v>
      </c>
      <c r="N175" s="72">
        <v>1</v>
      </c>
      <c r="O175" s="64">
        <v>2530</v>
      </c>
      <c r="P175" s="65">
        <f>Table2245789101123456789101112131415161718192021222324252627282930313233[[#This Row],[PEMBULATAN]]*O175</f>
        <v>2530</v>
      </c>
    </row>
    <row r="176" spans="1:16" ht="23.25" customHeight="1" x14ac:dyDescent="0.2">
      <c r="A176" s="14"/>
      <c r="B176" s="14" t="s">
        <v>5822</v>
      </c>
      <c r="C176" s="73" t="s">
        <v>5823</v>
      </c>
      <c r="D176" s="78" t="s">
        <v>289</v>
      </c>
      <c r="E176" s="13">
        <v>44463</v>
      </c>
      <c r="F176" s="76" t="s">
        <v>5645</v>
      </c>
      <c r="G176" s="13">
        <v>44464.916666666664</v>
      </c>
      <c r="H176" s="77" t="s">
        <v>5646</v>
      </c>
      <c r="I176" s="16">
        <v>25</v>
      </c>
      <c r="J176" s="16">
        <v>20</v>
      </c>
      <c r="K176" s="16">
        <v>9</v>
      </c>
      <c r="L176" s="16">
        <v>3</v>
      </c>
      <c r="M176" s="81">
        <v>1.125</v>
      </c>
      <c r="N176" s="72">
        <v>3</v>
      </c>
      <c r="O176" s="64">
        <v>2530</v>
      </c>
      <c r="P176" s="65">
        <f>Table2245789101123456789101112131415161718192021222324252627282930313233[[#This Row],[PEMBULATAN]]*O176</f>
        <v>7590</v>
      </c>
    </row>
    <row r="177" spans="1:16" ht="23.25" customHeight="1" x14ac:dyDescent="0.2">
      <c r="A177" s="14"/>
      <c r="B177" s="14"/>
      <c r="C177" s="73" t="s">
        <v>5824</v>
      </c>
      <c r="D177" s="78" t="s">
        <v>289</v>
      </c>
      <c r="E177" s="13">
        <v>44463</v>
      </c>
      <c r="F177" s="76" t="s">
        <v>5645</v>
      </c>
      <c r="G177" s="13">
        <v>44464.916666666664</v>
      </c>
      <c r="H177" s="77" t="s">
        <v>5646</v>
      </c>
      <c r="I177" s="16">
        <v>29</v>
      </c>
      <c r="J177" s="16">
        <v>24</v>
      </c>
      <c r="K177" s="16">
        <v>11</v>
      </c>
      <c r="L177" s="16">
        <v>3</v>
      </c>
      <c r="M177" s="81">
        <v>1.9139999999999999</v>
      </c>
      <c r="N177" s="72">
        <v>3</v>
      </c>
      <c r="O177" s="64">
        <v>2530</v>
      </c>
      <c r="P177" s="65">
        <f>Table2245789101123456789101112131415161718192021222324252627282930313233[[#This Row],[PEMBULATAN]]*O177</f>
        <v>7590</v>
      </c>
    </row>
    <row r="178" spans="1:16" ht="22.5" customHeight="1" x14ac:dyDescent="0.2">
      <c r="A178" s="120" t="s">
        <v>30</v>
      </c>
      <c r="B178" s="121"/>
      <c r="C178" s="121"/>
      <c r="D178" s="121"/>
      <c r="E178" s="121"/>
      <c r="F178" s="121"/>
      <c r="G178" s="121"/>
      <c r="H178" s="121"/>
      <c r="I178" s="121"/>
      <c r="J178" s="121"/>
      <c r="K178" s="121"/>
      <c r="L178" s="122"/>
      <c r="M178" s="79">
        <f>SUBTOTAL(109,Table2245789101123456789101112131415161718192021222324252627282930313233[KG VOLUME])</f>
        <v>4000.0152499999999</v>
      </c>
      <c r="N178" s="68">
        <f>SUM(N3:N177)</f>
        <v>4119</v>
      </c>
      <c r="O178" s="123">
        <f>SUM(P3:P177)</f>
        <v>10421070</v>
      </c>
      <c r="P178" s="124"/>
    </row>
    <row r="179" spans="1:16" ht="18" customHeight="1" x14ac:dyDescent="0.2">
      <c r="A179" s="86"/>
      <c r="B179" s="56" t="s">
        <v>42</v>
      </c>
      <c r="C179" s="55"/>
      <c r="D179" s="57" t="s">
        <v>43</v>
      </c>
      <c r="E179" s="86"/>
      <c r="F179" s="86"/>
      <c r="G179" s="86"/>
      <c r="H179" s="86"/>
      <c r="I179" s="86"/>
      <c r="J179" s="86"/>
      <c r="K179" s="86"/>
      <c r="L179" s="86"/>
      <c r="M179" s="87"/>
      <c r="N179" s="88" t="s">
        <v>51</v>
      </c>
      <c r="O179" s="89"/>
      <c r="P179" s="89">
        <f>O178*10%</f>
        <v>1042107</v>
      </c>
    </row>
    <row r="180" spans="1:16" ht="18" customHeight="1" thickBot="1" x14ac:dyDescent="0.25">
      <c r="A180" s="86"/>
      <c r="B180" s="56"/>
      <c r="C180" s="55"/>
      <c r="D180" s="57"/>
      <c r="E180" s="86"/>
      <c r="F180" s="86"/>
      <c r="G180" s="86"/>
      <c r="H180" s="86"/>
      <c r="I180" s="86"/>
      <c r="J180" s="86"/>
      <c r="K180" s="86"/>
      <c r="L180" s="86"/>
      <c r="M180" s="87"/>
      <c r="N180" s="90" t="s">
        <v>52</v>
      </c>
      <c r="O180" s="91"/>
      <c r="P180" s="91">
        <f>O178-P179</f>
        <v>9378963</v>
      </c>
    </row>
    <row r="181" spans="1:16" ht="18" customHeight="1" x14ac:dyDescent="0.2">
      <c r="A181" s="11"/>
      <c r="H181" s="63"/>
      <c r="N181" s="62" t="s">
        <v>31</v>
      </c>
      <c r="P181" s="69">
        <f>P180*1%</f>
        <v>93789.63</v>
      </c>
    </row>
    <row r="182" spans="1:16" ht="18" customHeight="1" thickBot="1" x14ac:dyDescent="0.25">
      <c r="A182" s="11"/>
      <c r="H182" s="63"/>
      <c r="N182" s="62" t="s">
        <v>53</v>
      </c>
      <c r="P182" s="71">
        <f>P180*2%</f>
        <v>187579.26</v>
      </c>
    </row>
    <row r="183" spans="1:16" ht="18" customHeight="1" x14ac:dyDescent="0.2">
      <c r="A183" s="11"/>
      <c r="H183" s="63"/>
      <c r="N183" s="66" t="s">
        <v>32</v>
      </c>
      <c r="O183" s="67"/>
      <c r="P183" s="70">
        <f>P180+P181-P182</f>
        <v>9285173.370000001</v>
      </c>
    </row>
    <row r="185" spans="1:16" x14ac:dyDescent="0.2">
      <c r="A185" s="11"/>
      <c r="H185" s="63"/>
      <c r="P185" s="71"/>
    </row>
    <row r="186" spans="1:16" x14ac:dyDescent="0.2">
      <c r="A186" s="11"/>
      <c r="H186" s="63"/>
      <c r="O186" s="58"/>
      <c r="P186" s="71"/>
    </row>
    <row r="187" spans="1:16" s="3" customFormat="1" x14ac:dyDescent="0.25">
      <c r="A187" s="11"/>
      <c r="B187" s="2"/>
      <c r="C187" s="2"/>
      <c r="E187" s="12"/>
      <c r="H187" s="63"/>
      <c r="N187" s="15"/>
      <c r="O187" s="15"/>
      <c r="P187" s="15"/>
    </row>
    <row r="188" spans="1:16" s="3" customFormat="1" x14ac:dyDescent="0.25">
      <c r="A188" s="11"/>
      <c r="B188" s="2"/>
      <c r="C188" s="2"/>
      <c r="E188" s="12"/>
      <c r="H188" s="63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3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3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3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3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</sheetData>
  <mergeCells count="2">
    <mergeCell ref="A178:L178"/>
    <mergeCell ref="O178:P178"/>
  </mergeCells>
  <conditionalFormatting sqref="B3">
    <cfRule type="duplicateValues" dxfId="158" priority="2"/>
  </conditionalFormatting>
  <conditionalFormatting sqref="B4:B140">
    <cfRule type="duplicateValues" dxfId="157" priority="1"/>
  </conditionalFormatting>
  <conditionalFormatting sqref="B141:B177">
    <cfRule type="duplicateValues" dxfId="156" priority="6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9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M10" sqref="M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83" t="s">
        <v>7151</v>
      </c>
      <c r="B3" s="74" t="s">
        <v>5825</v>
      </c>
      <c r="C3" s="9" t="s">
        <v>5826</v>
      </c>
      <c r="D3" s="76" t="s">
        <v>289</v>
      </c>
      <c r="E3" s="13">
        <v>44464</v>
      </c>
      <c r="F3" s="76" t="s">
        <v>5645</v>
      </c>
      <c r="G3" s="13">
        <v>44464.916666666664</v>
      </c>
      <c r="H3" s="10" t="s">
        <v>5646</v>
      </c>
      <c r="I3" s="1">
        <v>84</v>
      </c>
      <c r="J3" s="1">
        <v>56</v>
      </c>
      <c r="K3" s="1">
        <v>38</v>
      </c>
      <c r="L3" s="1">
        <v>19</v>
      </c>
      <c r="M3" s="80">
        <v>44.688000000000002</v>
      </c>
      <c r="N3" s="100">
        <v>44.688000000000002</v>
      </c>
      <c r="O3" s="64">
        <v>2530</v>
      </c>
      <c r="P3" s="65">
        <f>Table224578910112345678910111213141516171819202122232425262728293031323334[[#This Row],[PEMBULATAN]]*O3</f>
        <v>113060.64</v>
      </c>
    </row>
    <row r="4" spans="1:16" ht="24.75" customHeight="1" x14ac:dyDescent="0.2">
      <c r="A4" s="14"/>
      <c r="B4" s="75"/>
      <c r="C4" s="9" t="s">
        <v>5827</v>
      </c>
      <c r="D4" s="76" t="s">
        <v>289</v>
      </c>
      <c r="E4" s="13">
        <v>44464</v>
      </c>
      <c r="F4" s="76" t="s">
        <v>5645</v>
      </c>
      <c r="G4" s="13">
        <v>44464.916666666664</v>
      </c>
      <c r="H4" s="10" t="s">
        <v>5646</v>
      </c>
      <c r="I4" s="1">
        <v>93</v>
      </c>
      <c r="J4" s="1">
        <v>47</v>
      </c>
      <c r="K4" s="1">
        <v>44</v>
      </c>
      <c r="L4" s="1">
        <v>16</v>
      </c>
      <c r="M4" s="80">
        <v>48.081000000000003</v>
      </c>
      <c r="N4" s="100">
        <v>48.081000000000003</v>
      </c>
      <c r="O4" s="64">
        <v>2530</v>
      </c>
      <c r="P4" s="65">
        <f>Table224578910112345678910111213141516171819202122232425262728293031323334[[#This Row],[PEMBULATAN]]*O4</f>
        <v>121644.93000000001</v>
      </c>
    </row>
    <row r="5" spans="1:16" ht="24.75" customHeight="1" x14ac:dyDescent="0.2">
      <c r="A5" s="14"/>
      <c r="B5" s="14"/>
      <c r="C5" s="9" t="s">
        <v>5828</v>
      </c>
      <c r="D5" s="76" t="s">
        <v>289</v>
      </c>
      <c r="E5" s="13">
        <v>44464</v>
      </c>
      <c r="F5" s="76" t="s">
        <v>5645</v>
      </c>
      <c r="G5" s="13">
        <v>44464.916666666664</v>
      </c>
      <c r="H5" s="10" t="s">
        <v>5646</v>
      </c>
      <c r="I5" s="1">
        <v>81</v>
      </c>
      <c r="J5" s="1">
        <v>51</v>
      </c>
      <c r="K5" s="1">
        <v>40</v>
      </c>
      <c r="L5" s="1">
        <v>9</v>
      </c>
      <c r="M5" s="80">
        <v>41.31</v>
      </c>
      <c r="N5" s="100">
        <v>42</v>
      </c>
      <c r="O5" s="64">
        <v>2530</v>
      </c>
      <c r="P5" s="65">
        <f>Table224578910112345678910111213141516171819202122232425262728293031323334[[#This Row],[PEMBULATAN]]*O5</f>
        <v>106260</v>
      </c>
    </row>
    <row r="6" spans="1:16" ht="24.75" customHeight="1" x14ac:dyDescent="0.2">
      <c r="A6" s="14"/>
      <c r="B6" s="14"/>
      <c r="C6" s="73" t="s">
        <v>5829</v>
      </c>
      <c r="D6" s="78" t="s">
        <v>289</v>
      </c>
      <c r="E6" s="13">
        <v>44464</v>
      </c>
      <c r="F6" s="76" t="s">
        <v>5645</v>
      </c>
      <c r="G6" s="13">
        <v>44464.916666666664</v>
      </c>
      <c r="H6" s="77" t="s">
        <v>5646</v>
      </c>
      <c r="I6" s="16">
        <v>100</v>
      </c>
      <c r="J6" s="16">
        <v>47</v>
      </c>
      <c r="K6" s="16">
        <v>40</v>
      </c>
      <c r="L6" s="16">
        <v>22</v>
      </c>
      <c r="M6" s="81">
        <v>47</v>
      </c>
      <c r="N6" s="100">
        <v>47</v>
      </c>
      <c r="O6" s="64">
        <v>2530</v>
      </c>
      <c r="P6" s="65">
        <f>Table224578910112345678910111213141516171819202122232425262728293031323334[[#This Row],[PEMBULATAN]]*O6</f>
        <v>118910</v>
      </c>
    </row>
    <row r="7" spans="1:16" ht="24.75" customHeight="1" x14ac:dyDescent="0.2">
      <c r="A7" s="14"/>
      <c r="B7" s="14"/>
      <c r="C7" s="73" t="s">
        <v>5830</v>
      </c>
      <c r="D7" s="78" t="s">
        <v>289</v>
      </c>
      <c r="E7" s="13">
        <v>44464</v>
      </c>
      <c r="F7" s="76" t="s">
        <v>5645</v>
      </c>
      <c r="G7" s="13">
        <v>44464.916666666664</v>
      </c>
      <c r="H7" s="77" t="s">
        <v>5646</v>
      </c>
      <c r="I7" s="16">
        <v>78</v>
      </c>
      <c r="J7" s="16">
        <v>56</v>
      </c>
      <c r="K7" s="16">
        <v>30</v>
      </c>
      <c r="L7" s="16">
        <v>8</v>
      </c>
      <c r="M7" s="81">
        <v>32.76</v>
      </c>
      <c r="N7" s="100">
        <v>32.76</v>
      </c>
      <c r="O7" s="64">
        <v>2530</v>
      </c>
      <c r="P7" s="65">
        <f>Table224578910112345678910111213141516171819202122232425262728293031323334[[#This Row],[PEMBULATAN]]*O7</f>
        <v>82882.799999999988</v>
      </c>
    </row>
    <row r="8" spans="1:16" ht="24.75" customHeight="1" x14ac:dyDescent="0.2">
      <c r="A8" s="14"/>
      <c r="B8" s="14"/>
      <c r="C8" s="73" t="s">
        <v>5831</v>
      </c>
      <c r="D8" s="78" t="s">
        <v>289</v>
      </c>
      <c r="E8" s="13">
        <v>44464</v>
      </c>
      <c r="F8" s="76" t="s">
        <v>5645</v>
      </c>
      <c r="G8" s="13">
        <v>44464.916666666664</v>
      </c>
      <c r="H8" s="77" t="s">
        <v>5646</v>
      </c>
      <c r="I8" s="16">
        <v>90</v>
      </c>
      <c r="J8" s="16">
        <v>78</v>
      </c>
      <c r="K8" s="16">
        <v>35</v>
      </c>
      <c r="L8" s="16">
        <v>35</v>
      </c>
      <c r="M8" s="81">
        <v>61.424999999999997</v>
      </c>
      <c r="N8" s="100">
        <v>61.424999999999997</v>
      </c>
      <c r="O8" s="64">
        <v>2530</v>
      </c>
      <c r="P8" s="65">
        <f>Table224578910112345678910111213141516171819202122232425262728293031323334[[#This Row],[PEMBULATAN]]*O8</f>
        <v>155405.25</v>
      </c>
    </row>
    <row r="9" spans="1:16" ht="24.75" customHeight="1" x14ac:dyDescent="0.2">
      <c r="A9" s="14"/>
      <c r="B9" s="14"/>
      <c r="C9" s="73" t="s">
        <v>5832</v>
      </c>
      <c r="D9" s="78" t="s">
        <v>289</v>
      </c>
      <c r="E9" s="13">
        <v>44464</v>
      </c>
      <c r="F9" s="76" t="s">
        <v>5645</v>
      </c>
      <c r="G9" s="13">
        <v>44464.916666666664</v>
      </c>
      <c r="H9" s="77" t="s">
        <v>5646</v>
      </c>
      <c r="I9" s="16">
        <v>87</v>
      </c>
      <c r="J9" s="16">
        <v>54</v>
      </c>
      <c r="K9" s="16">
        <v>30</v>
      </c>
      <c r="L9" s="16">
        <v>14</v>
      </c>
      <c r="M9" s="81">
        <v>35.234999999999999</v>
      </c>
      <c r="N9" s="100">
        <v>35.234999999999999</v>
      </c>
      <c r="O9" s="64">
        <v>2530</v>
      </c>
      <c r="P9" s="65">
        <f>Table224578910112345678910111213141516171819202122232425262728293031323334[[#This Row],[PEMBULATAN]]*O9</f>
        <v>89144.55</v>
      </c>
    </row>
    <row r="10" spans="1:16" ht="24.75" customHeight="1" x14ac:dyDescent="0.2">
      <c r="A10" s="14"/>
      <c r="B10" s="14"/>
      <c r="C10" s="73" t="s">
        <v>5833</v>
      </c>
      <c r="D10" s="78" t="s">
        <v>289</v>
      </c>
      <c r="E10" s="13">
        <v>44464</v>
      </c>
      <c r="F10" s="76" t="s">
        <v>5645</v>
      </c>
      <c r="G10" s="13">
        <v>44464.916666666664</v>
      </c>
      <c r="H10" s="77" t="s">
        <v>5646</v>
      </c>
      <c r="I10" s="16">
        <v>30</v>
      </c>
      <c r="J10" s="16">
        <v>32</v>
      </c>
      <c r="K10" s="16">
        <v>24</v>
      </c>
      <c r="L10" s="16">
        <v>6</v>
      </c>
      <c r="M10" s="81">
        <v>5.76</v>
      </c>
      <c r="N10" s="100">
        <v>6</v>
      </c>
      <c r="O10" s="64">
        <v>2530</v>
      </c>
      <c r="P10" s="65">
        <f>Table224578910112345678910111213141516171819202122232425262728293031323334[[#This Row],[PEMBULATAN]]*O10</f>
        <v>15180</v>
      </c>
    </row>
    <row r="11" spans="1:16" ht="24.75" customHeight="1" x14ac:dyDescent="0.2">
      <c r="A11" s="14"/>
      <c r="B11" s="14"/>
      <c r="C11" s="73" t="s">
        <v>5834</v>
      </c>
      <c r="D11" s="78" t="s">
        <v>289</v>
      </c>
      <c r="E11" s="13">
        <v>44464</v>
      </c>
      <c r="F11" s="76" t="s">
        <v>5645</v>
      </c>
      <c r="G11" s="13">
        <v>44464.916666666664</v>
      </c>
      <c r="H11" s="77" t="s">
        <v>5646</v>
      </c>
      <c r="I11" s="16">
        <v>78</v>
      </c>
      <c r="J11" s="16">
        <v>61</v>
      </c>
      <c r="K11" s="16">
        <v>33</v>
      </c>
      <c r="L11" s="16">
        <v>13</v>
      </c>
      <c r="M11" s="81">
        <v>39.253500000000003</v>
      </c>
      <c r="N11" s="100">
        <v>39.253500000000003</v>
      </c>
      <c r="O11" s="64">
        <v>2530</v>
      </c>
      <c r="P11" s="65">
        <f>Table224578910112345678910111213141516171819202122232425262728293031323334[[#This Row],[PEMBULATAN]]*O11</f>
        <v>99311.35500000001</v>
      </c>
    </row>
    <row r="12" spans="1:16" ht="24.75" customHeight="1" x14ac:dyDescent="0.2">
      <c r="A12" s="14"/>
      <c r="B12" s="14"/>
      <c r="C12" s="73" t="s">
        <v>5835</v>
      </c>
      <c r="D12" s="78" t="s">
        <v>289</v>
      </c>
      <c r="E12" s="13">
        <v>44464</v>
      </c>
      <c r="F12" s="76" t="s">
        <v>5645</v>
      </c>
      <c r="G12" s="13">
        <v>44464.916666666664</v>
      </c>
      <c r="H12" s="77" t="s">
        <v>5646</v>
      </c>
      <c r="I12" s="16">
        <v>90</v>
      </c>
      <c r="J12" s="16">
        <v>78</v>
      </c>
      <c r="K12" s="16">
        <v>35</v>
      </c>
      <c r="L12" s="16">
        <v>15</v>
      </c>
      <c r="M12" s="81">
        <v>61.424999999999997</v>
      </c>
      <c r="N12" s="100">
        <v>62</v>
      </c>
      <c r="O12" s="64">
        <v>2530</v>
      </c>
      <c r="P12" s="65">
        <f>Table224578910112345678910111213141516171819202122232425262728293031323334[[#This Row],[PEMBULATAN]]*O12</f>
        <v>156860</v>
      </c>
    </row>
    <row r="13" spans="1:16" ht="24.75" customHeight="1" x14ac:dyDescent="0.2">
      <c r="A13" s="14"/>
      <c r="B13" s="14"/>
      <c r="C13" s="73" t="s">
        <v>5836</v>
      </c>
      <c r="D13" s="78" t="s">
        <v>289</v>
      </c>
      <c r="E13" s="13">
        <v>44464</v>
      </c>
      <c r="F13" s="76" t="s">
        <v>5645</v>
      </c>
      <c r="G13" s="13">
        <v>44464.916666666664</v>
      </c>
      <c r="H13" s="77" t="s">
        <v>5646</v>
      </c>
      <c r="I13" s="16">
        <v>90</v>
      </c>
      <c r="J13" s="16">
        <v>87</v>
      </c>
      <c r="K13" s="16">
        <v>35</v>
      </c>
      <c r="L13" s="16">
        <v>26</v>
      </c>
      <c r="M13" s="81">
        <v>68.512500000000003</v>
      </c>
      <c r="N13" s="100">
        <v>68.512500000000003</v>
      </c>
      <c r="O13" s="64">
        <v>2530</v>
      </c>
      <c r="P13" s="65">
        <f>Table224578910112345678910111213141516171819202122232425262728293031323334[[#This Row],[PEMBULATAN]]*O13</f>
        <v>173336.625</v>
      </c>
    </row>
    <row r="14" spans="1:16" ht="24.75" customHeight="1" x14ac:dyDescent="0.2">
      <c r="A14" s="14"/>
      <c r="B14" s="14"/>
      <c r="C14" s="73" t="s">
        <v>5837</v>
      </c>
      <c r="D14" s="78" t="s">
        <v>289</v>
      </c>
      <c r="E14" s="13">
        <v>44464</v>
      </c>
      <c r="F14" s="76" t="s">
        <v>5645</v>
      </c>
      <c r="G14" s="13">
        <v>44464.916666666664</v>
      </c>
      <c r="H14" s="77" t="s">
        <v>5646</v>
      </c>
      <c r="I14" s="16">
        <v>87</v>
      </c>
      <c r="J14" s="16">
        <v>66</v>
      </c>
      <c r="K14" s="16">
        <v>32</v>
      </c>
      <c r="L14" s="16">
        <v>9</v>
      </c>
      <c r="M14" s="81">
        <v>45.936</v>
      </c>
      <c r="N14" s="100">
        <v>45.936</v>
      </c>
      <c r="O14" s="64">
        <v>2530</v>
      </c>
      <c r="P14" s="65">
        <f>Table224578910112345678910111213141516171819202122232425262728293031323334[[#This Row],[PEMBULATAN]]*O14</f>
        <v>116218.08</v>
      </c>
    </row>
    <row r="15" spans="1:16" ht="24.75" customHeight="1" x14ac:dyDescent="0.2">
      <c r="A15" s="14"/>
      <c r="B15" s="14"/>
      <c r="C15" s="73" t="s">
        <v>5838</v>
      </c>
      <c r="D15" s="78" t="s">
        <v>289</v>
      </c>
      <c r="E15" s="13">
        <v>44464</v>
      </c>
      <c r="F15" s="76" t="s">
        <v>5645</v>
      </c>
      <c r="G15" s="13">
        <v>44464.916666666664</v>
      </c>
      <c r="H15" s="77" t="s">
        <v>5646</v>
      </c>
      <c r="I15" s="16">
        <v>60</v>
      </c>
      <c r="J15" s="16">
        <v>40</v>
      </c>
      <c r="K15" s="16">
        <v>30</v>
      </c>
      <c r="L15" s="16">
        <v>8</v>
      </c>
      <c r="M15" s="81">
        <v>18</v>
      </c>
      <c r="N15" s="100">
        <v>18</v>
      </c>
      <c r="O15" s="64">
        <v>2530</v>
      </c>
      <c r="P15" s="65">
        <f>Table224578910112345678910111213141516171819202122232425262728293031323334[[#This Row],[PEMBULATAN]]*O15</f>
        <v>45540</v>
      </c>
    </row>
    <row r="16" spans="1:16" ht="24.75" customHeight="1" x14ac:dyDescent="0.2">
      <c r="A16" s="14"/>
      <c r="B16" s="14"/>
      <c r="C16" s="73" t="s">
        <v>5839</v>
      </c>
      <c r="D16" s="78" t="s">
        <v>289</v>
      </c>
      <c r="E16" s="13">
        <v>44464</v>
      </c>
      <c r="F16" s="76" t="s">
        <v>5645</v>
      </c>
      <c r="G16" s="13">
        <v>44464.916666666664</v>
      </c>
      <c r="H16" s="77" t="s">
        <v>5646</v>
      </c>
      <c r="I16" s="16">
        <v>100</v>
      </c>
      <c r="J16" s="16">
        <v>45</v>
      </c>
      <c r="K16" s="16">
        <v>35</v>
      </c>
      <c r="L16" s="16">
        <v>13</v>
      </c>
      <c r="M16" s="81">
        <v>39.375</v>
      </c>
      <c r="N16" s="100">
        <v>40</v>
      </c>
      <c r="O16" s="64">
        <v>2530</v>
      </c>
      <c r="P16" s="65">
        <f>Table224578910112345678910111213141516171819202122232425262728293031323334[[#This Row],[PEMBULATAN]]*O16</f>
        <v>101200</v>
      </c>
    </row>
    <row r="17" spans="1:16" ht="24.75" customHeight="1" x14ac:dyDescent="0.2">
      <c r="A17" s="14"/>
      <c r="B17" s="14"/>
      <c r="C17" s="73" t="s">
        <v>5840</v>
      </c>
      <c r="D17" s="78" t="s">
        <v>289</v>
      </c>
      <c r="E17" s="13">
        <v>44464</v>
      </c>
      <c r="F17" s="76" t="s">
        <v>5645</v>
      </c>
      <c r="G17" s="13">
        <v>44464.916666666664</v>
      </c>
      <c r="H17" s="77" t="s">
        <v>5646</v>
      </c>
      <c r="I17" s="16">
        <v>90</v>
      </c>
      <c r="J17" s="16">
        <v>87</v>
      </c>
      <c r="K17" s="16">
        <v>30</v>
      </c>
      <c r="L17" s="16">
        <v>20</v>
      </c>
      <c r="M17" s="81">
        <v>58.725000000000001</v>
      </c>
      <c r="N17" s="100">
        <v>58.725000000000001</v>
      </c>
      <c r="O17" s="64">
        <v>2530</v>
      </c>
      <c r="P17" s="65">
        <f>Table224578910112345678910111213141516171819202122232425262728293031323334[[#This Row],[PEMBULATAN]]*O17</f>
        <v>148574.25</v>
      </c>
    </row>
    <row r="18" spans="1:16" ht="24.75" customHeight="1" x14ac:dyDescent="0.2">
      <c r="A18" s="14"/>
      <c r="B18" s="14"/>
      <c r="C18" s="73" t="s">
        <v>5841</v>
      </c>
      <c r="D18" s="78" t="s">
        <v>289</v>
      </c>
      <c r="E18" s="13">
        <v>44464</v>
      </c>
      <c r="F18" s="76" t="s">
        <v>5645</v>
      </c>
      <c r="G18" s="13">
        <v>44464.916666666664</v>
      </c>
      <c r="H18" s="77" t="s">
        <v>5646</v>
      </c>
      <c r="I18" s="16">
        <v>88</v>
      </c>
      <c r="J18" s="16">
        <v>67</v>
      </c>
      <c r="K18" s="16">
        <v>30</v>
      </c>
      <c r="L18" s="16">
        <v>2</v>
      </c>
      <c r="M18" s="81">
        <v>44.22</v>
      </c>
      <c r="N18" s="100">
        <v>44.22</v>
      </c>
      <c r="O18" s="64">
        <v>2530</v>
      </c>
      <c r="P18" s="65">
        <f>Table224578910112345678910111213141516171819202122232425262728293031323334[[#This Row],[PEMBULATAN]]*O18</f>
        <v>111876.59999999999</v>
      </c>
    </row>
    <row r="19" spans="1:16" ht="24.75" customHeight="1" x14ac:dyDescent="0.2">
      <c r="A19" s="14"/>
      <c r="B19" s="14"/>
      <c r="C19" s="73" t="s">
        <v>5842</v>
      </c>
      <c r="D19" s="78" t="s">
        <v>289</v>
      </c>
      <c r="E19" s="13">
        <v>44464</v>
      </c>
      <c r="F19" s="76" t="s">
        <v>5645</v>
      </c>
      <c r="G19" s="13">
        <v>44464.916666666664</v>
      </c>
      <c r="H19" s="77" t="s">
        <v>5646</v>
      </c>
      <c r="I19" s="16">
        <v>68</v>
      </c>
      <c r="J19" s="16">
        <v>56</v>
      </c>
      <c r="K19" s="16">
        <v>36</v>
      </c>
      <c r="L19" s="16">
        <v>8</v>
      </c>
      <c r="M19" s="81">
        <v>34.271999999999998</v>
      </c>
      <c r="N19" s="100">
        <v>34.271999999999998</v>
      </c>
      <c r="O19" s="64">
        <v>2530</v>
      </c>
      <c r="P19" s="65">
        <f>Table224578910112345678910111213141516171819202122232425262728293031323334[[#This Row],[PEMBULATAN]]*O19</f>
        <v>86708.159999999989</v>
      </c>
    </row>
    <row r="20" spans="1:16" ht="24.75" customHeight="1" x14ac:dyDescent="0.2">
      <c r="A20" s="14"/>
      <c r="B20" s="14"/>
      <c r="C20" s="73" t="s">
        <v>5843</v>
      </c>
      <c r="D20" s="78" t="s">
        <v>289</v>
      </c>
      <c r="E20" s="13">
        <v>44464</v>
      </c>
      <c r="F20" s="76" t="s">
        <v>5645</v>
      </c>
      <c r="G20" s="13">
        <v>44464.916666666664</v>
      </c>
      <c r="H20" s="77" t="s">
        <v>5646</v>
      </c>
      <c r="I20" s="16">
        <v>79</v>
      </c>
      <c r="J20" s="16">
        <v>45</v>
      </c>
      <c r="K20" s="16">
        <v>33</v>
      </c>
      <c r="L20" s="16">
        <v>7</v>
      </c>
      <c r="M20" s="81">
        <v>29.328749999999999</v>
      </c>
      <c r="N20" s="100">
        <v>29.328749999999999</v>
      </c>
      <c r="O20" s="64">
        <v>2530</v>
      </c>
      <c r="P20" s="65">
        <f>Table224578910112345678910111213141516171819202122232425262728293031323334[[#This Row],[PEMBULATAN]]*O20</f>
        <v>74201.737500000003</v>
      </c>
    </row>
    <row r="21" spans="1:16" ht="24.75" customHeight="1" x14ac:dyDescent="0.2">
      <c r="A21" s="14"/>
      <c r="B21" s="14"/>
      <c r="C21" s="73" t="s">
        <v>5844</v>
      </c>
      <c r="D21" s="78" t="s">
        <v>289</v>
      </c>
      <c r="E21" s="13">
        <v>44464</v>
      </c>
      <c r="F21" s="76" t="s">
        <v>5645</v>
      </c>
      <c r="G21" s="13">
        <v>44464.916666666664</v>
      </c>
      <c r="H21" s="77" t="s">
        <v>5646</v>
      </c>
      <c r="I21" s="16">
        <v>66</v>
      </c>
      <c r="J21" s="16">
        <v>56</v>
      </c>
      <c r="K21" s="16">
        <v>30</v>
      </c>
      <c r="L21" s="16">
        <v>14</v>
      </c>
      <c r="M21" s="81">
        <v>27.72</v>
      </c>
      <c r="N21" s="100">
        <v>27.72</v>
      </c>
      <c r="O21" s="64">
        <v>2530</v>
      </c>
      <c r="P21" s="65">
        <f>Table224578910112345678910111213141516171819202122232425262728293031323334[[#This Row],[PEMBULATAN]]*O21</f>
        <v>70131.599999999991</v>
      </c>
    </row>
    <row r="22" spans="1:16" ht="24.75" customHeight="1" x14ac:dyDescent="0.2">
      <c r="A22" s="14"/>
      <c r="B22" s="14"/>
      <c r="C22" s="73" t="s">
        <v>5845</v>
      </c>
      <c r="D22" s="78" t="s">
        <v>289</v>
      </c>
      <c r="E22" s="13">
        <v>44464</v>
      </c>
      <c r="F22" s="76" t="s">
        <v>5645</v>
      </c>
      <c r="G22" s="13">
        <v>44464.916666666664</v>
      </c>
      <c r="H22" s="77" t="s">
        <v>5646</v>
      </c>
      <c r="I22" s="16">
        <v>78</v>
      </c>
      <c r="J22" s="16">
        <v>56</v>
      </c>
      <c r="K22" s="16">
        <v>36</v>
      </c>
      <c r="L22" s="16">
        <v>6</v>
      </c>
      <c r="M22" s="81">
        <v>39.311999999999998</v>
      </c>
      <c r="N22" s="100">
        <v>40</v>
      </c>
      <c r="O22" s="64">
        <v>2530</v>
      </c>
      <c r="P22" s="65">
        <f>Table224578910112345678910111213141516171819202122232425262728293031323334[[#This Row],[PEMBULATAN]]*O22</f>
        <v>101200</v>
      </c>
    </row>
    <row r="23" spans="1:16" ht="24.75" customHeight="1" x14ac:dyDescent="0.2">
      <c r="A23" s="14"/>
      <c r="B23" s="14"/>
      <c r="C23" s="73" t="s">
        <v>5846</v>
      </c>
      <c r="D23" s="78" t="s">
        <v>289</v>
      </c>
      <c r="E23" s="13">
        <v>44464</v>
      </c>
      <c r="F23" s="76" t="s">
        <v>5645</v>
      </c>
      <c r="G23" s="13">
        <v>44464.916666666664</v>
      </c>
      <c r="H23" s="77" t="s">
        <v>5646</v>
      </c>
      <c r="I23" s="16">
        <v>67</v>
      </c>
      <c r="J23" s="16">
        <v>55</v>
      </c>
      <c r="K23" s="16">
        <v>25</v>
      </c>
      <c r="L23" s="16">
        <v>9</v>
      </c>
      <c r="M23" s="81">
        <v>23.03125</v>
      </c>
      <c r="N23" s="100">
        <v>23.03125</v>
      </c>
      <c r="O23" s="64">
        <v>2530</v>
      </c>
      <c r="P23" s="65">
        <f>Table224578910112345678910111213141516171819202122232425262728293031323334[[#This Row],[PEMBULATAN]]*O23</f>
        <v>58269.0625</v>
      </c>
    </row>
    <row r="24" spans="1:16" ht="24.75" customHeight="1" x14ac:dyDescent="0.2">
      <c r="A24" s="14"/>
      <c r="B24" s="14"/>
      <c r="C24" s="73" t="s">
        <v>5847</v>
      </c>
      <c r="D24" s="78" t="s">
        <v>289</v>
      </c>
      <c r="E24" s="13">
        <v>44464</v>
      </c>
      <c r="F24" s="76" t="s">
        <v>5645</v>
      </c>
      <c r="G24" s="13">
        <v>44464.916666666664</v>
      </c>
      <c r="H24" s="77" t="s">
        <v>5646</v>
      </c>
      <c r="I24" s="16">
        <v>56</v>
      </c>
      <c r="J24" s="16">
        <v>45</v>
      </c>
      <c r="K24" s="16">
        <v>33</v>
      </c>
      <c r="L24" s="16">
        <v>7</v>
      </c>
      <c r="M24" s="81">
        <v>20.79</v>
      </c>
      <c r="N24" s="100">
        <v>20.79</v>
      </c>
      <c r="O24" s="64">
        <v>2530</v>
      </c>
      <c r="P24" s="65">
        <f>Table224578910112345678910111213141516171819202122232425262728293031323334[[#This Row],[PEMBULATAN]]*O24</f>
        <v>52598.7</v>
      </c>
    </row>
    <row r="25" spans="1:16" ht="24.75" customHeight="1" x14ac:dyDescent="0.2">
      <c r="A25" s="14"/>
      <c r="B25" s="14"/>
      <c r="C25" s="73" t="s">
        <v>5848</v>
      </c>
      <c r="D25" s="78" t="s">
        <v>289</v>
      </c>
      <c r="E25" s="13">
        <v>44464</v>
      </c>
      <c r="F25" s="76" t="s">
        <v>5645</v>
      </c>
      <c r="G25" s="13">
        <v>44464.916666666664</v>
      </c>
      <c r="H25" s="77" t="s">
        <v>5646</v>
      </c>
      <c r="I25" s="16">
        <v>87</v>
      </c>
      <c r="J25" s="16">
        <v>65</v>
      </c>
      <c r="K25" s="16">
        <v>33</v>
      </c>
      <c r="L25" s="16">
        <v>14</v>
      </c>
      <c r="M25" s="81">
        <v>46.653750000000002</v>
      </c>
      <c r="N25" s="100">
        <v>46.653750000000002</v>
      </c>
      <c r="O25" s="64">
        <v>2530</v>
      </c>
      <c r="P25" s="65">
        <f>Table224578910112345678910111213141516171819202122232425262728293031323334[[#This Row],[PEMBULATAN]]*O25</f>
        <v>118033.9875</v>
      </c>
    </row>
    <row r="26" spans="1:16" ht="24.75" customHeight="1" x14ac:dyDescent="0.2">
      <c r="A26" s="14"/>
      <c r="B26" s="14"/>
      <c r="C26" s="73" t="s">
        <v>5849</v>
      </c>
      <c r="D26" s="78" t="s">
        <v>289</v>
      </c>
      <c r="E26" s="13">
        <v>44464</v>
      </c>
      <c r="F26" s="76" t="s">
        <v>5645</v>
      </c>
      <c r="G26" s="13">
        <v>44464.916666666664</v>
      </c>
      <c r="H26" s="77" t="s">
        <v>5646</v>
      </c>
      <c r="I26" s="16">
        <v>65</v>
      </c>
      <c r="J26" s="16">
        <v>56</v>
      </c>
      <c r="K26" s="16">
        <v>30</v>
      </c>
      <c r="L26" s="16">
        <v>11</v>
      </c>
      <c r="M26" s="81">
        <v>27.3</v>
      </c>
      <c r="N26" s="100">
        <v>27.3</v>
      </c>
      <c r="O26" s="64">
        <v>2530</v>
      </c>
      <c r="P26" s="65">
        <f>Table224578910112345678910111213141516171819202122232425262728293031323334[[#This Row],[PEMBULATAN]]*O26</f>
        <v>69069</v>
      </c>
    </row>
    <row r="27" spans="1:16" ht="24.75" customHeight="1" x14ac:dyDescent="0.2">
      <c r="A27" s="14"/>
      <c r="B27" s="14"/>
      <c r="C27" s="73" t="s">
        <v>5850</v>
      </c>
      <c r="D27" s="78" t="s">
        <v>289</v>
      </c>
      <c r="E27" s="13">
        <v>44464</v>
      </c>
      <c r="F27" s="76" t="s">
        <v>5645</v>
      </c>
      <c r="G27" s="13">
        <v>44464.916666666664</v>
      </c>
      <c r="H27" s="77" t="s">
        <v>5646</v>
      </c>
      <c r="I27" s="16">
        <v>100</v>
      </c>
      <c r="J27" s="16">
        <v>87</v>
      </c>
      <c r="K27" s="16">
        <v>40</v>
      </c>
      <c r="L27" s="16">
        <v>28</v>
      </c>
      <c r="M27" s="81">
        <v>87</v>
      </c>
      <c r="N27" s="100">
        <v>87</v>
      </c>
      <c r="O27" s="64">
        <v>2530</v>
      </c>
      <c r="P27" s="65">
        <f>Table224578910112345678910111213141516171819202122232425262728293031323334[[#This Row],[PEMBULATAN]]*O27</f>
        <v>220110</v>
      </c>
    </row>
    <row r="28" spans="1:16" ht="24.75" customHeight="1" x14ac:dyDescent="0.2">
      <c r="A28" s="14"/>
      <c r="B28" s="14"/>
      <c r="C28" s="73" t="s">
        <v>5851</v>
      </c>
      <c r="D28" s="78" t="s">
        <v>289</v>
      </c>
      <c r="E28" s="13">
        <v>44464</v>
      </c>
      <c r="F28" s="76" t="s">
        <v>5645</v>
      </c>
      <c r="G28" s="13">
        <v>44464.916666666664</v>
      </c>
      <c r="H28" s="77" t="s">
        <v>5646</v>
      </c>
      <c r="I28" s="16">
        <v>59</v>
      </c>
      <c r="J28" s="16">
        <v>40</v>
      </c>
      <c r="K28" s="16">
        <v>30</v>
      </c>
      <c r="L28" s="16">
        <v>5</v>
      </c>
      <c r="M28" s="81">
        <v>17.7</v>
      </c>
      <c r="N28" s="100">
        <v>17.7</v>
      </c>
      <c r="O28" s="64">
        <v>2530</v>
      </c>
      <c r="P28" s="65">
        <f>Table224578910112345678910111213141516171819202122232425262728293031323334[[#This Row],[PEMBULATAN]]*O28</f>
        <v>44781</v>
      </c>
    </row>
    <row r="29" spans="1:16" ht="24.75" customHeight="1" x14ac:dyDescent="0.2">
      <c r="A29" s="14"/>
      <c r="B29" s="14"/>
      <c r="C29" s="73" t="s">
        <v>5852</v>
      </c>
      <c r="D29" s="78" t="s">
        <v>289</v>
      </c>
      <c r="E29" s="13">
        <v>44464</v>
      </c>
      <c r="F29" s="76" t="s">
        <v>5645</v>
      </c>
      <c r="G29" s="13">
        <v>44464.916666666664</v>
      </c>
      <c r="H29" s="77" t="s">
        <v>5646</v>
      </c>
      <c r="I29" s="16">
        <v>100</v>
      </c>
      <c r="J29" s="16">
        <v>87</v>
      </c>
      <c r="K29" s="16">
        <v>45</v>
      </c>
      <c r="L29" s="16">
        <v>24</v>
      </c>
      <c r="M29" s="81">
        <v>97.875</v>
      </c>
      <c r="N29" s="100">
        <v>97.875</v>
      </c>
      <c r="O29" s="64">
        <v>2530</v>
      </c>
      <c r="P29" s="65">
        <f>Table224578910112345678910111213141516171819202122232425262728293031323334[[#This Row],[PEMBULATAN]]*O29</f>
        <v>247623.75</v>
      </c>
    </row>
    <row r="30" spans="1:16" ht="24.75" customHeight="1" x14ac:dyDescent="0.2">
      <c r="A30" s="14"/>
      <c r="B30" s="14"/>
      <c r="C30" s="73" t="s">
        <v>5853</v>
      </c>
      <c r="D30" s="78" t="s">
        <v>289</v>
      </c>
      <c r="E30" s="13">
        <v>44464</v>
      </c>
      <c r="F30" s="76" t="s">
        <v>5645</v>
      </c>
      <c r="G30" s="13">
        <v>44464.916666666664</v>
      </c>
      <c r="H30" s="77" t="s">
        <v>5646</v>
      </c>
      <c r="I30" s="16">
        <v>78</v>
      </c>
      <c r="J30" s="16">
        <v>65</v>
      </c>
      <c r="K30" s="16">
        <v>30</v>
      </c>
      <c r="L30" s="16">
        <v>8</v>
      </c>
      <c r="M30" s="81">
        <v>38.024999999999999</v>
      </c>
      <c r="N30" s="100">
        <v>38.024999999999999</v>
      </c>
      <c r="O30" s="64">
        <v>2530</v>
      </c>
      <c r="P30" s="65">
        <f>Table224578910112345678910111213141516171819202122232425262728293031323334[[#This Row],[PEMBULATAN]]*O30</f>
        <v>96203.25</v>
      </c>
    </row>
    <row r="31" spans="1:16" ht="24.75" customHeight="1" x14ac:dyDescent="0.2">
      <c r="A31" s="14"/>
      <c r="B31" s="14"/>
      <c r="C31" s="73" t="s">
        <v>5854</v>
      </c>
      <c r="D31" s="78" t="s">
        <v>289</v>
      </c>
      <c r="E31" s="13">
        <v>44464</v>
      </c>
      <c r="F31" s="76" t="s">
        <v>5645</v>
      </c>
      <c r="G31" s="13">
        <v>44464.916666666664</v>
      </c>
      <c r="H31" s="77" t="s">
        <v>5646</v>
      </c>
      <c r="I31" s="16">
        <v>90</v>
      </c>
      <c r="J31" s="16">
        <v>76</v>
      </c>
      <c r="K31" s="16">
        <v>35</v>
      </c>
      <c r="L31" s="16">
        <v>17</v>
      </c>
      <c r="M31" s="81">
        <v>59.85</v>
      </c>
      <c r="N31" s="100">
        <v>59.85</v>
      </c>
      <c r="O31" s="64">
        <v>2530</v>
      </c>
      <c r="P31" s="65">
        <f>Table224578910112345678910111213141516171819202122232425262728293031323334[[#This Row],[PEMBULATAN]]*O31</f>
        <v>151420.5</v>
      </c>
    </row>
    <row r="32" spans="1:16" ht="24.75" customHeight="1" x14ac:dyDescent="0.2">
      <c r="A32" s="14"/>
      <c r="B32" s="14"/>
      <c r="C32" s="73" t="s">
        <v>5855</v>
      </c>
      <c r="D32" s="78" t="s">
        <v>289</v>
      </c>
      <c r="E32" s="13">
        <v>44464</v>
      </c>
      <c r="F32" s="76" t="s">
        <v>5645</v>
      </c>
      <c r="G32" s="13">
        <v>44464.916666666664</v>
      </c>
      <c r="H32" s="77" t="s">
        <v>5646</v>
      </c>
      <c r="I32" s="16">
        <v>87</v>
      </c>
      <c r="J32" s="16">
        <v>68</v>
      </c>
      <c r="K32" s="16">
        <v>45</v>
      </c>
      <c r="L32" s="16">
        <v>11</v>
      </c>
      <c r="M32" s="81">
        <v>66.555000000000007</v>
      </c>
      <c r="N32" s="100">
        <v>66.555000000000007</v>
      </c>
      <c r="O32" s="64">
        <v>2530</v>
      </c>
      <c r="P32" s="65">
        <f>Table224578910112345678910111213141516171819202122232425262728293031323334[[#This Row],[PEMBULATAN]]*O32</f>
        <v>168384.15000000002</v>
      </c>
    </row>
    <row r="33" spans="1:16" ht="24.75" customHeight="1" x14ac:dyDescent="0.2">
      <c r="A33" s="14"/>
      <c r="B33" s="14"/>
      <c r="C33" s="73" t="s">
        <v>5856</v>
      </c>
      <c r="D33" s="78" t="s">
        <v>289</v>
      </c>
      <c r="E33" s="13">
        <v>44464</v>
      </c>
      <c r="F33" s="76" t="s">
        <v>5645</v>
      </c>
      <c r="G33" s="13">
        <v>44464.916666666664</v>
      </c>
      <c r="H33" s="77" t="s">
        <v>5646</v>
      </c>
      <c r="I33" s="16">
        <v>90</v>
      </c>
      <c r="J33" s="16">
        <v>76</v>
      </c>
      <c r="K33" s="16">
        <v>40</v>
      </c>
      <c r="L33" s="16">
        <v>27</v>
      </c>
      <c r="M33" s="81">
        <v>68.400000000000006</v>
      </c>
      <c r="N33" s="100">
        <v>69</v>
      </c>
      <c r="O33" s="64">
        <v>2530</v>
      </c>
      <c r="P33" s="65">
        <f>Table224578910112345678910111213141516171819202122232425262728293031323334[[#This Row],[PEMBULATAN]]*O33</f>
        <v>174570</v>
      </c>
    </row>
    <row r="34" spans="1:16" ht="24.75" customHeight="1" x14ac:dyDescent="0.2">
      <c r="A34" s="14"/>
      <c r="B34" s="14"/>
      <c r="C34" s="73" t="s">
        <v>5857</v>
      </c>
      <c r="D34" s="78" t="s">
        <v>289</v>
      </c>
      <c r="E34" s="13">
        <v>44464</v>
      </c>
      <c r="F34" s="76" t="s">
        <v>5645</v>
      </c>
      <c r="G34" s="13">
        <v>44464.916666666664</v>
      </c>
      <c r="H34" s="77" t="s">
        <v>5646</v>
      </c>
      <c r="I34" s="16">
        <v>76</v>
      </c>
      <c r="J34" s="16">
        <v>56</v>
      </c>
      <c r="K34" s="16">
        <v>35</v>
      </c>
      <c r="L34" s="16">
        <v>9</v>
      </c>
      <c r="M34" s="81">
        <v>37.24</v>
      </c>
      <c r="N34" s="100">
        <v>37.24</v>
      </c>
      <c r="O34" s="64">
        <v>2530</v>
      </c>
      <c r="P34" s="65">
        <f>Table224578910112345678910111213141516171819202122232425262728293031323334[[#This Row],[PEMBULATAN]]*O34</f>
        <v>94217.200000000012</v>
      </c>
    </row>
    <row r="35" spans="1:16" ht="24.75" customHeight="1" x14ac:dyDescent="0.2">
      <c r="A35" s="14"/>
      <c r="B35" s="14"/>
      <c r="C35" s="73" t="s">
        <v>5858</v>
      </c>
      <c r="D35" s="78" t="s">
        <v>289</v>
      </c>
      <c r="E35" s="13">
        <v>44464</v>
      </c>
      <c r="F35" s="76" t="s">
        <v>5645</v>
      </c>
      <c r="G35" s="13">
        <v>44464.916666666664</v>
      </c>
      <c r="H35" s="77" t="s">
        <v>5646</v>
      </c>
      <c r="I35" s="16">
        <v>37</v>
      </c>
      <c r="J35" s="16">
        <v>13</v>
      </c>
      <c r="K35" s="16">
        <v>17</v>
      </c>
      <c r="L35" s="16">
        <v>2</v>
      </c>
      <c r="M35" s="81">
        <v>2.0442499999999999</v>
      </c>
      <c r="N35" s="100">
        <v>2.0442499999999999</v>
      </c>
      <c r="O35" s="64">
        <v>2530</v>
      </c>
      <c r="P35" s="65">
        <f>Table224578910112345678910111213141516171819202122232425262728293031323334[[#This Row],[PEMBULATAN]]*O35</f>
        <v>5171.9524999999994</v>
      </c>
    </row>
    <row r="36" spans="1:16" ht="24.75" customHeight="1" x14ac:dyDescent="0.2">
      <c r="A36" s="14"/>
      <c r="B36" s="14"/>
      <c r="C36" s="73" t="s">
        <v>5859</v>
      </c>
      <c r="D36" s="78" t="s">
        <v>289</v>
      </c>
      <c r="E36" s="13">
        <v>44464</v>
      </c>
      <c r="F36" s="76" t="s">
        <v>5645</v>
      </c>
      <c r="G36" s="13">
        <v>44464.916666666664</v>
      </c>
      <c r="H36" s="77" t="s">
        <v>5646</v>
      </c>
      <c r="I36" s="16">
        <v>50</v>
      </c>
      <c r="J36" s="16">
        <v>55</v>
      </c>
      <c r="K36" s="16">
        <v>15</v>
      </c>
      <c r="L36" s="16">
        <v>3</v>
      </c>
      <c r="M36" s="81">
        <v>10.3125</v>
      </c>
      <c r="N36" s="100">
        <v>10.3125</v>
      </c>
      <c r="O36" s="64">
        <v>2530</v>
      </c>
      <c r="P36" s="65">
        <f>Table224578910112345678910111213141516171819202122232425262728293031323334[[#This Row],[PEMBULATAN]]*O36</f>
        <v>26090.625</v>
      </c>
    </row>
    <row r="37" spans="1:16" ht="24.75" customHeight="1" x14ac:dyDescent="0.2">
      <c r="A37" s="14"/>
      <c r="B37" s="14"/>
      <c r="C37" s="73" t="s">
        <v>5860</v>
      </c>
      <c r="D37" s="78" t="s">
        <v>289</v>
      </c>
      <c r="E37" s="13">
        <v>44464</v>
      </c>
      <c r="F37" s="76" t="s">
        <v>5645</v>
      </c>
      <c r="G37" s="13">
        <v>44464.916666666664</v>
      </c>
      <c r="H37" s="77" t="s">
        <v>5646</v>
      </c>
      <c r="I37" s="16">
        <v>70</v>
      </c>
      <c r="J37" s="16">
        <v>64</v>
      </c>
      <c r="K37" s="16">
        <v>16</v>
      </c>
      <c r="L37" s="16">
        <v>8</v>
      </c>
      <c r="M37" s="81">
        <v>17.920000000000002</v>
      </c>
      <c r="N37" s="100">
        <v>17.920000000000002</v>
      </c>
      <c r="O37" s="64">
        <v>2530</v>
      </c>
      <c r="P37" s="65">
        <f>Table224578910112345678910111213141516171819202122232425262728293031323334[[#This Row],[PEMBULATAN]]*O37</f>
        <v>45337.600000000006</v>
      </c>
    </row>
    <row r="38" spans="1:16" ht="24.75" customHeight="1" x14ac:dyDescent="0.2">
      <c r="A38" s="14"/>
      <c r="B38" s="14"/>
      <c r="C38" s="73" t="s">
        <v>5861</v>
      </c>
      <c r="D38" s="78" t="s">
        <v>289</v>
      </c>
      <c r="E38" s="13">
        <v>44464</v>
      </c>
      <c r="F38" s="76" t="s">
        <v>5645</v>
      </c>
      <c r="G38" s="13">
        <v>44464.916666666664</v>
      </c>
      <c r="H38" s="77" t="s">
        <v>5646</v>
      </c>
      <c r="I38" s="16">
        <v>80</v>
      </c>
      <c r="J38" s="16">
        <v>60</v>
      </c>
      <c r="K38" s="16">
        <v>22</v>
      </c>
      <c r="L38" s="16">
        <v>10</v>
      </c>
      <c r="M38" s="81">
        <v>26.4</v>
      </c>
      <c r="N38" s="100">
        <v>26.4</v>
      </c>
      <c r="O38" s="64">
        <v>2530</v>
      </c>
      <c r="P38" s="65">
        <f>Table224578910112345678910111213141516171819202122232425262728293031323334[[#This Row],[PEMBULATAN]]*O38</f>
        <v>66792</v>
      </c>
    </row>
    <row r="39" spans="1:16" ht="24.75" customHeight="1" x14ac:dyDescent="0.2">
      <c r="A39" s="14"/>
      <c r="B39" s="14"/>
      <c r="C39" s="73" t="s">
        <v>5862</v>
      </c>
      <c r="D39" s="78" t="s">
        <v>289</v>
      </c>
      <c r="E39" s="13">
        <v>44464</v>
      </c>
      <c r="F39" s="76" t="s">
        <v>5645</v>
      </c>
      <c r="G39" s="13">
        <v>44464.916666666664</v>
      </c>
      <c r="H39" s="77" t="s">
        <v>5646</v>
      </c>
      <c r="I39" s="16">
        <v>50</v>
      </c>
      <c r="J39" s="16">
        <v>40</v>
      </c>
      <c r="K39" s="16">
        <v>19</v>
      </c>
      <c r="L39" s="16">
        <v>6</v>
      </c>
      <c r="M39" s="81">
        <v>9.5</v>
      </c>
      <c r="N39" s="100">
        <v>9.5</v>
      </c>
      <c r="O39" s="64">
        <v>2530</v>
      </c>
      <c r="P39" s="65">
        <f>Table224578910112345678910111213141516171819202122232425262728293031323334[[#This Row],[PEMBULATAN]]*O39</f>
        <v>24035</v>
      </c>
    </row>
    <row r="40" spans="1:16" ht="24.75" customHeight="1" x14ac:dyDescent="0.2">
      <c r="A40" s="14"/>
      <c r="B40" s="14"/>
      <c r="C40" s="73" t="s">
        <v>5863</v>
      </c>
      <c r="D40" s="78" t="s">
        <v>289</v>
      </c>
      <c r="E40" s="13">
        <v>44464</v>
      </c>
      <c r="F40" s="76" t="s">
        <v>5645</v>
      </c>
      <c r="G40" s="13">
        <v>44464.916666666664</v>
      </c>
      <c r="H40" s="77" t="s">
        <v>5646</v>
      </c>
      <c r="I40" s="16">
        <v>100</v>
      </c>
      <c r="J40" s="16">
        <v>50</v>
      </c>
      <c r="K40" s="16">
        <v>30</v>
      </c>
      <c r="L40" s="16">
        <v>33</v>
      </c>
      <c r="M40" s="81">
        <v>37.5</v>
      </c>
      <c r="N40" s="100">
        <v>37.5</v>
      </c>
      <c r="O40" s="64">
        <v>2530</v>
      </c>
      <c r="P40" s="65">
        <f>Table224578910112345678910111213141516171819202122232425262728293031323334[[#This Row],[PEMBULATAN]]*O40</f>
        <v>94875</v>
      </c>
    </row>
    <row r="41" spans="1:16" ht="24.75" customHeight="1" x14ac:dyDescent="0.2">
      <c r="A41" s="14"/>
      <c r="B41" s="14"/>
      <c r="C41" s="73" t="s">
        <v>5864</v>
      </c>
      <c r="D41" s="78" t="s">
        <v>289</v>
      </c>
      <c r="E41" s="13">
        <v>44464</v>
      </c>
      <c r="F41" s="76" t="s">
        <v>5645</v>
      </c>
      <c r="G41" s="13">
        <v>44464.916666666664</v>
      </c>
      <c r="H41" s="77" t="s">
        <v>5646</v>
      </c>
      <c r="I41" s="16">
        <v>77</v>
      </c>
      <c r="J41" s="16">
        <v>54</v>
      </c>
      <c r="K41" s="16">
        <v>23</v>
      </c>
      <c r="L41" s="16">
        <v>8</v>
      </c>
      <c r="M41" s="81">
        <v>23.9085</v>
      </c>
      <c r="N41" s="100">
        <v>23.9085</v>
      </c>
      <c r="O41" s="64">
        <v>2530</v>
      </c>
      <c r="P41" s="65">
        <f>Table224578910112345678910111213141516171819202122232425262728293031323334[[#This Row],[PEMBULATAN]]*O41</f>
        <v>60488.504999999997</v>
      </c>
    </row>
    <row r="42" spans="1:16" ht="24.75" customHeight="1" x14ac:dyDescent="0.2">
      <c r="A42" s="14"/>
      <c r="B42" s="14"/>
      <c r="C42" s="73" t="s">
        <v>5865</v>
      </c>
      <c r="D42" s="78" t="s">
        <v>289</v>
      </c>
      <c r="E42" s="13">
        <v>44464</v>
      </c>
      <c r="F42" s="76" t="s">
        <v>5645</v>
      </c>
      <c r="G42" s="13">
        <v>44464.916666666664</v>
      </c>
      <c r="H42" s="77" t="s">
        <v>5646</v>
      </c>
      <c r="I42" s="16">
        <v>83</v>
      </c>
      <c r="J42" s="16">
        <v>60</v>
      </c>
      <c r="K42" s="16">
        <v>33</v>
      </c>
      <c r="L42" s="16">
        <v>18</v>
      </c>
      <c r="M42" s="81">
        <v>41.085000000000001</v>
      </c>
      <c r="N42" s="100">
        <v>41.085000000000001</v>
      </c>
      <c r="O42" s="64">
        <v>2530</v>
      </c>
      <c r="P42" s="65">
        <f>Table224578910112345678910111213141516171819202122232425262728293031323334[[#This Row],[PEMBULATAN]]*O42</f>
        <v>103945.05</v>
      </c>
    </row>
    <row r="43" spans="1:16" ht="24.75" customHeight="1" x14ac:dyDescent="0.2">
      <c r="A43" s="14"/>
      <c r="B43" s="14"/>
      <c r="C43" s="73" t="s">
        <v>5866</v>
      </c>
      <c r="D43" s="78" t="s">
        <v>289</v>
      </c>
      <c r="E43" s="13">
        <v>44464</v>
      </c>
      <c r="F43" s="76" t="s">
        <v>5645</v>
      </c>
      <c r="G43" s="13">
        <v>44464.916666666664</v>
      </c>
      <c r="H43" s="77" t="s">
        <v>5646</v>
      </c>
      <c r="I43" s="16">
        <v>49</v>
      </c>
      <c r="J43" s="16">
        <v>32</v>
      </c>
      <c r="K43" s="16">
        <v>28</v>
      </c>
      <c r="L43" s="16">
        <v>5</v>
      </c>
      <c r="M43" s="81">
        <v>10.976000000000001</v>
      </c>
      <c r="N43" s="100">
        <v>10.976000000000001</v>
      </c>
      <c r="O43" s="64">
        <v>2530</v>
      </c>
      <c r="P43" s="65">
        <f>Table224578910112345678910111213141516171819202122232425262728293031323334[[#This Row],[PEMBULATAN]]*O43</f>
        <v>27769.280000000002</v>
      </c>
    </row>
    <row r="44" spans="1:16" ht="24.75" customHeight="1" x14ac:dyDescent="0.2">
      <c r="A44" s="14"/>
      <c r="B44" s="14"/>
      <c r="C44" s="73" t="s">
        <v>5867</v>
      </c>
      <c r="D44" s="78" t="s">
        <v>289</v>
      </c>
      <c r="E44" s="13">
        <v>44464</v>
      </c>
      <c r="F44" s="76" t="s">
        <v>5645</v>
      </c>
      <c r="G44" s="13">
        <v>44464.916666666664</v>
      </c>
      <c r="H44" s="77" t="s">
        <v>5646</v>
      </c>
      <c r="I44" s="16">
        <v>85</v>
      </c>
      <c r="J44" s="16">
        <v>32</v>
      </c>
      <c r="K44" s="16">
        <v>34</v>
      </c>
      <c r="L44" s="16">
        <v>23</v>
      </c>
      <c r="M44" s="81">
        <v>23.12</v>
      </c>
      <c r="N44" s="100">
        <v>23.12</v>
      </c>
      <c r="O44" s="64">
        <v>2530</v>
      </c>
      <c r="P44" s="65">
        <f>Table224578910112345678910111213141516171819202122232425262728293031323334[[#This Row],[PEMBULATAN]]*O44</f>
        <v>58493.600000000006</v>
      </c>
    </row>
    <row r="45" spans="1:16" ht="24.75" customHeight="1" x14ac:dyDescent="0.2">
      <c r="A45" s="14"/>
      <c r="B45" s="14"/>
      <c r="C45" s="73" t="s">
        <v>5868</v>
      </c>
      <c r="D45" s="78" t="s">
        <v>289</v>
      </c>
      <c r="E45" s="13">
        <v>44464</v>
      </c>
      <c r="F45" s="76" t="s">
        <v>5645</v>
      </c>
      <c r="G45" s="13">
        <v>44464.916666666664</v>
      </c>
      <c r="H45" s="77" t="s">
        <v>5646</v>
      </c>
      <c r="I45" s="16">
        <v>89</v>
      </c>
      <c r="J45" s="16">
        <v>46</v>
      </c>
      <c r="K45" s="16">
        <v>37</v>
      </c>
      <c r="L45" s="16">
        <v>28</v>
      </c>
      <c r="M45" s="81">
        <v>37.869500000000002</v>
      </c>
      <c r="N45" s="100">
        <v>37.869500000000002</v>
      </c>
      <c r="O45" s="64">
        <v>2530</v>
      </c>
      <c r="P45" s="65">
        <f>Table224578910112345678910111213141516171819202122232425262728293031323334[[#This Row],[PEMBULATAN]]*O45</f>
        <v>95809.835000000006</v>
      </c>
    </row>
    <row r="46" spans="1:16" ht="24.75" customHeight="1" x14ac:dyDescent="0.2">
      <c r="A46" s="14"/>
      <c r="B46" s="14"/>
      <c r="C46" s="73" t="s">
        <v>5869</v>
      </c>
      <c r="D46" s="78" t="s">
        <v>289</v>
      </c>
      <c r="E46" s="13">
        <v>44464</v>
      </c>
      <c r="F46" s="76" t="s">
        <v>5645</v>
      </c>
      <c r="G46" s="13">
        <v>44464.916666666664</v>
      </c>
      <c r="H46" s="77" t="s">
        <v>5646</v>
      </c>
      <c r="I46" s="16">
        <v>90</v>
      </c>
      <c r="J46" s="16">
        <v>43</v>
      </c>
      <c r="K46" s="16">
        <v>36</v>
      </c>
      <c r="L46" s="16">
        <v>23</v>
      </c>
      <c r="M46" s="81">
        <v>34.83</v>
      </c>
      <c r="N46" s="100">
        <v>34.83</v>
      </c>
      <c r="O46" s="64">
        <v>2530</v>
      </c>
      <c r="P46" s="65">
        <f>Table224578910112345678910111213141516171819202122232425262728293031323334[[#This Row],[PEMBULATAN]]*O46</f>
        <v>88119.9</v>
      </c>
    </row>
    <row r="47" spans="1:16" ht="24.75" customHeight="1" x14ac:dyDescent="0.2">
      <c r="A47" s="14"/>
      <c r="B47" s="14"/>
      <c r="C47" s="73" t="s">
        <v>5870</v>
      </c>
      <c r="D47" s="78" t="s">
        <v>289</v>
      </c>
      <c r="E47" s="13">
        <v>44464</v>
      </c>
      <c r="F47" s="76" t="s">
        <v>5645</v>
      </c>
      <c r="G47" s="13">
        <v>44464.916666666664</v>
      </c>
      <c r="H47" s="77" t="s">
        <v>5646</v>
      </c>
      <c r="I47" s="16">
        <v>83</v>
      </c>
      <c r="J47" s="16">
        <v>54</v>
      </c>
      <c r="K47" s="16">
        <v>26</v>
      </c>
      <c r="L47" s="16">
        <v>15</v>
      </c>
      <c r="M47" s="81">
        <v>29.132999999999999</v>
      </c>
      <c r="N47" s="100">
        <v>29.132999999999999</v>
      </c>
      <c r="O47" s="64">
        <v>2530</v>
      </c>
      <c r="P47" s="65">
        <f>Table224578910112345678910111213141516171819202122232425262728293031323334[[#This Row],[PEMBULATAN]]*O47</f>
        <v>73706.489999999991</v>
      </c>
    </row>
    <row r="48" spans="1:16" ht="24.75" customHeight="1" x14ac:dyDescent="0.2">
      <c r="A48" s="14"/>
      <c r="B48" s="14"/>
      <c r="C48" s="73" t="s">
        <v>5871</v>
      </c>
      <c r="D48" s="78" t="s">
        <v>289</v>
      </c>
      <c r="E48" s="13">
        <v>44464</v>
      </c>
      <c r="F48" s="76" t="s">
        <v>5645</v>
      </c>
      <c r="G48" s="13">
        <v>44464.916666666664</v>
      </c>
      <c r="H48" s="77" t="s">
        <v>5646</v>
      </c>
      <c r="I48" s="16">
        <v>55</v>
      </c>
      <c r="J48" s="16">
        <v>50</v>
      </c>
      <c r="K48" s="16">
        <v>20</v>
      </c>
      <c r="L48" s="16">
        <v>4</v>
      </c>
      <c r="M48" s="81">
        <v>13.75</v>
      </c>
      <c r="N48" s="100">
        <v>13.75</v>
      </c>
      <c r="O48" s="64">
        <v>2530</v>
      </c>
      <c r="P48" s="65">
        <f>Table224578910112345678910111213141516171819202122232425262728293031323334[[#This Row],[PEMBULATAN]]*O48</f>
        <v>34787.5</v>
      </c>
    </row>
    <row r="49" spans="1:16" ht="24.75" customHeight="1" x14ac:dyDescent="0.2">
      <c r="A49" s="14"/>
      <c r="B49" s="14"/>
      <c r="C49" s="73" t="s">
        <v>5872</v>
      </c>
      <c r="D49" s="78" t="s">
        <v>289</v>
      </c>
      <c r="E49" s="13">
        <v>44464</v>
      </c>
      <c r="F49" s="76" t="s">
        <v>5645</v>
      </c>
      <c r="G49" s="13">
        <v>44464.916666666664</v>
      </c>
      <c r="H49" s="77" t="s">
        <v>5646</v>
      </c>
      <c r="I49" s="16">
        <v>59</v>
      </c>
      <c r="J49" s="16">
        <v>53</v>
      </c>
      <c r="K49" s="16">
        <v>25</v>
      </c>
      <c r="L49" s="16">
        <v>12</v>
      </c>
      <c r="M49" s="81">
        <v>19.543749999999999</v>
      </c>
      <c r="N49" s="100">
        <v>19.543749999999999</v>
      </c>
      <c r="O49" s="64">
        <v>2530</v>
      </c>
      <c r="P49" s="65">
        <f>Table224578910112345678910111213141516171819202122232425262728293031323334[[#This Row],[PEMBULATAN]]*O49</f>
        <v>49445.6875</v>
      </c>
    </row>
    <row r="50" spans="1:16" ht="24.75" customHeight="1" x14ac:dyDescent="0.2">
      <c r="A50" s="14"/>
      <c r="B50" s="14"/>
      <c r="C50" s="73" t="s">
        <v>5873</v>
      </c>
      <c r="D50" s="78" t="s">
        <v>289</v>
      </c>
      <c r="E50" s="13">
        <v>44464</v>
      </c>
      <c r="F50" s="76" t="s">
        <v>5645</v>
      </c>
      <c r="G50" s="13">
        <v>44464.916666666664</v>
      </c>
      <c r="H50" s="77" t="s">
        <v>5646</v>
      </c>
      <c r="I50" s="16">
        <v>75</v>
      </c>
      <c r="J50" s="16">
        <v>56</v>
      </c>
      <c r="K50" s="16">
        <v>28</v>
      </c>
      <c r="L50" s="16">
        <v>12</v>
      </c>
      <c r="M50" s="81">
        <v>29.4</v>
      </c>
      <c r="N50" s="100">
        <v>29.4</v>
      </c>
      <c r="O50" s="64">
        <v>2530</v>
      </c>
      <c r="P50" s="65">
        <f>Table224578910112345678910111213141516171819202122232425262728293031323334[[#This Row],[PEMBULATAN]]*O50</f>
        <v>74382</v>
      </c>
    </row>
    <row r="51" spans="1:16" ht="24.75" customHeight="1" x14ac:dyDescent="0.2">
      <c r="A51" s="14"/>
      <c r="B51" s="14"/>
      <c r="C51" s="73" t="s">
        <v>5874</v>
      </c>
      <c r="D51" s="78" t="s">
        <v>289</v>
      </c>
      <c r="E51" s="13">
        <v>44464</v>
      </c>
      <c r="F51" s="76" t="s">
        <v>5645</v>
      </c>
      <c r="G51" s="13">
        <v>44464.916666666664</v>
      </c>
      <c r="H51" s="77" t="s">
        <v>5646</v>
      </c>
      <c r="I51" s="16">
        <v>77</v>
      </c>
      <c r="J51" s="16">
        <v>61</v>
      </c>
      <c r="K51" s="16">
        <v>30</v>
      </c>
      <c r="L51" s="16">
        <v>13</v>
      </c>
      <c r="M51" s="81">
        <v>35.227499999999999</v>
      </c>
      <c r="N51" s="100">
        <v>35.227499999999999</v>
      </c>
      <c r="O51" s="64">
        <v>2530</v>
      </c>
      <c r="P51" s="65">
        <f>Table224578910112345678910111213141516171819202122232425262728293031323334[[#This Row],[PEMBULATAN]]*O51</f>
        <v>89125.574999999997</v>
      </c>
    </row>
    <row r="52" spans="1:16" ht="24.75" customHeight="1" x14ac:dyDescent="0.2">
      <c r="A52" s="14"/>
      <c r="B52" s="14"/>
      <c r="C52" s="73" t="s">
        <v>5875</v>
      </c>
      <c r="D52" s="78" t="s">
        <v>289</v>
      </c>
      <c r="E52" s="13">
        <v>44464</v>
      </c>
      <c r="F52" s="76" t="s">
        <v>5645</v>
      </c>
      <c r="G52" s="13">
        <v>44464.916666666664</v>
      </c>
      <c r="H52" s="77" t="s">
        <v>5646</v>
      </c>
      <c r="I52" s="16">
        <v>50</v>
      </c>
      <c r="J52" s="16">
        <v>50</v>
      </c>
      <c r="K52" s="16">
        <v>33</v>
      </c>
      <c r="L52" s="16">
        <v>1</v>
      </c>
      <c r="M52" s="81">
        <v>20.625</v>
      </c>
      <c r="N52" s="100">
        <v>20.625</v>
      </c>
      <c r="O52" s="64">
        <v>2530</v>
      </c>
      <c r="P52" s="65">
        <f>Table224578910112345678910111213141516171819202122232425262728293031323334[[#This Row],[PEMBULATAN]]*O52</f>
        <v>52181.25</v>
      </c>
    </row>
    <row r="53" spans="1:16" ht="24.75" customHeight="1" x14ac:dyDescent="0.2">
      <c r="A53" s="14"/>
      <c r="B53" s="14"/>
      <c r="C53" s="73" t="s">
        <v>5876</v>
      </c>
      <c r="D53" s="78" t="s">
        <v>289</v>
      </c>
      <c r="E53" s="13">
        <v>44464</v>
      </c>
      <c r="F53" s="76" t="s">
        <v>5645</v>
      </c>
      <c r="G53" s="13">
        <v>44464.916666666664</v>
      </c>
      <c r="H53" s="77" t="s">
        <v>5646</v>
      </c>
      <c r="I53" s="16">
        <v>52</v>
      </c>
      <c r="J53" s="16">
        <v>23</v>
      </c>
      <c r="K53" s="16">
        <v>13</v>
      </c>
      <c r="L53" s="16">
        <v>4</v>
      </c>
      <c r="M53" s="81">
        <v>3.887</v>
      </c>
      <c r="N53" s="100">
        <v>4</v>
      </c>
      <c r="O53" s="64">
        <v>2530</v>
      </c>
      <c r="P53" s="65">
        <f>Table224578910112345678910111213141516171819202122232425262728293031323334[[#This Row],[PEMBULATAN]]*O53</f>
        <v>10120</v>
      </c>
    </row>
    <row r="54" spans="1:16" ht="24.75" customHeight="1" x14ac:dyDescent="0.2">
      <c r="A54" s="14"/>
      <c r="B54" s="14"/>
      <c r="C54" s="73" t="s">
        <v>5877</v>
      </c>
      <c r="D54" s="78" t="s">
        <v>289</v>
      </c>
      <c r="E54" s="13">
        <v>44464</v>
      </c>
      <c r="F54" s="76" t="s">
        <v>5645</v>
      </c>
      <c r="G54" s="13">
        <v>44464.916666666664</v>
      </c>
      <c r="H54" s="77" t="s">
        <v>5646</v>
      </c>
      <c r="I54" s="16">
        <v>67</v>
      </c>
      <c r="J54" s="16">
        <v>58</v>
      </c>
      <c r="K54" s="16">
        <v>24</v>
      </c>
      <c r="L54" s="16">
        <v>8</v>
      </c>
      <c r="M54" s="81">
        <v>23.315999999999999</v>
      </c>
      <c r="N54" s="100">
        <v>24</v>
      </c>
      <c r="O54" s="64">
        <v>2530</v>
      </c>
      <c r="P54" s="65">
        <f>Table224578910112345678910111213141516171819202122232425262728293031323334[[#This Row],[PEMBULATAN]]*O54</f>
        <v>60720</v>
      </c>
    </row>
    <row r="55" spans="1:16" ht="24.75" customHeight="1" x14ac:dyDescent="0.2">
      <c r="A55" s="14"/>
      <c r="B55" s="14"/>
      <c r="C55" s="73" t="s">
        <v>5878</v>
      </c>
      <c r="D55" s="78" t="s">
        <v>289</v>
      </c>
      <c r="E55" s="13">
        <v>44464</v>
      </c>
      <c r="F55" s="76" t="s">
        <v>5645</v>
      </c>
      <c r="G55" s="13">
        <v>44464.916666666664</v>
      </c>
      <c r="H55" s="77" t="s">
        <v>5646</v>
      </c>
      <c r="I55" s="16">
        <v>68</v>
      </c>
      <c r="J55" s="16">
        <v>75</v>
      </c>
      <c r="K55" s="16">
        <v>24</v>
      </c>
      <c r="L55" s="16">
        <v>4</v>
      </c>
      <c r="M55" s="81">
        <v>30.6</v>
      </c>
      <c r="N55" s="100">
        <v>30.6</v>
      </c>
      <c r="O55" s="64">
        <v>2530</v>
      </c>
      <c r="P55" s="65">
        <f>Table224578910112345678910111213141516171819202122232425262728293031323334[[#This Row],[PEMBULATAN]]*O55</f>
        <v>77418</v>
      </c>
    </row>
    <row r="56" spans="1:16" ht="24.75" customHeight="1" x14ac:dyDescent="0.2">
      <c r="A56" s="14"/>
      <c r="B56" s="14"/>
      <c r="C56" s="73" t="s">
        <v>5879</v>
      </c>
      <c r="D56" s="78" t="s">
        <v>289</v>
      </c>
      <c r="E56" s="13">
        <v>44464</v>
      </c>
      <c r="F56" s="76" t="s">
        <v>5645</v>
      </c>
      <c r="G56" s="13">
        <v>44464.916666666664</v>
      </c>
      <c r="H56" s="77" t="s">
        <v>5646</v>
      </c>
      <c r="I56" s="16">
        <v>68</v>
      </c>
      <c r="J56" s="16">
        <v>56</v>
      </c>
      <c r="K56" s="16">
        <v>23</v>
      </c>
      <c r="L56" s="16">
        <v>7</v>
      </c>
      <c r="M56" s="81">
        <v>21.896000000000001</v>
      </c>
      <c r="N56" s="100">
        <v>21.896000000000001</v>
      </c>
      <c r="O56" s="64">
        <v>2530</v>
      </c>
      <c r="P56" s="65">
        <f>Table224578910112345678910111213141516171819202122232425262728293031323334[[#This Row],[PEMBULATAN]]*O56</f>
        <v>55396.880000000005</v>
      </c>
    </row>
    <row r="57" spans="1:16" ht="24.75" customHeight="1" x14ac:dyDescent="0.2">
      <c r="A57" s="14"/>
      <c r="B57" s="14"/>
      <c r="C57" s="73" t="s">
        <v>5880</v>
      </c>
      <c r="D57" s="78" t="s">
        <v>289</v>
      </c>
      <c r="E57" s="13">
        <v>44464</v>
      </c>
      <c r="F57" s="76" t="s">
        <v>5645</v>
      </c>
      <c r="G57" s="13">
        <v>44464.916666666664</v>
      </c>
      <c r="H57" s="77" t="s">
        <v>5646</v>
      </c>
      <c r="I57" s="16">
        <v>67</v>
      </c>
      <c r="J57" s="16">
        <v>45</v>
      </c>
      <c r="K57" s="16">
        <v>22</v>
      </c>
      <c r="L57" s="16">
        <v>9</v>
      </c>
      <c r="M57" s="81">
        <v>16.5825</v>
      </c>
      <c r="N57" s="100">
        <v>16.5825</v>
      </c>
      <c r="O57" s="64">
        <v>2530</v>
      </c>
      <c r="P57" s="65">
        <f>Table224578910112345678910111213141516171819202122232425262728293031323334[[#This Row],[PEMBULATAN]]*O57</f>
        <v>41953.724999999999</v>
      </c>
    </row>
    <row r="58" spans="1:16" ht="24.75" customHeight="1" x14ac:dyDescent="0.2">
      <c r="A58" s="14"/>
      <c r="B58" s="14"/>
      <c r="C58" s="73" t="s">
        <v>5881</v>
      </c>
      <c r="D58" s="78" t="s">
        <v>289</v>
      </c>
      <c r="E58" s="13">
        <v>44464</v>
      </c>
      <c r="F58" s="76" t="s">
        <v>5645</v>
      </c>
      <c r="G58" s="13">
        <v>44464.916666666664</v>
      </c>
      <c r="H58" s="77" t="s">
        <v>5646</v>
      </c>
      <c r="I58" s="16">
        <v>68</v>
      </c>
      <c r="J58" s="16">
        <v>43</v>
      </c>
      <c r="K58" s="16">
        <v>25</v>
      </c>
      <c r="L58" s="16">
        <v>12</v>
      </c>
      <c r="M58" s="81">
        <v>18.274999999999999</v>
      </c>
      <c r="N58" s="100">
        <v>18.274999999999999</v>
      </c>
      <c r="O58" s="64">
        <v>2530</v>
      </c>
      <c r="P58" s="65">
        <f>Table224578910112345678910111213141516171819202122232425262728293031323334[[#This Row],[PEMBULATAN]]*O58</f>
        <v>46235.75</v>
      </c>
    </row>
    <row r="59" spans="1:16" ht="24.75" customHeight="1" x14ac:dyDescent="0.2">
      <c r="A59" s="14"/>
      <c r="B59" s="14"/>
      <c r="C59" s="73" t="s">
        <v>5882</v>
      </c>
      <c r="D59" s="78" t="s">
        <v>289</v>
      </c>
      <c r="E59" s="13">
        <v>44464</v>
      </c>
      <c r="F59" s="76" t="s">
        <v>5645</v>
      </c>
      <c r="G59" s="13">
        <v>44464.916666666664</v>
      </c>
      <c r="H59" s="77" t="s">
        <v>5646</v>
      </c>
      <c r="I59" s="16">
        <v>60</v>
      </c>
      <c r="J59" s="16">
        <v>43</v>
      </c>
      <c r="K59" s="16">
        <v>25</v>
      </c>
      <c r="L59" s="16">
        <v>8</v>
      </c>
      <c r="M59" s="81">
        <v>16.125</v>
      </c>
      <c r="N59" s="100">
        <v>16.125</v>
      </c>
      <c r="O59" s="64">
        <v>2530</v>
      </c>
      <c r="P59" s="65">
        <f>Table224578910112345678910111213141516171819202122232425262728293031323334[[#This Row],[PEMBULATAN]]*O59</f>
        <v>40796.25</v>
      </c>
    </row>
    <row r="60" spans="1:16" ht="24.75" customHeight="1" x14ac:dyDescent="0.2">
      <c r="A60" s="14"/>
      <c r="B60" s="14"/>
      <c r="C60" s="73" t="s">
        <v>5883</v>
      </c>
      <c r="D60" s="78" t="s">
        <v>289</v>
      </c>
      <c r="E60" s="13">
        <v>44464</v>
      </c>
      <c r="F60" s="76" t="s">
        <v>5645</v>
      </c>
      <c r="G60" s="13">
        <v>44464.916666666664</v>
      </c>
      <c r="H60" s="77" t="s">
        <v>5646</v>
      </c>
      <c r="I60" s="16">
        <v>54</v>
      </c>
      <c r="J60" s="16">
        <v>35</v>
      </c>
      <c r="K60" s="16">
        <v>20</v>
      </c>
      <c r="L60" s="16">
        <v>3</v>
      </c>
      <c r="M60" s="81">
        <v>9.4499999999999993</v>
      </c>
      <c r="N60" s="100">
        <v>10</v>
      </c>
      <c r="O60" s="64">
        <v>2530</v>
      </c>
      <c r="P60" s="65">
        <f>Table224578910112345678910111213141516171819202122232425262728293031323334[[#This Row],[PEMBULATAN]]*O60</f>
        <v>25300</v>
      </c>
    </row>
    <row r="61" spans="1:16" ht="24.75" customHeight="1" x14ac:dyDescent="0.2">
      <c r="A61" s="14"/>
      <c r="B61" s="14"/>
      <c r="C61" s="73" t="s">
        <v>5884</v>
      </c>
      <c r="D61" s="78" t="s">
        <v>289</v>
      </c>
      <c r="E61" s="13">
        <v>44464</v>
      </c>
      <c r="F61" s="76" t="s">
        <v>5645</v>
      </c>
      <c r="G61" s="13">
        <v>44464.916666666664</v>
      </c>
      <c r="H61" s="77" t="s">
        <v>5646</v>
      </c>
      <c r="I61" s="16">
        <v>45</v>
      </c>
      <c r="J61" s="16">
        <v>32</v>
      </c>
      <c r="K61" s="16">
        <v>25</v>
      </c>
      <c r="L61" s="16">
        <v>2</v>
      </c>
      <c r="M61" s="81">
        <v>9</v>
      </c>
      <c r="N61" s="100">
        <v>9</v>
      </c>
      <c r="O61" s="64">
        <v>2530</v>
      </c>
      <c r="P61" s="65">
        <f>Table224578910112345678910111213141516171819202122232425262728293031323334[[#This Row],[PEMBULATAN]]*O61</f>
        <v>22770</v>
      </c>
    </row>
    <row r="62" spans="1:16" ht="24.75" customHeight="1" x14ac:dyDescent="0.2">
      <c r="A62" s="14"/>
      <c r="B62" s="14"/>
      <c r="C62" s="73" t="s">
        <v>5885</v>
      </c>
      <c r="D62" s="78" t="s">
        <v>289</v>
      </c>
      <c r="E62" s="13">
        <v>44464</v>
      </c>
      <c r="F62" s="76" t="s">
        <v>5645</v>
      </c>
      <c r="G62" s="13">
        <v>44464.916666666664</v>
      </c>
      <c r="H62" s="77" t="s">
        <v>5646</v>
      </c>
      <c r="I62" s="16">
        <v>30</v>
      </c>
      <c r="J62" s="16">
        <v>30</v>
      </c>
      <c r="K62" s="16">
        <v>27</v>
      </c>
      <c r="L62" s="16">
        <v>2</v>
      </c>
      <c r="M62" s="81">
        <v>6.0750000000000002</v>
      </c>
      <c r="N62" s="100">
        <v>6.0750000000000002</v>
      </c>
      <c r="O62" s="64">
        <v>2530</v>
      </c>
      <c r="P62" s="65">
        <f>Table224578910112345678910111213141516171819202122232425262728293031323334[[#This Row],[PEMBULATAN]]*O62</f>
        <v>15369.75</v>
      </c>
    </row>
    <row r="63" spans="1:16" ht="24.75" customHeight="1" x14ac:dyDescent="0.2">
      <c r="A63" s="14"/>
      <c r="B63" s="14"/>
      <c r="C63" s="73" t="s">
        <v>5886</v>
      </c>
      <c r="D63" s="78" t="s">
        <v>289</v>
      </c>
      <c r="E63" s="13">
        <v>44464</v>
      </c>
      <c r="F63" s="76" t="s">
        <v>5645</v>
      </c>
      <c r="G63" s="13">
        <v>44464.916666666664</v>
      </c>
      <c r="H63" s="77" t="s">
        <v>5646</v>
      </c>
      <c r="I63" s="16">
        <v>115</v>
      </c>
      <c r="J63" s="16">
        <v>53</v>
      </c>
      <c r="K63" s="16">
        <v>20</v>
      </c>
      <c r="L63" s="16">
        <v>15</v>
      </c>
      <c r="M63" s="81">
        <v>30.475000000000001</v>
      </c>
      <c r="N63" s="100">
        <v>30.475000000000001</v>
      </c>
      <c r="O63" s="64">
        <v>2530</v>
      </c>
      <c r="P63" s="65">
        <f>Table224578910112345678910111213141516171819202122232425262728293031323334[[#This Row],[PEMBULATAN]]*O63</f>
        <v>77101.75</v>
      </c>
    </row>
    <row r="64" spans="1:16" ht="24.75" customHeight="1" x14ac:dyDescent="0.2">
      <c r="A64" s="14"/>
      <c r="B64" s="14"/>
      <c r="C64" s="73" t="s">
        <v>5887</v>
      </c>
      <c r="D64" s="78" t="s">
        <v>289</v>
      </c>
      <c r="E64" s="13">
        <v>44464</v>
      </c>
      <c r="F64" s="76" t="s">
        <v>5645</v>
      </c>
      <c r="G64" s="13">
        <v>44464.916666666664</v>
      </c>
      <c r="H64" s="77" t="s">
        <v>5646</v>
      </c>
      <c r="I64" s="16">
        <v>30</v>
      </c>
      <c r="J64" s="16">
        <v>30</v>
      </c>
      <c r="K64" s="16">
        <v>10</v>
      </c>
      <c r="L64" s="16">
        <v>2</v>
      </c>
      <c r="M64" s="81">
        <v>2.25</v>
      </c>
      <c r="N64" s="100">
        <v>2.25</v>
      </c>
      <c r="O64" s="64">
        <v>2530</v>
      </c>
      <c r="P64" s="65">
        <f>Table224578910112345678910111213141516171819202122232425262728293031323334[[#This Row],[PEMBULATAN]]*O64</f>
        <v>5692.5</v>
      </c>
    </row>
    <row r="65" spans="1:16" ht="24.75" customHeight="1" x14ac:dyDescent="0.2">
      <c r="A65" s="14"/>
      <c r="B65" s="14"/>
      <c r="C65" s="73" t="s">
        <v>5888</v>
      </c>
      <c r="D65" s="78" t="s">
        <v>289</v>
      </c>
      <c r="E65" s="13">
        <v>44464</v>
      </c>
      <c r="F65" s="76" t="s">
        <v>5645</v>
      </c>
      <c r="G65" s="13">
        <v>44464.916666666664</v>
      </c>
      <c r="H65" s="77" t="s">
        <v>5646</v>
      </c>
      <c r="I65" s="16">
        <v>51</v>
      </c>
      <c r="J65" s="16">
        <v>40</v>
      </c>
      <c r="K65" s="16">
        <v>32</v>
      </c>
      <c r="L65" s="16">
        <v>2</v>
      </c>
      <c r="M65" s="81">
        <v>16.32</v>
      </c>
      <c r="N65" s="100">
        <v>17</v>
      </c>
      <c r="O65" s="64">
        <v>2530</v>
      </c>
      <c r="P65" s="65">
        <f>Table224578910112345678910111213141516171819202122232425262728293031323334[[#This Row],[PEMBULATAN]]*O65</f>
        <v>43010</v>
      </c>
    </row>
    <row r="66" spans="1:16" ht="24.75" customHeight="1" x14ac:dyDescent="0.2">
      <c r="A66" s="14"/>
      <c r="B66" s="14"/>
      <c r="C66" s="73" t="s">
        <v>5889</v>
      </c>
      <c r="D66" s="78" t="s">
        <v>289</v>
      </c>
      <c r="E66" s="13">
        <v>44464</v>
      </c>
      <c r="F66" s="76" t="s">
        <v>5645</v>
      </c>
      <c r="G66" s="13">
        <v>44464.916666666664</v>
      </c>
      <c r="H66" s="77" t="s">
        <v>5646</v>
      </c>
      <c r="I66" s="16">
        <v>50</v>
      </c>
      <c r="J66" s="16">
        <v>40</v>
      </c>
      <c r="K66" s="16">
        <v>19</v>
      </c>
      <c r="L66" s="16">
        <v>5</v>
      </c>
      <c r="M66" s="81">
        <v>9.5</v>
      </c>
      <c r="N66" s="100">
        <v>9.5</v>
      </c>
      <c r="O66" s="64">
        <v>2530</v>
      </c>
      <c r="P66" s="65">
        <f>Table224578910112345678910111213141516171819202122232425262728293031323334[[#This Row],[PEMBULATAN]]*O66</f>
        <v>24035</v>
      </c>
    </row>
    <row r="67" spans="1:16" ht="24.75" customHeight="1" x14ac:dyDescent="0.2">
      <c r="A67" s="14"/>
      <c r="B67" s="14"/>
      <c r="C67" s="73" t="s">
        <v>5890</v>
      </c>
      <c r="D67" s="78" t="s">
        <v>289</v>
      </c>
      <c r="E67" s="13">
        <v>44464</v>
      </c>
      <c r="F67" s="76" t="s">
        <v>5645</v>
      </c>
      <c r="G67" s="13">
        <v>44464.916666666664</v>
      </c>
      <c r="H67" s="77" t="s">
        <v>5646</v>
      </c>
      <c r="I67" s="16">
        <v>70</v>
      </c>
      <c r="J67" s="16">
        <v>46</v>
      </c>
      <c r="K67" s="16">
        <v>31</v>
      </c>
      <c r="L67" s="16">
        <v>9</v>
      </c>
      <c r="M67" s="81">
        <v>24.954999999999998</v>
      </c>
      <c r="N67" s="100">
        <v>24.954999999999998</v>
      </c>
      <c r="O67" s="64">
        <v>2530</v>
      </c>
      <c r="P67" s="65">
        <f>Table224578910112345678910111213141516171819202122232425262728293031323334[[#This Row],[PEMBULATAN]]*O67</f>
        <v>63136.149999999994</v>
      </c>
    </row>
    <row r="68" spans="1:16" ht="24.75" customHeight="1" x14ac:dyDescent="0.2">
      <c r="A68" s="14"/>
      <c r="B68" s="14"/>
      <c r="C68" s="73" t="s">
        <v>5891</v>
      </c>
      <c r="D68" s="78" t="s">
        <v>289</v>
      </c>
      <c r="E68" s="13">
        <v>44464</v>
      </c>
      <c r="F68" s="76" t="s">
        <v>5645</v>
      </c>
      <c r="G68" s="13">
        <v>44464.916666666664</v>
      </c>
      <c r="H68" s="77" t="s">
        <v>5646</v>
      </c>
      <c r="I68" s="16">
        <v>117</v>
      </c>
      <c r="J68" s="16">
        <v>51</v>
      </c>
      <c r="K68" s="16">
        <v>16</v>
      </c>
      <c r="L68" s="16">
        <v>10</v>
      </c>
      <c r="M68" s="81">
        <v>23.867999999999999</v>
      </c>
      <c r="N68" s="100">
        <v>23.867999999999999</v>
      </c>
      <c r="O68" s="64">
        <v>2530</v>
      </c>
      <c r="P68" s="65">
        <f>Table224578910112345678910111213141516171819202122232425262728293031323334[[#This Row],[PEMBULATAN]]*O68</f>
        <v>60386.039999999994</v>
      </c>
    </row>
    <row r="69" spans="1:16" ht="24.75" customHeight="1" x14ac:dyDescent="0.2">
      <c r="A69" s="14"/>
      <c r="B69" s="14"/>
      <c r="C69" s="73" t="s">
        <v>5892</v>
      </c>
      <c r="D69" s="78" t="s">
        <v>289</v>
      </c>
      <c r="E69" s="13">
        <v>44464</v>
      </c>
      <c r="F69" s="76" t="s">
        <v>5645</v>
      </c>
      <c r="G69" s="13">
        <v>44464.916666666664</v>
      </c>
      <c r="H69" s="77" t="s">
        <v>5646</v>
      </c>
      <c r="I69" s="16">
        <v>91</v>
      </c>
      <c r="J69" s="16">
        <v>51</v>
      </c>
      <c r="K69" s="16">
        <v>30</v>
      </c>
      <c r="L69" s="16">
        <v>23</v>
      </c>
      <c r="M69" s="81">
        <v>34.807499999999997</v>
      </c>
      <c r="N69" s="100">
        <v>34.807499999999997</v>
      </c>
      <c r="O69" s="64">
        <v>2530</v>
      </c>
      <c r="P69" s="65">
        <f>Table224578910112345678910111213141516171819202122232425262728293031323334[[#This Row],[PEMBULATAN]]*O69</f>
        <v>88062.974999999991</v>
      </c>
    </row>
    <row r="70" spans="1:16" ht="24.75" customHeight="1" x14ac:dyDescent="0.2">
      <c r="A70" s="14"/>
      <c r="B70" s="14"/>
      <c r="C70" s="73" t="s">
        <v>5893</v>
      </c>
      <c r="D70" s="78" t="s">
        <v>289</v>
      </c>
      <c r="E70" s="13">
        <v>44464</v>
      </c>
      <c r="F70" s="76" t="s">
        <v>5645</v>
      </c>
      <c r="G70" s="13">
        <v>44464.916666666664</v>
      </c>
      <c r="H70" s="77" t="s">
        <v>5646</v>
      </c>
      <c r="I70" s="16">
        <v>20</v>
      </c>
      <c r="J70" s="16">
        <v>25</v>
      </c>
      <c r="K70" s="16">
        <v>20</v>
      </c>
      <c r="L70" s="16">
        <v>6</v>
      </c>
      <c r="M70" s="81">
        <v>2.5</v>
      </c>
      <c r="N70" s="100">
        <v>6</v>
      </c>
      <c r="O70" s="64">
        <v>2530</v>
      </c>
      <c r="P70" s="65">
        <f>Table224578910112345678910111213141516171819202122232425262728293031323334[[#This Row],[PEMBULATAN]]*O70</f>
        <v>15180</v>
      </c>
    </row>
    <row r="71" spans="1:16" ht="24.75" customHeight="1" x14ac:dyDescent="0.2">
      <c r="A71" s="14"/>
      <c r="B71" s="14"/>
      <c r="C71" s="73" t="s">
        <v>5894</v>
      </c>
      <c r="D71" s="78" t="s">
        <v>289</v>
      </c>
      <c r="E71" s="13">
        <v>44464</v>
      </c>
      <c r="F71" s="76" t="s">
        <v>5645</v>
      </c>
      <c r="G71" s="13">
        <v>44464.916666666664</v>
      </c>
      <c r="H71" s="77" t="s">
        <v>5646</v>
      </c>
      <c r="I71" s="16">
        <v>84</v>
      </c>
      <c r="J71" s="16">
        <v>60</v>
      </c>
      <c r="K71" s="16">
        <v>39</v>
      </c>
      <c r="L71" s="16">
        <v>19</v>
      </c>
      <c r="M71" s="81">
        <v>49.14</v>
      </c>
      <c r="N71" s="100">
        <v>49.14</v>
      </c>
      <c r="O71" s="64">
        <v>2530</v>
      </c>
      <c r="P71" s="65">
        <f>Table224578910112345678910111213141516171819202122232425262728293031323334[[#This Row],[PEMBULATAN]]*O71</f>
        <v>124324.2</v>
      </c>
    </row>
    <row r="72" spans="1:16" ht="24.75" customHeight="1" x14ac:dyDescent="0.2">
      <c r="A72" s="14"/>
      <c r="B72" s="14"/>
      <c r="C72" s="73" t="s">
        <v>5895</v>
      </c>
      <c r="D72" s="78" t="s">
        <v>289</v>
      </c>
      <c r="E72" s="13">
        <v>44464</v>
      </c>
      <c r="F72" s="76" t="s">
        <v>5645</v>
      </c>
      <c r="G72" s="13">
        <v>44464.916666666664</v>
      </c>
      <c r="H72" s="77" t="s">
        <v>5646</v>
      </c>
      <c r="I72" s="16">
        <v>96</v>
      </c>
      <c r="J72" s="16">
        <v>91</v>
      </c>
      <c r="K72" s="16">
        <v>27</v>
      </c>
      <c r="L72" s="16">
        <v>24</v>
      </c>
      <c r="M72" s="81">
        <v>58.968000000000004</v>
      </c>
      <c r="N72" s="100">
        <v>58.968000000000004</v>
      </c>
      <c r="O72" s="64">
        <v>2530</v>
      </c>
      <c r="P72" s="65">
        <f>Table224578910112345678910111213141516171819202122232425262728293031323334[[#This Row],[PEMBULATAN]]*O72</f>
        <v>149189.04</v>
      </c>
    </row>
    <row r="73" spans="1:16" ht="24.75" customHeight="1" x14ac:dyDescent="0.2">
      <c r="A73" s="14"/>
      <c r="B73" s="14"/>
      <c r="C73" s="73" t="s">
        <v>5896</v>
      </c>
      <c r="D73" s="78" t="s">
        <v>289</v>
      </c>
      <c r="E73" s="13">
        <v>44464</v>
      </c>
      <c r="F73" s="76" t="s">
        <v>5645</v>
      </c>
      <c r="G73" s="13">
        <v>44464.916666666664</v>
      </c>
      <c r="H73" s="77" t="s">
        <v>5646</v>
      </c>
      <c r="I73" s="16">
        <v>90</v>
      </c>
      <c r="J73" s="16">
        <v>87</v>
      </c>
      <c r="K73" s="16">
        <v>35</v>
      </c>
      <c r="L73" s="16">
        <v>35</v>
      </c>
      <c r="M73" s="81">
        <v>68.512500000000003</v>
      </c>
      <c r="N73" s="100">
        <v>68.512500000000003</v>
      </c>
      <c r="O73" s="64">
        <v>2530</v>
      </c>
      <c r="P73" s="65">
        <f>Table224578910112345678910111213141516171819202122232425262728293031323334[[#This Row],[PEMBULATAN]]*O73</f>
        <v>173336.625</v>
      </c>
    </row>
    <row r="74" spans="1:16" ht="24.75" customHeight="1" x14ac:dyDescent="0.2">
      <c r="A74" s="14"/>
      <c r="B74" s="14"/>
      <c r="C74" s="73" t="s">
        <v>5897</v>
      </c>
      <c r="D74" s="78" t="s">
        <v>289</v>
      </c>
      <c r="E74" s="13">
        <v>44464</v>
      </c>
      <c r="F74" s="76" t="s">
        <v>5645</v>
      </c>
      <c r="G74" s="13">
        <v>44464.916666666664</v>
      </c>
      <c r="H74" s="77" t="s">
        <v>5646</v>
      </c>
      <c r="I74" s="16">
        <v>27</v>
      </c>
      <c r="J74" s="16">
        <v>27</v>
      </c>
      <c r="K74" s="16">
        <v>7</v>
      </c>
      <c r="L74" s="16">
        <v>3</v>
      </c>
      <c r="M74" s="81">
        <v>1.2757499999999999</v>
      </c>
      <c r="N74" s="100">
        <v>3</v>
      </c>
      <c r="O74" s="64">
        <v>2530</v>
      </c>
      <c r="P74" s="65">
        <f>Table224578910112345678910111213141516171819202122232425262728293031323334[[#This Row],[PEMBULATAN]]*O74</f>
        <v>7590</v>
      </c>
    </row>
    <row r="75" spans="1:16" ht="24.75" customHeight="1" x14ac:dyDescent="0.2">
      <c r="A75" s="14"/>
      <c r="B75" s="14"/>
      <c r="C75" s="73" t="s">
        <v>5898</v>
      </c>
      <c r="D75" s="78" t="s">
        <v>289</v>
      </c>
      <c r="E75" s="13">
        <v>44464</v>
      </c>
      <c r="F75" s="76" t="s">
        <v>5645</v>
      </c>
      <c r="G75" s="13">
        <v>44464.916666666664</v>
      </c>
      <c r="H75" s="77" t="s">
        <v>5646</v>
      </c>
      <c r="I75" s="16">
        <v>87</v>
      </c>
      <c r="J75" s="16">
        <v>46</v>
      </c>
      <c r="K75" s="16">
        <v>28</v>
      </c>
      <c r="L75" s="16">
        <v>11</v>
      </c>
      <c r="M75" s="81">
        <v>28.013999999999999</v>
      </c>
      <c r="N75" s="100">
        <v>28.013999999999999</v>
      </c>
      <c r="O75" s="64">
        <v>2530</v>
      </c>
      <c r="P75" s="65">
        <f>Table224578910112345678910111213141516171819202122232425262728293031323334[[#This Row],[PEMBULATAN]]*O75</f>
        <v>70875.42</v>
      </c>
    </row>
    <row r="76" spans="1:16" ht="24.75" customHeight="1" x14ac:dyDescent="0.2">
      <c r="A76" s="14"/>
      <c r="B76" s="14"/>
      <c r="C76" s="73" t="s">
        <v>5899</v>
      </c>
      <c r="D76" s="78" t="s">
        <v>289</v>
      </c>
      <c r="E76" s="13">
        <v>44464</v>
      </c>
      <c r="F76" s="76" t="s">
        <v>5645</v>
      </c>
      <c r="G76" s="13">
        <v>44464.916666666664</v>
      </c>
      <c r="H76" s="77" t="s">
        <v>5646</v>
      </c>
      <c r="I76" s="16">
        <v>90</v>
      </c>
      <c r="J76" s="16">
        <v>76</v>
      </c>
      <c r="K76" s="16">
        <v>30</v>
      </c>
      <c r="L76" s="16">
        <v>14</v>
      </c>
      <c r="M76" s="81">
        <v>51.3</v>
      </c>
      <c r="N76" s="100">
        <v>52</v>
      </c>
      <c r="O76" s="64">
        <v>2530</v>
      </c>
      <c r="P76" s="65">
        <f>Table224578910112345678910111213141516171819202122232425262728293031323334[[#This Row],[PEMBULATAN]]*O76</f>
        <v>131560</v>
      </c>
    </row>
    <row r="77" spans="1:16" ht="24.75" customHeight="1" x14ac:dyDescent="0.2">
      <c r="A77" s="14"/>
      <c r="B77" s="14"/>
      <c r="C77" s="73" t="s">
        <v>5900</v>
      </c>
      <c r="D77" s="78" t="s">
        <v>289</v>
      </c>
      <c r="E77" s="13">
        <v>44464</v>
      </c>
      <c r="F77" s="76" t="s">
        <v>5645</v>
      </c>
      <c r="G77" s="13">
        <v>44464.916666666664</v>
      </c>
      <c r="H77" s="77" t="s">
        <v>5646</v>
      </c>
      <c r="I77" s="16">
        <v>100</v>
      </c>
      <c r="J77" s="16">
        <v>87</v>
      </c>
      <c r="K77" s="16">
        <v>45</v>
      </c>
      <c r="L77" s="16">
        <v>36</v>
      </c>
      <c r="M77" s="81">
        <v>97.875</v>
      </c>
      <c r="N77" s="100">
        <v>97.875</v>
      </c>
      <c r="O77" s="64">
        <v>2530</v>
      </c>
      <c r="P77" s="65">
        <f>Table224578910112345678910111213141516171819202122232425262728293031323334[[#This Row],[PEMBULATAN]]*O77</f>
        <v>247623.75</v>
      </c>
    </row>
    <row r="78" spans="1:16" ht="24.75" customHeight="1" x14ac:dyDescent="0.2">
      <c r="A78" s="14"/>
      <c r="B78" s="14"/>
      <c r="C78" s="73" t="s">
        <v>5901</v>
      </c>
      <c r="D78" s="78" t="s">
        <v>289</v>
      </c>
      <c r="E78" s="13">
        <v>44464</v>
      </c>
      <c r="F78" s="76" t="s">
        <v>5645</v>
      </c>
      <c r="G78" s="13">
        <v>44464.916666666664</v>
      </c>
      <c r="H78" s="77" t="s">
        <v>5646</v>
      </c>
      <c r="I78" s="16">
        <v>100</v>
      </c>
      <c r="J78" s="16">
        <v>87</v>
      </c>
      <c r="K78" s="16">
        <v>30</v>
      </c>
      <c r="L78" s="16">
        <v>29</v>
      </c>
      <c r="M78" s="81">
        <v>65.25</v>
      </c>
      <c r="N78" s="100">
        <v>65.25</v>
      </c>
      <c r="O78" s="64">
        <v>2530</v>
      </c>
      <c r="P78" s="65">
        <f>Table224578910112345678910111213141516171819202122232425262728293031323334[[#This Row],[PEMBULATAN]]*O78</f>
        <v>165082.5</v>
      </c>
    </row>
    <row r="79" spans="1:16" ht="24.75" customHeight="1" x14ac:dyDescent="0.2">
      <c r="A79" s="14"/>
      <c r="B79" s="14"/>
      <c r="C79" s="73" t="s">
        <v>5902</v>
      </c>
      <c r="D79" s="78" t="s">
        <v>289</v>
      </c>
      <c r="E79" s="13">
        <v>44464</v>
      </c>
      <c r="F79" s="76" t="s">
        <v>5645</v>
      </c>
      <c r="G79" s="13">
        <v>44464.916666666664</v>
      </c>
      <c r="H79" s="77" t="s">
        <v>5646</v>
      </c>
      <c r="I79" s="16">
        <v>100</v>
      </c>
      <c r="J79" s="16">
        <v>87</v>
      </c>
      <c r="K79" s="16">
        <v>400</v>
      </c>
      <c r="L79" s="16">
        <v>25</v>
      </c>
      <c r="M79" s="81">
        <v>870</v>
      </c>
      <c r="N79" s="100">
        <v>870</v>
      </c>
      <c r="O79" s="64">
        <v>2530</v>
      </c>
      <c r="P79" s="65">
        <f>Table224578910112345678910111213141516171819202122232425262728293031323334[[#This Row],[PEMBULATAN]]*O79</f>
        <v>2201100</v>
      </c>
    </row>
    <row r="80" spans="1:16" ht="24.75" customHeight="1" x14ac:dyDescent="0.2">
      <c r="A80" s="14"/>
      <c r="B80" s="14"/>
      <c r="C80" s="73" t="s">
        <v>5903</v>
      </c>
      <c r="D80" s="78" t="s">
        <v>289</v>
      </c>
      <c r="E80" s="13">
        <v>44464</v>
      </c>
      <c r="F80" s="76" t="s">
        <v>5645</v>
      </c>
      <c r="G80" s="13">
        <v>44464.916666666664</v>
      </c>
      <c r="H80" s="77" t="s">
        <v>5646</v>
      </c>
      <c r="I80" s="16">
        <v>90</v>
      </c>
      <c r="J80" s="16">
        <v>87</v>
      </c>
      <c r="K80" s="16">
        <v>34</v>
      </c>
      <c r="L80" s="16">
        <v>16</v>
      </c>
      <c r="M80" s="81">
        <v>66.555000000000007</v>
      </c>
      <c r="N80" s="100">
        <v>66.555000000000007</v>
      </c>
      <c r="O80" s="64">
        <v>2530</v>
      </c>
      <c r="P80" s="65">
        <f>Table224578910112345678910111213141516171819202122232425262728293031323334[[#This Row],[PEMBULATAN]]*O80</f>
        <v>168384.15000000002</v>
      </c>
    </row>
    <row r="81" spans="1:16" ht="24.75" customHeight="1" x14ac:dyDescent="0.2">
      <c r="A81" s="14"/>
      <c r="B81" s="14"/>
      <c r="C81" s="73" t="s">
        <v>5904</v>
      </c>
      <c r="D81" s="78" t="s">
        <v>289</v>
      </c>
      <c r="E81" s="13">
        <v>44464</v>
      </c>
      <c r="F81" s="76" t="s">
        <v>5645</v>
      </c>
      <c r="G81" s="13">
        <v>44464.916666666664</v>
      </c>
      <c r="H81" s="77" t="s">
        <v>5646</v>
      </c>
      <c r="I81" s="16">
        <v>90</v>
      </c>
      <c r="J81" s="16">
        <v>68</v>
      </c>
      <c r="K81" s="16">
        <v>30</v>
      </c>
      <c r="L81" s="16">
        <v>16</v>
      </c>
      <c r="M81" s="81">
        <v>45.9</v>
      </c>
      <c r="N81" s="100">
        <v>45.9</v>
      </c>
      <c r="O81" s="64">
        <v>2530</v>
      </c>
      <c r="P81" s="65">
        <f>Table224578910112345678910111213141516171819202122232425262728293031323334[[#This Row],[PEMBULATAN]]*O81</f>
        <v>116127</v>
      </c>
    </row>
    <row r="82" spans="1:16" ht="24.75" customHeight="1" x14ac:dyDescent="0.2">
      <c r="A82" s="14"/>
      <c r="B82" s="14"/>
      <c r="C82" s="73" t="s">
        <v>5905</v>
      </c>
      <c r="D82" s="78" t="s">
        <v>289</v>
      </c>
      <c r="E82" s="13">
        <v>44464</v>
      </c>
      <c r="F82" s="76" t="s">
        <v>5645</v>
      </c>
      <c r="G82" s="13">
        <v>44464.916666666664</v>
      </c>
      <c r="H82" s="77" t="s">
        <v>5646</v>
      </c>
      <c r="I82" s="16">
        <v>78</v>
      </c>
      <c r="J82" s="16">
        <v>56</v>
      </c>
      <c r="K82" s="16">
        <v>33</v>
      </c>
      <c r="L82" s="16">
        <v>10</v>
      </c>
      <c r="M82" s="81">
        <v>36.036000000000001</v>
      </c>
      <c r="N82" s="100">
        <v>36.036000000000001</v>
      </c>
      <c r="O82" s="64">
        <v>2530</v>
      </c>
      <c r="P82" s="65">
        <f>Table224578910112345678910111213141516171819202122232425262728293031323334[[#This Row],[PEMBULATAN]]*O82</f>
        <v>91171.08</v>
      </c>
    </row>
    <row r="83" spans="1:16" ht="24.75" customHeight="1" x14ac:dyDescent="0.2">
      <c r="A83" s="14"/>
      <c r="B83" s="14"/>
      <c r="C83" s="73" t="s">
        <v>5906</v>
      </c>
      <c r="D83" s="78" t="s">
        <v>289</v>
      </c>
      <c r="E83" s="13">
        <v>44464</v>
      </c>
      <c r="F83" s="76" t="s">
        <v>5645</v>
      </c>
      <c r="G83" s="13">
        <v>44464.916666666664</v>
      </c>
      <c r="H83" s="77" t="s">
        <v>5646</v>
      </c>
      <c r="I83" s="16">
        <v>100</v>
      </c>
      <c r="J83" s="16">
        <v>67</v>
      </c>
      <c r="K83" s="16">
        <v>40</v>
      </c>
      <c r="L83" s="16">
        <v>30</v>
      </c>
      <c r="M83" s="81">
        <v>67</v>
      </c>
      <c r="N83" s="100">
        <v>67</v>
      </c>
      <c r="O83" s="64">
        <v>2530</v>
      </c>
      <c r="P83" s="65">
        <f>Table224578910112345678910111213141516171819202122232425262728293031323334[[#This Row],[PEMBULATAN]]*O83</f>
        <v>169510</v>
      </c>
    </row>
    <row r="84" spans="1:16" ht="24.75" customHeight="1" x14ac:dyDescent="0.2">
      <c r="A84" s="14"/>
      <c r="B84" s="14"/>
      <c r="C84" s="73" t="s">
        <v>5907</v>
      </c>
      <c r="D84" s="78" t="s">
        <v>289</v>
      </c>
      <c r="E84" s="13">
        <v>44464</v>
      </c>
      <c r="F84" s="76" t="s">
        <v>5645</v>
      </c>
      <c r="G84" s="13">
        <v>44464.916666666664</v>
      </c>
      <c r="H84" s="77" t="s">
        <v>5646</v>
      </c>
      <c r="I84" s="16">
        <v>87</v>
      </c>
      <c r="J84" s="16">
        <v>65</v>
      </c>
      <c r="K84" s="16">
        <v>30</v>
      </c>
      <c r="L84" s="16">
        <v>20</v>
      </c>
      <c r="M84" s="81">
        <v>42.412500000000001</v>
      </c>
      <c r="N84" s="100">
        <v>43</v>
      </c>
      <c r="O84" s="64">
        <v>2530</v>
      </c>
      <c r="P84" s="65">
        <f>Table224578910112345678910111213141516171819202122232425262728293031323334[[#This Row],[PEMBULATAN]]*O84</f>
        <v>108790</v>
      </c>
    </row>
    <row r="85" spans="1:16" ht="24.75" customHeight="1" x14ac:dyDescent="0.2">
      <c r="A85" s="14"/>
      <c r="B85" s="14"/>
      <c r="C85" s="73" t="s">
        <v>5908</v>
      </c>
      <c r="D85" s="78" t="s">
        <v>289</v>
      </c>
      <c r="E85" s="13">
        <v>44464</v>
      </c>
      <c r="F85" s="76" t="s">
        <v>5645</v>
      </c>
      <c r="G85" s="13">
        <v>44464.916666666664</v>
      </c>
      <c r="H85" s="77" t="s">
        <v>5646</v>
      </c>
      <c r="I85" s="16">
        <v>67</v>
      </c>
      <c r="J85" s="16">
        <v>45</v>
      </c>
      <c r="K85" s="16">
        <v>30</v>
      </c>
      <c r="L85" s="16">
        <v>3</v>
      </c>
      <c r="M85" s="81">
        <v>22.612500000000001</v>
      </c>
      <c r="N85" s="100">
        <v>22.612500000000001</v>
      </c>
      <c r="O85" s="64">
        <v>2530</v>
      </c>
      <c r="P85" s="65">
        <f>Table224578910112345678910111213141516171819202122232425262728293031323334[[#This Row],[PEMBULATAN]]*O85</f>
        <v>57209.625</v>
      </c>
    </row>
    <row r="86" spans="1:16" ht="24.75" customHeight="1" x14ac:dyDescent="0.2">
      <c r="A86" s="14"/>
      <c r="B86" s="14"/>
      <c r="C86" s="73" t="s">
        <v>5909</v>
      </c>
      <c r="D86" s="78" t="s">
        <v>289</v>
      </c>
      <c r="E86" s="13">
        <v>44464</v>
      </c>
      <c r="F86" s="76" t="s">
        <v>5645</v>
      </c>
      <c r="G86" s="13">
        <v>44464.916666666664</v>
      </c>
      <c r="H86" s="77" t="s">
        <v>5646</v>
      </c>
      <c r="I86" s="16">
        <v>60</v>
      </c>
      <c r="J86" s="16">
        <v>40</v>
      </c>
      <c r="K86" s="16">
        <v>25</v>
      </c>
      <c r="L86" s="16">
        <v>17</v>
      </c>
      <c r="M86" s="81">
        <v>15</v>
      </c>
      <c r="N86" s="100">
        <v>17</v>
      </c>
      <c r="O86" s="64">
        <v>2530</v>
      </c>
      <c r="P86" s="65">
        <f>Table224578910112345678910111213141516171819202122232425262728293031323334[[#This Row],[PEMBULATAN]]*O86</f>
        <v>43010</v>
      </c>
    </row>
    <row r="87" spans="1:16" ht="24.75" customHeight="1" x14ac:dyDescent="0.2">
      <c r="A87" s="14"/>
      <c r="B87" s="14"/>
      <c r="C87" s="73" t="s">
        <v>5910</v>
      </c>
      <c r="D87" s="78" t="s">
        <v>289</v>
      </c>
      <c r="E87" s="13">
        <v>44464</v>
      </c>
      <c r="F87" s="76" t="s">
        <v>5645</v>
      </c>
      <c r="G87" s="13">
        <v>44464.916666666664</v>
      </c>
      <c r="H87" s="77" t="s">
        <v>5646</v>
      </c>
      <c r="I87" s="16">
        <v>36</v>
      </c>
      <c r="J87" s="16">
        <v>45</v>
      </c>
      <c r="K87" s="16">
        <v>20</v>
      </c>
      <c r="L87" s="16">
        <v>3</v>
      </c>
      <c r="M87" s="81">
        <v>8.1</v>
      </c>
      <c r="N87" s="100">
        <v>8.1</v>
      </c>
      <c r="O87" s="64">
        <v>2530</v>
      </c>
      <c r="P87" s="65">
        <f>Table224578910112345678910111213141516171819202122232425262728293031323334[[#This Row],[PEMBULATAN]]*O87</f>
        <v>20493</v>
      </c>
    </row>
    <row r="88" spans="1:16" ht="24.75" customHeight="1" x14ac:dyDescent="0.2">
      <c r="A88" s="14"/>
      <c r="B88" s="14"/>
      <c r="C88" s="73" t="s">
        <v>5911</v>
      </c>
      <c r="D88" s="78" t="s">
        <v>289</v>
      </c>
      <c r="E88" s="13">
        <v>44464</v>
      </c>
      <c r="F88" s="76" t="s">
        <v>5645</v>
      </c>
      <c r="G88" s="13">
        <v>44464.916666666664</v>
      </c>
      <c r="H88" s="77" t="s">
        <v>5646</v>
      </c>
      <c r="I88" s="16">
        <v>87</v>
      </c>
      <c r="J88" s="16">
        <v>68</v>
      </c>
      <c r="K88" s="16">
        <v>30</v>
      </c>
      <c r="L88" s="16">
        <v>21</v>
      </c>
      <c r="M88" s="81">
        <v>44.37</v>
      </c>
      <c r="N88" s="100">
        <v>45</v>
      </c>
      <c r="O88" s="64">
        <v>2530</v>
      </c>
      <c r="P88" s="65">
        <f>Table224578910112345678910111213141516171819202122232425262728293031323334[[#This Row],[PEMBULATAN]]*O88</f>
        <v>113850</v>
      </c>
    </row>
    <row r="89" spans="1:16" ht="24.75" customHeight="1" x14ac:dyDescent="0.2">
      <c r="A89" s="14"/>
      <c r="B89" s="14"/>
      <c r="C89" s="73" t="s">
        <v>5912</v>
      </c>
      <c r="D89" s="78" t="s">
        <v>289</v>
      </c>
      <c r="E89" s="13">
        <v>44464</v>
      </c>
      <c r="F89" s="76" t="s">
        <v>5645</v>
      </c>
      <c r="G89" s="13">
        <v>44464.916666666664</v>
      </c>
      <c r="H89" s="77" t="s">
        <v>5646</v>
      </c>
      <c r="I89" s="16">
        <v>90</v>
      </c>
      <c r="J89" s="16">
        <v>87</v>
      </c>
      <c r="K89" s="16">
        <v>33</v>
      </c>
      <c r="L89" s="16">
        <v>29</v>
      </c>
      <c r="M89" s="81">
        <v>64.597499999999997</v>
      </c>
      <c r="N89" s="100">
        <v>64.597499999999997</v>
      </c>
      <c r="O89" s="64">
        <v>2530</v>
      </c>
      <c r="P89" s="65">
        <f>Table224578910112345678910111213141516171819202122232425262728293031323334[[#This Row],[PEMBULATAN]]*O89</f>
        <v>163431.67499999999</v>
      </c>
    </row>
    <row r="90" spans="1:16" ht="24.75" customHeight="1" x14ac:dyDescent="0.2">
      <c r="A90" s="14"/>
      <c r="B90" s="14"/>
      <c r="C90" s="73" t="s">
        <v>5913</v>
      </c>
      <c r="D90" s="78" t="s">
        <v>289</v>
      </c>
      <c r="E90" s="13">
        <v>44464</v>
      </c>
      <c r="F90" s="76" t="s">
        <v>5645</v>
      </c>
      <c r="G90" s="13">
        <v>44464.916666666664</v>
      </c>
      <c r="H90" s="77" t="s">
        <v>5646</v>
      </c>
      <c r="I90" s="16">
        <v>87</v>
      </c>
      <c r="J90" s="16">
        <v>65</v>
      </c>
      <c r="K90" s="16">
        <v>30</v>
      </c>
      <c r="L90" s="16">
        <v>6</v>
      </c>
      <c r="M90" s="81">
        <v>42.412500000000001</v>
      </c>
      <c r="N90" s="100">
        <v>43</v>
      </c>
      <c r="O90" s="64">
        <v>2530</v>
      </c>
      <c r="P90" s="65">
        <f>Table224578910112345678910111213141516171819202122232425262728293031323334[[#This Row],[PEMBULATAN]]*O90</f>
        <v>108790</v>
      </c>
    </row>
    <row r="91" spans="1:16" ht="24.75" customHeight="1" x14ac:dyDescent="0.2">
      <c r="A91" s="14"/>
      <c r="B91" s="14"/>
      <c r="C91" s="73" t="s">
        <v>5914</v>
      </c>
      <c r="D91" s="78" t="s">
        <v>289</v>
      </c>
      <c r="E91" s="13">
        <v>44464</v>
      </c>
      <c r="F91" s="76" t="s">
        <v>5645</v>
      </c>
      <c r="G91" s="13">
        <v>44464.916666666664</v>
      </c>
      <c r="H91" s="77" t="s">
        <v>5646</v>
      </c>
      <c r="I91" s="16">
        <v>90</v>
      </c>
      <c r="J91" s="16">
        <v>75</v>
      </c>
      <c r="K91" s="16">
        <v>40</v>
      </c>
      <c r="L91" s="16">
        <v>13</v>
      </c>
      <c r="M91" s="81">
        <v>67.5</v>
      </c>
      <c r="N91" s="100">
        <v>67.5</v>
      </c>
      <c r="O91" s="64">
        <v>2530</v>
      </c>
      <c r="P91" s="65">
        <f>Table224578910112345678910111213141516171819202122232425262728293031323334[[#This Row],[PEMBULATAN]]*O91</f>
        <v>170775</v>
      </c>
    </row>
    <row r="92" spans="1:16" ht="24.75" customHeight="1" x14ac:dyDescent="0.2">
      <c r="A92" s="14"/>
      <c r="B92" s="14"/>
      <c r="C92" s="73" t="s">
        <v>5915</v>
      </c>
      <c r="D92" s="78" t="s">
        <v>289</v>
      </c>
      <c r="E92" s="13">
        <v>44464</v>
      </c>
      <c r="F92" s="76" t="s">
        <v>5645</v>
      </c>
      <c r="G92" s="13">
        <v>44464.916666666664</v>
      </c>
      <c r="H92" s="77" t="s">
        <v>5646</v>
      </c>
      <c r="I92" s="16">
        <v>100</v>
      </c>
      <c r="J92" s="16">
        <v>88</v>
      </c>
      <c r="K92" s="16">
        <v>40</v>
      </c>
      <c r="L92" s="16">
        <v>24</v>
      </c>
      <c r="M92" s="81">
        <v>88</v>
      </c>
      <c r="N92" s="100">
        <v>88</v>
      </c>
      <c r="O92" s="64">
        <v>2530</v>
      </c>
      <c r="P92" s="65">
        <f>Table224578910112345678910111213141516171819202122232425262728293031323334[[#This Row],[PEMBULATAN]]*O92</f>
        <v>222640</v>
      </c>
    </row>
    <row r="93" spans="1:16" ht="24.75" customHeight="1" x14ac:dyDescent="0.2">
      <c r="A93" s="14"/>
      <c r="B93" s="14"/>
      <c r="C93" s="73" t="s">
        <v>5916</v>
      </c>
      <c r="D93" s="78" t="s">
        <v>289</v>
      </c>
      <c r="E93" s="13">
        <v>44464</v>
      </c>
      <c r="F93" s="76" t="s">
        <v>5645</v>
      </c>
      <c r="G93" s="13">
        <v>44464.916666666664</v>
      </c>
      <c r="H93" s="77" t="s">
        <v>5646</v>
      </c>
      <c r="I93" s="16">
        <v>50</v>
      </c>
      <c r="J93" s="16">
        <v>30</v>
      </c>
      <c r="K93" s="16">
        <v>23</v>
      </c>
      <c r="L93" s="16">
        <v>5</v>
      </c>
      <c r="M93" s="81">
        <v>8.625</v>
      </c>
      <c r="N93" s="100">
        <v>8.625</v>
      </c>
      <c r="O93" s="64">
        <v>2530</v>
      </c>
      <c r="P93" s="65">
        <f>Table224578910112345678910111213141516171819202122232425262728293031323334[[#This Row],[PEMBULATAN]]*O93</f>
        <v>21821.25</v>
      </c>
    </row>
    <row r="94" spans="1:16" ht="24.75" customHeight="1" x14ac:dyDescent="0.2">
      <c r="A94" s="14"/>
      <c r="B94" s="14"/>
      <c r="C94" s="73" t="s">
        <v>5917</v>
      </c>
      <c r="D94" s="78" t="s">
        <v>289</v>
      </c>
      <c r="E94" s="13">
        <v>44464</v>
      </c>
      <c r="F94" s="76" t="s">
        <v>5645</v>
      </c>
      <c r="G94" s="13">
        <v>44464.916666666664</v>
      </c>
      <c r="H94" s="77" t="s">
        <v>5646</v>
      </c>
      <c r="I94" s="16">
        <v>40</v>
      </c>
      <c r="J94" s="16">
        <v>30</v>
      </c>
      <c r="K94" s="16">
        <v>25</v>
      </c>
      <c r="L94" s="16">
        <v>4</v>
      </c>
      <c r="M94" s="81">
        <v>7.5</v>
      </c>
      <c r="N94" s="100">
        <v>7.5</v>
      </c>
      <c r="O94" s="64">
        <v>2530</v>
      </c>
      <c r="P94" s="65">
        <f>Table224578910112345678910111213141516171819202122232425262728293031323334[[#This Row],[PEMBULATAN]]*O94</f>
        <v>18975</v>
      </c>
    </row>
    <row r="95" spans="1:16" ht="24.75" customHeight="1" x14ac:dyDescent="0.2">
      <c r="A95" s="14"/>
      <c r="B95" s="14"/>
      <c r="C95" s="73" t="s">
        <v>5918</v>
      </c>
      <c r="D95" s="78" t="s">
        <v>289</v>
      </c>
      <c r="E95" s="13">
        <v>44464</v>
      </c>
      <c r="F95" s="76" t="s">
        <v>5645</v>
      </c>
      <c r="G95" s="13">
        <v>44464.916666666664</v>
      </c>
      <c r="H95" s="77" t="s">
        <v>5646</v>
      </c>
      <c r="I95" s="16">
        <v>57</v>
      </c>
      <c r="J95" s="16">
        <v>57</v>
      </c>
      <c r="K95" s="16">
        <v>20</v>
      </c>
      <c r="L95" s="16">
        <v>2</v>
      </c>
      <c r="M95" s="81">
        <v>16.245000000000001</v>
      </c>
      <c r="N95" s="100">
        <v>16.245000000000001</v>
      </c>
      <c r="O95" s="64">
        <v>2530</v>
      </c>
      <c r="P95" s="65">
        <f>Table224578910112345678910111213141516171819202122232425262728293031323334[[#This Row],[PEMBULATAN]]*O95</f>
        <v>41099.850000000006</v>
      </c>
    </row>
    <row r="96" spans="1:16" ht="24.75" customHeight="1" x14ac:dyDescent="0.2">
      <c r="A96" s="14"/>
      <c r="B96" s="14"/>
      <c r="C96" s="73" t="s">
        <v>5919</v>
      </c>
      <c r="D96" s="78" t="s">
        <v>289</v>
      </c>
      <c r="E96" s="13">
        <v>44464</v>
      </c>
      <c r="F96" s="76" t="s">
        <v>5645</v>
      </c>
      <c r="G96" s="13">
        <v>44464.916666666664</v>
      </c>
      <c r="H96" s="77" t="s">
        <v>5646</v>
      </c>
      <c r="I96" s="16">
        <v>50</v>
      </c>
      <c r="J96" s="16">
        <v>30</v>
      </c>
      <c r="K96" s="16">
        <v>20</v>
      </c>
      <c r="L96" s="16">
        <v>7</v>
      </c>
      <c r="M96" s="81">
        <v>7.5</v>
      </c>
      <c r="N96" s="100">
        <v>7.5</v>
      </c>
      <c r="O96" s="64">
        <v>2530</v>
      </c>
      <c r="P96" s="65">
        <f>Table224578910112345678910111213141516171819202122232425262728293031323334[[#This Row],[PEMBULATAN]]*O96</f>
        <v>18975</v>
      </c>
    </row>
    <row r="97" spans="1:16" ht="24.75" customHeight="1" x14ac:dyDescent="0.2">
      <c r="A97" s="14"/>
      <c r="B97" s="14"/>
      <c r="C97" s="73" t="s">
        <v>5920</v>
      </c>
      <c r="D97" s="78" t="s">
        <v>289</v>
      </c>
      <c r="E97" s="13">
        <v>44464</v>
      </c>
      <c r="F97" s="76" t="s">
        <v>5645</v>
      </c>
      <c r="G97" s="13">
        <v>44464.916666666664</v>
      </c>
      <c r="H97" s="77" t="s">
        <v>5646</v>
      </c>
      <c r="I97" s="16">
        <v>48</v>
      </c>
      <c r="J97" s="16">
        <v>40</v>
      </c>
      <c r="K97" s="16">
        <v>20</v>
      </c>
      <c r="L97" s="16">
        <v>4</v>
      </c>
      <c r="M97" s="81">
        <v>9.6</v>
      </c>
      <c r="N97" s="100">
        <v>9.6</v>
      </c>
      <c r="O97" s="64">
        <v>2530</v>
      </c>
      <c r="P97" s="65">
        <f>Table224578910112345678910111213141516171819202122232425262728293031323334[[#This Row],[PEMBULATAN]]*O97</f>
        <v>24288</v>
      </c>
    </row>
    <row r="98" spans="1:16" ht="24.75" customHeight="1" x14ac:dyDescent="0.2">
      <c r="A98" s="14"/>
      <c r="B98" s="14"/>
      <c r="C98" s="73" t="s">
        <v>5921</v>
      </c>
      <c r="D98" s="78" t="s">
        <v>289</v>
      </c>
      <c r="E98" s="13">
        <v>44464</v>
      </c>
      <c r="F98" s="76" t="s">
        <v>5645</v>
      </c>
      <c r="G98" s="13">
        <v>44464.916666666664</v>
      </c>
      <c r="H98" s="77" t="s">
        <v>5646</v>
      </c>
      <c r="I98" s="16">
        <v>20</v>
      </c>
      <c r="J98" s="16">
        <v>20</v>
      </c>
      <c r="K98" s="16">
        <v>7</v>
      </c>
      <c r="L98" s="16">
        <v>1</v>
      </c>
      <c r="M98" s="81">
        <v>0.7</v>
      </c>
      <c r="N98" s="100">
        <v>1</v>
      </c>
      <c r="O98" s="64">
        <v>2530</v>
      </c>
      <c r="P98" s="65">
        <f>Table224578910112345678910111213141516171819202122232425262728293031323334[[#This Row],[PEMBULATAN]]*O98</f>
        <v>2530</v>
      </c>
    </row>
    <row r="99" spans="1:16" ht="24.75" customHeight="1" x14ac:dyDescent="0.2">
      <c r="A99" s="14"/>
      <c r="B99" s="14"/>
      <c r="C99" s="73" t="s">
        <v>5922</v>
      </c>
      <c r="D99" s="78" t="s">
        <v>289</v>
      </c>
      <c r="E99" s="13">
        <v>44464</v>
      </c>
      <c r="F99" s="76" t="s">
        <v>5645</v>
      </c>
      <c r="G99" s="13">
        <v>44464.916666666664</v>
      </c>
      <c r="H99" s="77" t="s">
        <v>5646</v>
      </c>
      <c r="I99" s="16">
        <v>60</v>
      </c>
      <c r="J99" s="16">
        <v>40</v>
      </c>
      <c r="K99" s="16">
        <v>30</v>
      </c>
      <c r="L99" s="16">
        <v>2</v>
      </c>
      <c r="M99" s="81">
        <v>18</v>
      </c>
      <c r="N99" s="100">
        <v>18</v>
      </c>
      <c r="O99" s="64">
        <v>2530</v>
      </c>
      <c r="P99" s="65">
        <f>Table224578910112345678910111213141516171819202122232425262728293031323334[[#This Row],[PEMBULATAN]]*O99</f>
        <v>45540</v>
      </c>
    </row>
    <row r="100" spans="1:16" ht="24.75" customHeight="1" x14ac:dyDescent="0.2">
      <c r="A100" s="14"/>
      <c r="B100" s="14"/>
      <c r="C100" s="73" t="s">
        <v>5923</v>
      </c>
      <c r="D100" s="78" t="s">
        <v>289</v>
      </c>
      <c r="E100" s="13">
        <v>44464</v>
      </c>
      <c r="F100" s="76" t="s">
        <v>5645</v>
      </c>
      <c r="G100" s="13">
        <v>44464.916666666664</v>
      </c>
      <c r="H100" s="77" t="s">
        <v>5646</v>
      </c>
      <c r="I100" s="16">
        <v>80</v>
      </c>
      <c r="J100" s="16">
        <v>68</v>
      </c>
      <c r="K100" s="16">
        <v>11</v>
      </c>
      <c r="L100" s="16">
        <v>2</v>
      </c>
      <c r="M100" s="81">
        <v>14.96</v>
      </c>
      <c r="N100" s="100">
        <v>14.96</v>
      </c>
      <c r="O100" s="64">
        <v>2530</v>
      </c>
      <c r="P100" s="65">
        <f>Table224578910112345678910111213141516171819202122232425262728293031323334[[#This Row],[PEMBULATAN]]*O100</f>
        <v>37848.800000000003</v>
      </c>
    </row>
    <row r="101" spans="1:16" ht="24.75" customHeight="1" x14ac:dyDescent="0.2">
      <c r="A101" s="14"/>
      <c r="B101" s="14"/>
      <c r="C101" s="73" t="s">
        <v>5924</v>
      </c>
      <c r="D101" s="78" t="s">
        <v>289</v>
      </c>
      <c r="E101" s="13">
        <v>44464</v>
      </c>
      <c r="F101" s="76" t="s">
        <v>5645</v>
      </c>
      <c r="G101" s="13">
        <v>44464.916666666664</v>
      </c>
      <c r="H101" s="77" t="s">
        <v>5646</v>
      </c>
      <c r="I101" s="16">
        <v>68</v>
      </c>
      <c r="J101" s="16">
        <v>50</v>
      </c>
      <c r="K101" s="16">
        <v>50</v>
      </c>
      <c r="L101" s="16">
        <v>4</v>
      </c>
      <c r="M101" s="81">
        <v>42.5</v>
      </c>
      <c r="N101" s="100">
        <v>42.5</v>
      </c>
      <c r="O101" s="64">
        <v>2530</v>
      </c>
      <c r="P101" s="65">
        <f>Table224578910112345678910111213141516171819202122232425262728293031323334[[#This Row],[PEMBULATAN]]*O101</f>
        <v>107525</v>
      </c>
    </row>
    <row r="102" spans="1:16" ht="24.75" customHeight="1" x14ac:dyDescent="0.2">
      <c r="A102" s="14"/>
      <c r="B102" s="14"/>
      <c r="C102" s="73" t="s">
        <v>5925</v>
      </c>
      <c r="D102" s="78" t="s">
        <v>289</v>
      </c>
      <c r="E102" s="13">
        <v>44464</v>
      </c>
      <c r="F102" s="76" t="s">
        <v>5645</v>
      </c>
      <c r="G102" s="13">
        <v>44464.916666666664</v>
      </c>
      <c r="H102" s="77" t="s">
        <v>5646</v>
      </c>
      <c r="I102" s="16">
        <v>50</v>
      </c>
      <c r="J102" s="16">
        <v>60</v>
      </c>
      <c r="K102" s="16">
        <v>30</v>
      </c>
      <c r="L102" s="16">
        <v>10</v>
      </c>
      <c r="M102" s="81">
        <v>22.5</v>
      </c>
      <c r="N102" s="100">
        <v>22.5</v>
      </c>
      <c r="O102" s="64">
        <v>2530</v>
      </c>
      <c r="P102" s="65">
        <f>Table224578910112345678910111213141516171819202122232425262728293031323334[[#This Row],[PEMBULATAN]]*O102</f>
        <v>56925</v>
      </c>
    </row>
    <row r="103" spans="1:16" ht="24.75" customHeight="1" x14ac:dyDescent="0.2">
      <c r="A103" s="14"/>
      <c r="B103" s="14"/>
      <c r="C103" s="73" t="s">
        <v>5926</v>
      </c>
      <c r="D103" s="78" t="s">
        <v>289</v>
      </c>
      <c r="E103" s="13">
        <v>44464</v>
      </c>
      <c r="F103" s="76" t="s">
        <v>5645</v>
      </c>
      <c r="G103" s="13">
        <v>44464.916666666664</v>
      </c>
      <c r="H103" s="77" t="s">
        <v>5646</v>
      </c>
      <c r="I103" s="16">
        <v>50</v>
      </c>
      <c r="J103" s="16">
        <v>45</v>
      </c>
      <c r="K103" s="16">
        <v>30</v>
      </c>
      <c r="L103" s="16">
        <v>5</v>
      </c>
      <c r="M103" s="81">
        <v>16.875</v>
      </c>
      <c r="N103" s="100">
        <v>16.875</v>
      </c>
      <c r="O103" s="64">
        <v>2530</v>
      </c>
      <c r="P103" s="65">
        <f>Table224578910112345678910111213141516171819202122232425262728293031323334[[#This Row],[PEMBULATAN]]*O103</f>
        <v>42693.75</v>
      </c>
    </row>
    <row r="104" spans="1:16" ht="24.75" customHeight="1" x14ac:dyDescent="0.2">
      <c r="A104" s="14"/>
      <c r="B104" s="14"/>
      <c r="C104" s="73" t="s">
        <v>5927</v>
      </c>
      <c r="D104" s="78" t="s">
        <v>289</v>
      </c>
      <c r="E104" s="13">
        <v>44464</v>
      </c>
      <c r="F104" s="76" t="s">
        <v>5645</v>
      </c>
      <c r="G104" s="13">
        <v>44464.916666666664</v>
      </c>
      <c r="H104" s="77" t="s">
        <v>5646</v>
      </c>
      <c r="I104" s="16">
        <v>128</v>
      </c>
      <c r="J104" s="16">
        <v>30</v>
      </c>
      <c r="K104" s="16">
        <v>30</v>
      </c>
      <c r="L104" s="16">
        <v>8</v>
      </c>
      <c r="M104" s="81">
        <v>28.8</v>
      </c>
      <c r="N104" s="100">
        <v>28.8</v>
      </c>
      <c r="O104" s="64">
        <v>2530</v>
      </c>
      <c r="P104" s="65">
        <f>Table224578910112345678910111213141516171819202122232425262728293031323334[[#This Row],[PEMBULATAN]]*O104</f>
        <v>72864</v>
      </c>
    </row>
    <row r="105" spans="1:16" ht="24.75" customHeight="1" x14ac:dyDescent="0.2">
      <c r="A105" s="14"/>
      <c r="B105" s="14"/>
      <c r="C105" s="73" t="s">
        <v>5928</v>
      </c>
      <c r="D105" s="78" t="s">
        <v>289</v>
      </c>
      <c r="E105" s="13">
        <v>44464</v>
      </c>
      <c r="F105" s="76" t="s">
        <v>5645</v>
      </c>
      <c r="G105" s="13">
        <v>44464.916666666664</v>
      </c>
      <c r="H105" s="77" t="s">
        <v>5646</v>
      </c>
      <c r="I105" s="16">
        <v>67</v>
      </c>
      <c r="J105" s="16">
        <v>67</v>
      </c>
      <c r="K105" s="16">
        <v>30</v>
      </c>
      <c r="L105" s="16">
        <v>2</v>
      </c>
      <c r="M105" s="81">
        <v>33.667499999999997</v>
      </c>
      <c r="N105" s="100">
        <v>33.667499999999997</v>
      </c>
      <c r="O105" s="64">
        <v>2530</v>
      </c>
      <c r="P105" s="65">
        <f>Table224578910112345678910111213141516171819202122232425262728293031323334[[#This Row],[PEMBULATAN]]*O105</f>
        <v>85178.774999999994</v>
      </c>
    </row>
    <row r="106" spans="1:16" ht="24.75" customHeight="1" x14ac:dyDescent="0.2">
      <c r="A106" s="14"/>
      <c r="B106" s="14"/>
      <c r="C106" s="73" t="s">
        <v>5929</v>
      </c>
      <c r="D106" s="78" t="s">
        <v>289</v>
      </c>
      <c r="E106" s="13">
        <v>44464</v>
      </c>
      <c r="F106" s="76" t="s">
        <v>5645</v>
      </c>
      <c r="G106" s="13">
        <v>44464.916666666664</v>
      </c>
      <c r="H106" s="77" t="s">
        <v>5646</v>
      </c>
      <c r="I106" s="16">
        <v>67</v>
      </c>
      <c r="J106" s="16">
        <v>45</v>
      </c>
      <c r="K106" s="16">
        <v>25</v>
      </c>
      <c r="L106" s="16">
        <v>13</v>
      </c>
      <c r="M106" s="81">
        <v>18.84375</v>
      </c>
      <c r="N106" s="100">
        <v>18.84375</v>
      </c>
      <c r="O106" s="64">
        <v>2530</v>
      </c>
      <c r="P106" s="65">
        <f>Table224578910112345678910111213141516171819202122232425262728293031323334[[#This Row],[PEMBULATAN]]*O106</f>
        <v>47674.6875</v>
      </c>
    </row>
    <row r="107" spans="1:16" ht="24.75" customHeight="1" x14ac:dyDescent="0.2">
      <c r="A107" s="14"/>
      <c r="B107" s="14"/>
      <c r="C107" s="73" t="s">
        <v>5930</v>
      </c>
      <c r="D107" s="78" t="s">
        <v>289</v>
      </c>
      <c r="E107" s="13">
        <v>44464</v>
      </c>
      <c r="F107" s="76" t="s">
        <v>5645</v>
      </c>
      <c r="G107" s="13">
        <v>44464.916666666664</v>
      </c>
      <c r="H107" s="77" t="s">
        <v>5646</v>
      </c>
      <c r="I107" s="16">
        <v>87</v>
      </c>
      <c r="J107" s="16">
        <v>67</v>
      </c>
      <c r="K107" s="16">
        <v>45</v>
      </c>
      <c r="L107" s="16">
        <v>22</v>
      </c>
      <c r="M107" s="81">
        <v>65.576250000000002</v>
      </c>
      <c r="N107" s="100">
        <v>65.576250000000002</v>
      </c>
      <c r="O107" s="64">
        <v>2530</v>
      </c>
      <c r="P107" s="65">
        <f>Table224578910112345678910111213141516171819202122232425262728293031323334[[#This Row],[PEMBULATAN]]*O107</f>
        <v>165907.91250000001</v>
      </c>
    </row>
    <row r="108" spans="1:16" ht="24.75" customHeight="1" x14ac:dyDescent="0.2">
      <c r="A108" s="14"/>
      <c r="B108" s="14"/>
      <c r="C108" s="73" t="s">
        <v>5931</v>
      </c>
      <c r="D108" s="78" t="s">
        <v>289</v>
      </c>
      <c r="E108" s="13">
        <v>44464</v>
      </c>
      <c r="F108" s="76" t="s">
        <v>5645</v>
      </c>
      <c r="G108" s="13">
        <v>44464.916666666664</v>
      </c>
      <c r="H108" s="77" t="s">
        <v>5646</v>
      </c>
      <c r="I108" s="16">
        <v>100</v>
      </c>
      <c r="J108" s="16">
        <v>45</v>
      </c>
      <c r="K108" s="16">
        <v>30</v>
      </c>
      <c r="L108" s="16">
        <v>11</v>
      </c>
      <c r="M108" s="81">
        <v>33.75</v>
      </c>
      <c r="N108" s="100">
        <v>33.75</v>
      </c>
      <c r="O108" s="64">
        <v>2530</v>
      </c>
      <c r="P108" s="65">
        <f>Table224578910112345678910111213141516171819202122232425262728293031323334[[#This Row],[PEMBULATAN]]*O108</f>
        <v>85387.5</v>
      </c>
    </row>
    <row r="109" spans="1:16" ht="24.75" customHeight="1" x14ac:dyDescent="0.2">
      <c r="A109" s="14"/>
      <c r="B109" s="14"/>
      <c r="C109" s="73" t="s">
        <v>5932</v>
      </c>
      <c r="D109" s="78" t="s">
        <v>289</v>
      </c>
      <c r="E109" s="13">
        <v>44464</v>
      </c>
      <c r="F109" s="76" t="s">
        <v>5645</v>
      </c>
      <c r="G109" s="13">
        <v>44464.916666666664</v>
      </c>
      <c r="H109" s="77" t="s">
        <v>5646</v>
      </c>
      <c r="I109" s="16">
        <v>87</v>
      </c>
      <c r="J109" s="16">
        <v>76</v>
      </c>
      <c r="K109" s="16">
        <v>45</v>
      </c>
      <c r="L109" s="16">
        <v>7</v>
      </c>
      <c r="M109" s="81">
        <v>74.385000000000005</v>
      </c>
      <c r="N109" s="100">
        <v>74.385000000000005</v>
      </c>
      <c r="O109" s="64">
        <v>2530</v>
      </c>
      <c r="P109" s="65">
        <f>Table224578910112345678910111213141516171819202122232425262728293031323334[[#This Row],[PEMBULATAN]]*O109</f>
        <v>188194.05000000002</v>
      </c>
    </row>
    <row r="110" spans="1:16" ht="24.75" customHeight="1" x14ac:dyDescent="0.2">
      <c r="A110" s="14"/>
      <c r="B110" s="14"/>
      <c r="C110" s="73" t="s">
        <v>5933</v>
      </c>
      <c r="D110" s="78" t="s">
        <v>289</v>
      </c>
      <c r="E110" s="13">
        <v>44464</v>
      </c>
      <c r="F110" s="76" t="s">
        <v>5645</v>
      </c>
      <c r="G110" s="13">
        <v>44464.916666666664</v>
      </c>
      <c r="H110" s="77" t="s">
        <v>5646</v>
      </c>
      <c r="I110" s="16">
        <v>67</v>
      </c>
      <c r="J110" s="16">
        <v>56</v>
      </c>
      <c r="K110" s="16">
        <v>27</v>
      </c>
      <c r="L110" s="16">
        <v>6</v>
      </c>
      <c r="M110" s="81">
        <v>25.326000000000001</v>
      </c>
      <c r="N110" s="100">
        <v>26</v>
      </c>
      <c r="O110" s="64">
        <v>2530</v>
      </c>
      <c r="P110" s="65">
        <f>Table224578910112345678910111213141516171819202122232425262728293031323334[[#This Row],[PEMBULATAN]]*O110</f>
        <v>65780</v>
      </c>
    </row>
    <row r="111" spans="1:16" ht="24.75" customHeight="1" x14ac:dyDescent="0.2">
      <c r="A111" s="14"/>
      <c r="B111" s="14"/>
      <c r="C111" s="73" t="s">
        <v>5934</v>
      </c>
      <c r="D111" s="78" t="s">
        <v>289</v>
      </c>
      <c r="E111" s="13">
        <v>44464</v>
      </c>
      <c r="F111" s="76" t="s">
        <v>5645</v>
      </c>
      <c r="G111" s="13">
        <v>44464.916666666664</v>
      </c>
      <c r="H111" s="77" t="s">
        <v>5646</v>
      </c>
      <c r="I111" s="16">
        <v>90</v>
      </c>
      <c r="J111" s="16">
        <v>87</v>
      </c>
      <c r="K111" s="16">
        <v>40</v>
      </c>
      <c r="L111" s="16">
        <v>27</v>
      </c>
      <c r="M111" s="81">
        <v>78.3</v>
      </c>
      <c r="N111" s="100">
        <v>78.3</v>
      </c>
      <c r="O111" s="64">
        <v>2530</v>
      </c>
      <c r="P111" s="65">
        <f>Table224578910112345678910111213141516171819202122232425262728293031323334[[#This Row],[PEMBULATAN]]*O111</f>
        <v>198099</v>
      </c>
    </row>
    <row r="112" spans="1:16" ht="24.75" customHeight="1" x14ac:dyDescent="0.2">
      <c r="A112" s="14"/>
      <c r="B112" s="14"/>
      <c r="C112" s="73" t="s">
        <v>5935</v>
      </c>
      <c r="D112" s="78" t="s">
        <v>289</v>
      </c>
      <c r="E112" s="13">
        <v>44464</v>
      </c>
      <c r="F112" s="76" t="s">
        <v>5645</v>
      </c>
      <c r="G112" s="13">
        <v>44464.916666666664</v>
      </c>
      <c r="H112" s="77" t="s">
        <v>5646</v>
      </c>
      <c r="I112" s="16">
        <v>60</v>
      </c>
      <c r="J112" s="16">
        <v>40</v>
      </c>
      <c r="K112" s="16">
        <v>26</v>
      </c>
      <c r="L112" s="16">
        <v>3</v>
      </c>
      <c r="M112" s="81">
        <v>15.6</v>
      </c>
      <c r="N112" s="100">
        <v>15.6</v>
      </c>
      <c r="O112" s="64">
        <v>2530</v>
      </c>
      <c r="P112" s="65">
        <f>Table224578910112345678910111213141516171819202122232425262728293031323334[[#This Row],[PEMBULATAN]]*O112</f>
        <v>39468</v>
      </c>
    </row>
    <row r="113" spans="1:16" ht="24.75" customHeight="1" x14ac:dyDescent="0.2">
      <c r="A113" s="14"/>
      <c r="B113" s="14"/>
      <c r="C113" s="73" t="s">
        <v>5936</v>
      </c>
      <c r="D113" s="78" t="s">
        <v>289</v>
      </c>
      <c r="E113" s="13">
        <v>44464</v>
      </c>
      <c r="F113" s="76" t="s">
        <v>5645</v>
      </c>
      <c r="G113" s="13">
        <v>44464.916666666664</v>
      </c>
      <c r="H113" s="77" t="s">
        <v>5646</v>
      </c>
      <c r="I113" s="16">
        <v>68</v>
      </c>
      <c r="J113" s="16">
        <v>68</v>
      </c>
      <c r="K113" s="16">
        <v>45</v>
      </c>
      <c r="L113" s="16">
        <v>12</v>
      </c>
      <c r="M113" s="81">
        <v>52.02</v>
      </c>
      <c r="N113" s="100">
        <v>52.02</v>
      </c>
      <c r="O113" s="64">
        <v>2530</v>
      </c>
      <c r="P113" s="65">
        <f>Table224578910112345678910111213141516171819202122232425262728293031323334[[#This Row],[PEMBULATAN]]*O113</f>
        <v>131610.6</v>
      </c>
    </row>
    <row r="114" spans="1:16" ht="24.75" customHeight="1" x14ac:dyDescent="0.2">
      <c r="A114" s="14"/>
      <c r="B114" s="14"/>
      <c r="C114" s="73" t="s">
        <v>5937</v>
      </c>
      <c r="D114" s="78" t="s">
        <v>289</v>
      </c>
      <c r="E114" s="13">
        <v>44464</v>
      </c>
      <c r="F114" s="76" t="s">
        <v>5645</v>
      </c>
      <c r="G114" s="13">
        <v>44464.916666666664</v>
      </c>
      <c r="H114" s="77" t="s">
        <v>5646</v>
      </c>
      <c r="I114" s="16">
        <v>60</v>
      </c>
      <c r="J114" s="16">
        <v>40</v>
      </c>
      <c r="K114" s="16">
        <v>40</v>
      </c>
      <c r="L114" s="16">
        <v>6</v>
      </c>
      <c r="M114" s="81">
        <v>24</v>
      </c>
      <c r="N114" s="100">
        <v>24</v>
      </c>
      <c r="O114" s="64">
        <v>2530</v>
      </c>
      <c r="P114" s="65">
        <f>Table224578910112345678910111213141516171819202122232425262728293031323334[[#This Row],[PEMBULATAN]]*O114</f>
        <v>60720</v>
      </c>
    </row>
    <row r="115" spans="1:16" ht="24.75" customHeight="1" x14ac:dyDescent="0.2">
      <c r="A115" s="14"/>
      <c r="B115" s="14"/>
      <c r="C115" s="73" t="s">
        <v>5938</v>
      </c>
      <c r="D115" s="78" t="s">
        <v>289</v>
      </c>
      <c r="E115" s="13">
        <v>44464</v>
      </c>
      <c r="F115" s="76" t="s">
        <v>5645</v>
      </c>
      <c r="G115" s="13">
        <v>44464.916666666664</v>
      </c>
      <c r="H115" s="77" t="s">
        <v>5646</v>
      </c>
      <c r="I115" s="16">
        <v>90</v>
      </c>
      <c r="J115" s="16">
        <v>26</v>
      </c>
      <c r="K115" s="16">
        <v>5</v>
      </c>
      <c r="L115" s="16">
        <v>2</v>
      </c>
      <c r="M115" s="81">
        <v>2.9249999999999998</v>
      </c>
      <c r="N115" s="100">
        <v>2.9249999999999998</v>
      </c>
      <c r="O115" s="64">
        <v>2530</v>
      </c>
      <c r="P115" s="65">
        <f>Table224578910112345678910111213141516171819202122232425262728293031323334[[#This Row],[PEMBULATAN]]*O115</f>
        <v>7400.25</v>
      </c>
    </row>
    <row r="116" spans="1:16" ht="24.75" customHeight="1" x14ac:dyDescent="0.2">
      <c r="A116" s="14"/>
      <c r="B116" s="14"/>
      <c r="C116" s="73" t="s">
        <v>5939</v>
      </c>
      <c r="D116" s="78" t="s">
        <v>289</v>
      </c>
      <c r="E116" s="13">
        <v>44464</v>
      </c>
      <c r="F116" s="76" t="s">
        <v>5645</v>
      </c>
      <c r="G116" s="13">
        <v>44464.916666666664</v>
      </c>
      <c r="H116" s="77" t="s">
        <v>5646</v>
      </c>
      <c r="I116" s="16">
        <v>90</v>
      </c>
      <c r="J116" s="16">
        <v>26</v>
      </c>
      <c r="K116" s="16">
        <v>5</v>
      </c>
      <c r="L116" s="16">
        <v>1</v>
      </c>
      <c r="M116" s="81">
        <v>2.9249999999999998</v>
      </c>
      <c r="N116" s="100">
        <v>2.9249999999999998</v>
      </c>
      <c r="O116" s="64">
        <v>2530</v>
      </c>
      <c r="P116" s="65">
        <f>Table224578910112345678910111213141516171819202122232425262728293031323334[[#This Row],[PEMBULATAN]]*O116</f>
        <v>7400.25</v>
      </c>
    </row>
    <row r="117" spans="1:16" ht="24.75" customHeight="1" x14ac:dyDescent="0.2">
      <c r="A117" s="14"/>
      <c r="B117" s="14"/>
      <c r="C117" s="73" t="s">
        <v>5940</v>
      </c>
      <c r="D117" s="78" t="s">
        <v>289</v>
      </c>
      <c r="E117" s="13">
        <v>44464</v>
      </c>
      <c r="F117" s="76" t="s">
        <v>5645</v>
      </c>
      <c r="G117" s="13">
        <v>44464.916666666664</v>
      </c>
      <c r="H117" s="77" t="s">
        <v>5646</v>
      </c>
      <c r="I117" s="16">
        <v>87</v>
      </c>
      <c r="J117" s="16">
        <v>67</v>
      </c>
      <c r="K117" s="16">
        <v>26</v>
      </c>
      <c r="L117" s="16">
        <v>7</v>
      </c>
      <c r="M117" s="81">
        <v>37.888500000000001</v>
      </c>
      <c r="N117" s="100">
        <v>37.888500000000001</v>
      </c>
      <c r="O117" s="64">
        <v>2530</v>
      </c>
      <c r="P117" s="65">
        <f>Table224578910112345678910111213141516171819202122232425262728293031323334[[#This Row],[PEMBULATAN]]*O117</f>
        <v>95857.904999999999</v>
      </c>
    </row>
    <row r="118" spans="1:16" ht="24.75" customHeight="1" x14ac:dyDescent="0.2">
      <c r="A118" s="14"/>
      <c r="B118" s="14"/>
      <c r="C118" s="73" t="s">
        <v>5941</v>
      </c>
      <c r="D118" s="78" t="s">
        <v>289</v>
      </c>
      <c r="E118" s="13">
        <v>44464</v>
      </c>
      <c r="F118" s="76" t="s">
        <v>5645</v>
      </c>
      <c r="G118" s="13">
        <v>44464.916666666664</v>
      </c>
      <c r="H118" s="77" t="s">
        <v>5646</v>
      </c>
      <c r="I118" s="16">
        <v>88</v>
      </c>
      <c r="J118" s="16">
        <v>65</v>
      </c>
      <c r="K118" s="16">
        <v>26</v>
      </c>
      <c r="L118" s="16">
        <v>4</v>
      </c>
      <c r="M118" s="81">
        <v>37.18</v>
      </c>
      <c r="N118" s="100">
        <v>37.18</v>
      </c>
      <c r="O118" s="64">
        <v>2530</v>
      </c>
      <c r="P118" s="65">
        <f>Table224578910112345678910111213141516171819202122232425262728293031323334[[#This Row],[PEMBULATAN]]*O118</f>
        <v>94065.4</v>
      </c>
    </row>
    <row r="119" spans="1:16" ht="24.75" customHeight="1" x14ac:dyDescent="0.2">
      <c r="A119" s="14"/>
      <c r="B119" s="14"/>
      <c r="C119" s="73" t="s">
        <v>5942</v>
      </c>
      <c r="D119" s="78" t="s">
        <v>289</v>
      </c>
      <c r="E119" s="13">
        <v>44464</v>
      </c>
      <c r="F119" s="76" t="s">
        <v>5645</v>
      </c>
      <c r="G119" s="13">
        <v>44464.916666666664</v>
      </c>
      <c r="H119" s="77" t="s">
        <v>5646</v>
      </c>
      <c r="I119" s="16">
        <v>120</v>
      </c>
      <c r="J119" s="16">
        <v>35</v>
      </c>
      <c r="K119" s="16">
        <v>5</v>
      </c>
      <c r="L119" s="16">
        <v>3</v>
      </c>
      <c r="M119" s="81">
        <v>5.25</v>
      </c>
      <c r="N119" s="100">
        <v>5.25</v>
      </c>
      <c r="O119" s="64">
        <v>2530</v>
      </c>
      <c r="P119" s="65">
        <f>Table224578910112345678910111213141516171819202122232425262728293031323334[[#This Row],[PEMBULATAN]]*O119</f>
        <v>13282.5</v>
      </c>
    </row>
    <row r="120" spans="1:16" ht="24.75" customHeight="1" x14ac:dyDescent="0.2">
      <c r="A120" s="14"/>
      <c r="B120" s="14"/>
      <c r="C120" s="73" t="s">
        <v>5943</v>
      </c>
      <c r="D120" s="78" t="s">
        <v>289</v>
      </c>
      <c r="E120" s="13">
        <v>44464</v>
      </c>
      <c r="F120" s="76" t="s">
        <v>5645</v>
      </c>
      <c r="G120" s="13">
        <v>44464.916666666664</v>
      </c>
      <c r="H120" s="77" t="s">
        <v>5646</v>
      </c>
      <c r="I120" s="16">
        <v>50</v>
      </c>
      <c r="J120" s="16">
        <v>10</v>
      </c>
      <c r="K120" s="16">
        <v>10</v>
      </c>
      <c r="L120" s="16">
        <v>1</v>
      </c>
      <c r="M120" s="81">
        <v>1.25</v>
      </c>
      <c r="N120" s="100">
        <v>1.25</v>
      </c>
      <c r="O120" s="64">
        <v>2530</v>
      </c>
      <c r="P120" s="65">
        <f>Table224578910112345678910111213141516171819202122232425262728293031323334[[#This Row],[PEMBULATAN]]*O120</f>
        <v>3162.5</v>
      </c>
    </row>
    <row r="121" spans="1:16" ht="24.75" customHeight="1" x14ac:dyDescent="0.2">
      <c r="A121" s="14"/>
      <c r="B121" s="14"/>
      <c r="C121" s="73" t="s">
        <v>5944</v>
      </c>
      <c r="D121" s="78" t="s">
        <v>289</v>
      </c>
      <c r="E121" s="13">
        <v>44464</v>
      </c>
      <c r="F121" s="76" t="s">
        <v>5645</v>
      </c>
      <c r="G121" s="13">
        <v>44464.916666666664</v>
      </c>
      <c r="H121" s="77" t="s">
        <v>5646</v>
      </c>
      <c r="I121" s="16">
        <v>60</v>
      </c>
      <c r="J121" s="16">
        <v>76</v>
      </c>
      <c r="K121" s="16">
        <v>30</v>
      </c>
      <c r="L121" s="16">
        <v>7</v>
      </c>
      <c r="M121" s="81">
        <v>34.200000000000003</v>
      </c>
      <c r="N121" s="100">
        <v>34.200000000000003</v>
      </c>
      <c r="O121" s="64">
        <v>2530</v>
      </c>
      <c r="P121" s="65">
        <f>Table224578910112345678910111213141516171819202122232425262728293031323334[[#This Row],[PEMBULATAN]]*O121</f>
        <v>86526</v>
      </c>
    </row>
    <row r="122" spans="1:16" ht="24.75" customHeight="1" x14ac:dyDescent="0.2">
      <c r="A122" s="14"/>
      <c r="B122" s="14"/>
      <c r="C122" s="73" t="s">
        <v>5945</v>
      </c>
      <c r="D122" s="78" t="s">
        <v>289</v>
      </c>
      <c r="E122" s="13">
        <v>44464</v>
      </c>
      <c r="F122" s="76" t="s">
        <v>5645</v>
      </c>
      <c r="G122" s="13">
        <v>44464.916666666664</v>
      </c>
      <c r="H122" s="77" t="s">
        <v>5646</v>
      </c>
      <c r="I122" s="16">
        <v>90</v>
      </c>
      <c r="J122" s="16">
        <v>30</v>
      </c>
      <c r="K122" s="16">
        <v>25</v>
      </c>
      <c r="L122" s="16">
        <v>3</v>
      </c>
      <c r="M122" s="81">
        <v>16.875</v>
      </c>
      <c r="N122" s="100">
        <v>16.875</v>
      </c>
      <c r="O122" s="64">
        <v>2530</v>
      </c>
      <c r="P122" s="65">
        <f>Table224578910112345678910111213141516171819202122232425262728293031323334[[#This Row],[PEMBULATAN]]*O122</f>
        <v>42693.75</v>
      </c>
    </row>
    <row r="123" spans="1:16" ht="24.75" customHeight="1" x14ac:dyDescent="0.2">
      <c r="A123" s="14"/>
      <c r="B123" s="14"/>
      <c r="C123" s="73" t="s">
        <v>5946</v>
      </c>
      <c r="D123" s="78" t="s">
        <v>289</v>
      </c>
      <c r="E123" s="13">
        <v>44464</v>
      </c>
      <c r="F123" s="76" t="s">
        <v>5645</v>
      </c>
      <c r="G123" s="13">
        <v>44464.916666666664</v>
      </c>
      <c r="H123" s="77" t="s">
        <v>5646</v>
      </c>
      <c r="I123" s="16">
        <v>58</v>
      </c>
      <c r="J123" s="16">
        <v>40</v>
      </c>
      <c r="K123" s="16">
        <v>30</v>
      </c>
      <c r="L123" s="16">
        <v>4</v>
      </c>
      <c r="M123" s="81">
        <v>17.399999999999999</v>
      </c>
      <c r="N123" s="100">
        <v>17.399999999999999</v>
      </c>
      <c r="O123" s="64">
        <v>2530</v>
      </c>
      <c r="P123" s="65">
        <f>Table224578910112345678910111213141516171819202122232425262728293031323334[[#This Row],[PEMBULATAN]]*O123</f>
        <v>44022</v>
      </c>
    </row>
    <row r="124" spans="1:16" ht="24.75" customHeight="1" x14ac:dyDescent="0.2">
      <c r="A124" s="14"/>
      <c r="B124" s="14"/>
      <c r="C124" s="73" t="s">
        <v>5947</v>
      </c>
      <c r="D124" s="78" t="s">
        <v>289</v>
      </c>
      <c r="E124" s="13">
        <v>44464</v>
      </c>
      <c r="F124" s="76" t="s">
        <v>5645</v>
      </c>
      <c r="G124" s="13">
        <v>44464.916666666664</v>
      </c>
      <c r="H124" s="77" t="s">
        <v>5646</v>
      </c>
      <c r="I124" s="16">
        <v>76</v>
      </c>
      <c r="J124" s="16">
        <v>56</v>
      </c>
      <c r="K124" s="16">
        <v>34</v>
      </c>
      <c r="L124" s="16">
        <v>9</v>
      </c>
      <c r="M124" s="81">
        <v>36.176000000000002</v>
      </c>
      <c r="N124" s="100">
        <v>36.176000000000002</v>
      </c>
      <c r="O124" s="64">
        <v>2530</v>
      </c>
      <c r="P124" s="65">
        <f>Table224578910112345678910111213141516171819202122232425262728293031323334[[#This Row],[PEMBULATAN]]*O124</f>
        <v>91525.28</v>
      </c>
    </row>
    <row r="125" spans="1:16" ht="24.75" customHeight="1" x14ac:dyDescent="0.2">
      <c r="A125" s="14"/>
      <c r="B125" s="14"/>
      <c r="C125" s="73" t="s">
        <v>5948</v>
      </c>
      <c r="D125" s="78" t="s">
        <v>289</v>
      </c>
      <c r="E125" s="13">
        <v>44464</v>
      </c>
      <c r="F125" s="76" t="s">
        <v>5645</v>
      </c>
      <c r="G125" s="13">
        <v>44464.916666666664</v>
      </c>
      <c r="H125" s="77" t="s">
        <v>5646</v>
      </c>
      <c r="I125" s="16">
        <v>67</v>
      </c>
      <c r="J125" s="16">
        <v>54</v>
      </c>
      <c r="K125" s="16">
        <v>26</v>
      </c>
      <c r="L125" s="16">
        <v>9</v>
      </c>
      <c r="M125" s="81">
        <v>23.516999999999999</v>
      </c>
      <c r="N125" s="100">
        <v>23.516999999999999</v>
      </c>
      <c r="O125" s="64">
        <v>2530</v>
      </c>
      <c r="P125" s="65">
        <f>Table224578910112345678910111213141516171819202122232425262728293031323334[[#This Row],[PEMBULATAN]]*O125</f>
        <v>59498.01</v>
      </c>
    </row>
    <row r="126" spans="1:16" ht="24.75" customHeight="1" x14ac:dyDescent="0.2">
      <c r="A126" s="14"/>
      <c r="B126" s="14"/>
      <c r="C126" s="73" t="s">
        <v>5949</v>
      </c>
      <c r="D126" s="78" t="s">
        <v>289</v>
      </c>
      <c r="E126" s="13">
        <v>44464</v>
      </c>
      <c r="F126" s="76" t="s">
        <v>5645</v>
      </c>
      <c r="G126" s="13">
        <v>44464.916666666664</v>
      </c>
      <c r="H126" s="77" t="s">
        <v>5646</v>
      </c>
      <c r="I126" s="16">
        <v>67</v>
      </c>
      <c r="J126" s="16">
        <v>67</v>
      </c>
      <c r="K126" s="16">
        <v>7</v>
      </c>
      <c r="L126" s="16">
        <v>12</v>
      </c>
      <c r="M126" s="81">
        <v>7.8557499999999996</v>
      </c>
      <c r="N126" s="100">
        <v>12</v>
      </c>
      <c r="O126" s="64">
        <v>2530</v>
      </c>
      <c r="P126" s="65">
        <f>Table224578910112345678910111213141516171819202122232425262728293031323334[[#This Row],[PEMBULATAN]]*O126</f>
        <v>30360</v>
      </c>
    </row>
    <row r="127" spans="1:16" ht="24.75" customHeight="1" x14ac:dyDescent="0.2">
      <c r="A127" s="14"/>
      <c r="B127" s="14"/>
      <c r="C127" s="73" t="s">
        <v>5950</v>
      </c>
      <c r="D127" s="78" t="s">
        <v>289</v>
      </c>
      <c r="E127" s="13">
        <v>44464</v>
      </c>
      <c r="F127" s="76" t="s">
        <v>5645</v>
      </c>
      <c r="G127" s="13">
        <v>44464.916666666664</v>
      </c>
      <c r="H127" s="77" t="s">
        <v>5646</v>
      </c>
      <c r="I127" s="16">
        <v>65</v>
      </c>
      <c r="J127" s="16">
        <v>45</v>
      </c>
      <c r="K127" s="16">
        <v>30</v>
      </c>
      <c r="L127" s="16">
        <v>8</v>
      </c>
      <c r="M127" s="81">
        <v>21.9375</v>
      </c>
      <c r="N127" s="100">
        <v>21.9375</v>
      </c>
      <c r="O127" s="64">
        <v>2530</v>
      </c>
      <c r="P127" s="65">
        <f>Table224578910112345678910111213141516171819202122232425262728293031323334[[#This Row],[PEMBULATAN]]*O127</f>
        <v>55501.875</v>
      </c>
    </row>
    <row r="128" spans="1:16" ht="24.75" customHeight="1" x14ac:dyDescent="0.2">
      <c r="A128" s="14"/>
      <c r="B128" s="14"/>
      <c r="C128" s="73" t="s">
        <v>5951</v>
      </c>
      <c r="D128" s="78" t="s">
        <v>289</v>
      </c>
      <c r="E128" s="13">
        <v>44464</v>
      </c>
      <c r="F128" s="76" t="s">
        <v>5645</v>
      </c>
      <c r="G128" s="13">
        <v>44464.916666666664</v>
      </c>
      <c r="H128" s="77" t="s">
        <v>5646</v>
      </c>
      <c r="I128" s="16">
        <v>54</v>
      </c>
      <c r="J128" s="16">
        <v>54</v>
      </c>
      <c r="K128" s="16">
        <v>26</v>
      </c>
      <c r="L128" s="16">
        <v>3</v>
      </c>
      <c r="M128" s="81">
        <v>18.954000000000001</v>
      </c>
      <c r="N128" s="100">
        <v>18.954000000000001</v>
      </c>
      <c r="O128" s="64">
        <v>2530</v>
      </c>
      <c r="P128" s="65">
        <f>Table224578910112345678910111213141516171819202122232425262728293031323334[[#This Row],[PEMBULATAN]]*O128</f>
        <v>47953.62</v>
      </c>
    </row>
    <row r="129" spans="1:16" ht="24.75" customHeight="1" x14ac:dyDescent="0.2">
      <c r="A129" s="14"/>
      <c r="B129" s="14"/>
      <c r="C129" s="73" t="s">
        <v>5952</v>
      </c>
      <c r="D129" s="78" t="s">
        <v>289</v>
      </c>
      <c r="E129" s="13">
        <v>44464</v>
      </c>
      <c r="F129" s="76" t="s">
        <v>5645</v>
      </c>
      <c r="G129" s="13">
        <v>44464.916666666664</v>
      </c>
      <c r="H129" s="77" t="s">
        <v>5646</v>
      </c>
      <c r="I129" s="16">
        <v>45</v>
      </c>
      <c r="J129" s="16">
        <v>43</v>
      </c>
      <c r="K129" s="16">
        <v>20</v>
      </c>
      <c r="L129" s="16">
        <v>3</v>
      </c>
      <c r="M129" s="81">
        <v>9.6750000000000007</v>
      </c>
      <c r="N129" s="100">
        <v>9.6750000000000007</v>
      </c>
      <c r="O129" s="64">
        <v>2530</v>
      </c>
      <c r="P129" s="65">
        <f>Table224578910112345678910111213141516171819202122232425262728293031323334[[#This Row],[PEMBULATAN]]*O129</f>
        <v>24477.75</v>
      </c>
    </row>
    <row r="130" spans="1:16" ht="24.75" customHeight="1" x14ac:dyDescent="0.2">
      <c r="A130" s="14"/>
      <c r="B130" s="14"/>
      <c r="C130" s="73" t="s">
        <v>5953</v>
      </c>
      <c r="D130" s="78" t="s">
        <v>289</v>
      </c>
      <c r="E130" s="13">
        <v>44464</v>
      </c>
      <c r="F130" s="76" t="s">
        <v>5645</v>
      </c>
      <c r="G130" s="13">
        <v>44464.916666666664</v>
      </c>
      <c r="H130" s="77" t="s">
        <v>5646</v>
      </c>
      <c r="I130" s="16">
        <v>34</v>
      </c>
      <c r="J130" s="16">
        <v>23</v>
      </c>
      <c r="K130" s="16">
        <v>20</v>
      </c>
      <c r="L130" s="16">
        <v>5</v>
      </c>
      <c r="M130" s="81">
        <v>3.91</v>
      </c>
      <c r="N130" s="100">
        <v>5</v>
      </c>
      <c r="O130" s="64">
        <v>2530</v>
      </c>
      <c r="P130" s="65">
        <f>Table224578910112345678910111213141516171819202122232425262728293031323334[[#This Row],[PEMBULATAN]]*O130</f>
        <v>12650</v>
      </c>
    </row>
    <row r="131" spans="1:16" ht="24.75" customHeight="1" x14ac:dyDescent="0.2">
      <c r="A131" s="14"/>
      <c r="B131" s="14"/>
      <c r="C131" s="73" t="s">
        <v>5954</v>
      </c>
      <c r="D131" s="78" t="s">
        <v>289</v>
      </c>
      <c r="E131" s="13">
        <v>44464</v>
      </c>
      <c r="F131" s="76" t="s">
        <v>5645</v>
      </c>
      <c r="G131" s="13">
        <v>44464.916666666664</v>
      </c>
      <c r="H131" s="77" t="s">
        <v>5646</v>
      </c>
      <c r="I131" s="16">
        <v>65</v>
      </c>
      <c r="J131" s="16">
        <v>45</v>
      </c>
      <c r="K131" s="16">
        <v>30</v>
      </c>
      <c r="L131" s="16">
        <v>10</v>
      </c>
      <c r="M131" s="81">
        <v>21.9375</v>
      </c>
      <c r="N131" s="100">
        <v>21.9375</v>
      </c>
      <c r="O131" s="64">
        <v>2530</v>
      </c>
      <c r="P131" s="65">
        <f>Table224578910112345678910111213141516171819202122232425262728293031323334[[#This Row],[PEMBULATAN]]*O131</f>
        <v>55501.875</v>
      </c>
    </row>
    <row r="132" spans="1:16" ht="24.75" customHeight="1" x14ac:dyDescent="0.2">
      <c r="A132" s="14"/>
      <c r="B132" s="14"/>
      <c r="C132" s="73" t="s">
        <v>5955</v>
      </c>
      <c r="D132" s="78" t="s">
        <v>289</v>
      </c>
      <c r="E132" s="13">
        <v>44464</v>
      </c>
      <c r="F132" s="76" t="s">
        <v>5645</v>
      </c>
      <c r="G132" s="13">
        <v>44464.916666666664</v>
      </c>
      <c r="H132" s="77" t="s">
        <v>5646</v>
      </c>
      <c r="I132" s="16">
        <v>54</v>
      </c>
      <c r="J132" s="16">
        <v>35</v>
      </c>
      <c r="K132" s="16">
        <v>26</v>
      </c>
      <c r="L132" s="16">
        <v>6</v>
      </c>
      <c r="M132" s="81">
        <v>12.285</v>
      </c>
      <c r="N132" s="100">
        <v>12.285</v>
      </c>
      <c r="O132" s="64">
        <v>2530</v>
      </c>
      <c r="P132" s="65">
        <f>Table224578910112345678910111213141516171819202122232425262728293031323334[[#This Row],[PEMBULATAN]]*O132</f>
        <v>31081.05</v>
      </c>
    </row>
    <row r="133" spans="1:16" ht="24.75" customHeight="1" x14ac:dyDescent="0.2">
      <c r="A133" s="14"/>
      <c r="B133" s="14"/>
      <c r="C133" s="73" t="s">
        <v>5956</v>
      </c>
      <c r="D133" s="78" t="s">
        <v>289</v>
      </c>
      <c r="E133" s="13">
        <v>44464</v>
      </c>
      <c r="F133" s="76" t="s">
        <v>5645</v>
      </c>
      <c r="G133" s="13">
        <v>44464.916666666664</v>
      </c>
      <c r="H133" s="77" t="s">
        <v>5646</v>
      </c>
      <c r="I133" s="16">
        <v>56</v>
      </c>
      <c r="J133" s="16">
        <v>43</v>
      </c>
      <c r="K133" s="16">
        <v>26</v>
      </c>
      <c r="L133" s="16">
        <v>17</v>
      </c>
      <c r="M133" s="81">
        <v>15.651999999999999</v>
      </c>
      <c r="N133" s="100">
        <v>17</v>
      </c>
      <c r="O133" s="64">
        <v>2530</v>
      </c>
      <c r="P133" s="65">
        <f>Table224578910112345678910111213141516171819202122232425262728293031323334[[#This Row],[PEMBULATAN]]*O133</f>
        <v>43010</v>
      </c>
    </row>
    <row r="134" spans="1:16" ht="24.75" customHeight="1" x14ac:dyDescent="0.2">
      <c r="A134" s="14"/>
      <c r="B134" s="14"/>
      <c r="C134" s="73" t="s">
        <v>5957</v>
      </c>
      <c r="D134" s="78" t="s">
        <v>289</v>
      </c>
      <c r="E134" s="13">
        <v>44464</v>
      </c>
      <c r="F134" s="76" t="s">
        <v>5645</v>
      </c>
      <c r="G134" s="13">
        <v>44464.916666666664</v>
      </c>
      <c r="H134" s="77" t="s">
        <v>5646</v>
      </c>
      <c r="I134" s="16">
        <v>118</v>
      </c>
      <c r="J134" s="16">
        <v>34</v>
      </c>
      <c r="K134" s="16">
        <v>10</v>
      </c>
      <c r="L134" s="16">
        <v>3</v>
      </c>
      <c r="M134" s="81">
        <v>10.029999999999999</v>
      </c>
      <c r="N134" s="100">
        <v>10.029999999999999</v>
      </c>
      <c r="O134" s="64">
        <v>2530</v>
      </c>
      <c r="P134" s="65">
        <f>Table224578910112345678910111213141516171819202122232425262728293031323334[[#This Row],[PEMBULATAN]]*O134</f>
        <v>25375.899999999998</v>
      </c>
    </row>
    <row r="135" spans="1:16" ht="24.75" customHeight="1" x14ac:dyDescent="0.2">
      <c r="A135" s="14"/>
      <c r="B135" s="14"/>
      <c r="C135" s="73" t="s">
        <v>5958</v>
      </c>
      <c r="D135" s="78" t="s">
        <v>289</v>
      </c>
      <c r="E135" s="13">
        <v>44464</v>
      </c>
      <c r="F135" s="76" t="s">
        <v>5645</v>
      </c>
      <c r="G135" s="13">
        <v>44464.916666666664</v>
      </c>
      <c r="H135" s="77" t="s">
        <v>5646</v>
      </c>
      <c r="I135" s="16">
        <v>44</v>
      </c>
      <c r="J135" s="16">
        <v>36</v>
      </c>
      <c r="K135" s="16">
        <v>38</v>
      </c>
      <c r="L135" s="16">
        <v>2</v>
      </c>
      <c r="M135" s="81">
        <v>15.048</v>
      </c>
      <c r="N135" s="100">
        <v>15.048</v>
      </c>
      <c r="O135" s="64">
        <v>2530</v>
      </c>
      <c r="P135" s="65">
        <f>Table224578910112345678910111213141516171819202122232425262728293031323334[[#This Row],[PEMBULATAN]]*O135</f>
        <v>38071.440000000002</v>
      </c>
    </row>
    <row r="136" spans="1:16" ht="24.75" customHeight="1" x14ac:dyDescent="0.2">
      <c r="A136" s="14"/>
      <c r="B136" s="14"/>
      <c r="C136" s="73" t="s">
        <v>5959</v>
      </c>
      <c r="D136" s="78" t="s">
        <v>289</v>
      </c>
      <c r="E136" s="13">
        <v>44464</v>
      </c>
      <c r="F136" s="76" t="s">
        <v>5645</v>
      </c>
      <c r="G136" s="13">
        <v>44464.916666666664</v>
      </c>
      <c r="H136" s="77" t="s">
        <v>5646</v>
      </c>
      <c r="I136" s="16">
        <v>38</v>
      </c>
      <c r="J136" s="16">
        <v>35</v>
      </c>
      <c r="K136" s="16">
        <v>29</v>
      </c>
      <c r="L136" s="16">
        <v>9</v>
      </c>
      <c r="M136" s="81">
        <v>9.6425000000000001</v>
      </c>
      <c r="N136" s="100">
        <v>9.6425000000000001</v>
      </c>
      <c r="O136" s="64">
        <v>2530</v>
      </c>
      <c r="P136" s="65">
        <f>Table224578910112345678910111213141516171819202122232425262728293031323334[[#This Row],[PEMBULATAN]]*O136</f>
        <v>24395.525000000001</v>
      </c>
    </row>
    <row r="137" spans="1:16" ht="24.75" customHeight="1" x14ac:dyDescent="0.2">
      <c r="A137" s="14"/>
      <c r="B137" s="14"/>
      <c r="C137" s="73" t="s">
        <v>5960</v>
      </c>
      <c r="D137" s="78" t="s">
        <v>289</v>
      </c>
      <c r="E137" s="13">
        <v>44464</v>
      </c>
      <c r="F137" s="76" t="s">
        <v>5645</v>
      </c>
      <c r="G137" s="13">
        <v>44464.916666666664</v>
      </c>
      <c r="H137" s="77" t="s">
        <v>5646</v>
      </c>
      <c r="I137" s="16">
        <v>49</v>
      </c>
      <c r="J137" s="16">
        <v>33</v>
      </c>
      <c r="K137" s="16">
        <v>23</v>
      </c>
      <c r="L137" s="16">
        <v>2</v>
      </c>
      <c r="M137" s="81">
        <v>9.2977500000000006</v>
      </c>
      <c r="N137" s="100">
        <v>10</v>
      </c>
      <c r="O137" s="64">
        <v>2530</v>
      </c>
      <c r="P137" s="65">
        <f>Table224578910112345678910111213141516171819202122232425262728293031323334[[#This Row],[PEMBULATAN]]*O137</f>
        <v>25300</v>
      </c>
    </row>
    <row r="138" spans="1:16" ht="24.75" customHeight="1" x14ac:dyDescent="0.2">
      <c r="A138" s="14"/>
      <c r="B138" s="14"/>
      <c r="C138" s="73" t="s">
        <v>5961</v>
      </c>
      <c r="D138" s="78" t="s">
        <v>289</v>
      </c>
      <c r="E138" s="13">
        <v>44464</v>
      </c>
      <c r="F138" s="76" t="s">
        <v>5645</v>
      </c>
      <c r="G138" s="13">
        <v>44464.916666666664</v>
      </c>
      <c r="H138" s="77" t="s">
        <v>5646</v>
      </c>
      <c r="I138" s="16">
        <v>93</v>
      </c>
      <c r="J138" s="16">
        <v>6</v>
      </c>
      <c r="K138" s="16">
        <v>6</v>
      </c>
      <c r="L138" s="16">
        <v>1</v>
      </c>
      <c r="M138" s="81">
        <v>0.83699999999999997</v>
      </c>
      <c r="N138" s="100">
        <v>1</v>
      </c>
      <c r="O138" s="64">
        <v>2530</v>
      </c>
      <c r="P138" s="65">
        <f>Table224578910112345678910111213141516171819202122232425262728293031323334[[#This Row],[PEMBULATAN]]*O138</f>
        <v>2530</v>
      </c>
    </row>
    <row r="139" spans="1:16" ht="24.75" customHeight="1" x14ac:dyDescent="0.2">
      <c r="A139" s="14"/>
      <c r="B139" s="14"/>
      <c r="C139" s="73" t="s">
        <v>5962</v>
      </c>
      <c r="D139" s="78" t="s">
        <v>289</v>
      </c>
      <c r="E139" s="13">
        <v>44464</v>
      </c>
      <c r="F139" s="76" t="s">
        <v>5645</v>
      </c>
      <c r="G139" s="13">
        <v>44464.916666666664</v>
      </c>
      <c r="H139" s="77" t="s">
        <v>5646</v>
      </c>
      <c r="I139" s="16">
        <v>80</v>
      </c>
      <c r="J139" s="16">
        <v>30</v>
      </c>
      <c r="K139" s="16">
        <v>24</v>
      </c>
      <c r="L139" s="16">
        <v>5</v>
      </c>
      <c r="M139" s="81">
        <v>14.4</v>
      </c>
      <c r="N139" s="100">
        <v>14.4</v>
      </c>
      <c r="O139" s="64">
        <v>2530</v>
      </c>
      <c r="P139" s="65">
        <f>Table224578910112345678910111213141516171819202122232425262728293031323334[[#This Row],[PEMBULATAN]]*O139</f>
        <v>36432</v>
      </c>
    </row>
    <row r="140" spans="1:16" ht="24.75" customHeight="1" x14ac:dyDescent="0.2">
      <c r="A140" s="14"/>
      <c r="B140" s="14"/>
      <c r="C140" s="73" t="s">
        <v>5963</v>
      </c>
      <c r="D140" s="78" t="s">
        <v>289</v>
      </c>
      <c r="E140" s="13">
        <v>44464</v>
      </c>
      <c r="F140" s="76" t="s">
        <v>5645</v>
      </c>
      <c r="G140" s="13">
        <v>44464.916666666664</v>
      </c>
      <c r="H140" s="77" t="s">
        <v>5646</v>
      </c>
      <c r="I140" s="16">
        <v>102</v>
      </c>
      <c r="J140" s="16">
        <v>7</v>
      </c>
      <c r="K140" s="16">
        <v>7</v>
      </c>
      <c r="L140" s="16">
        <v>1</v>
      </c>
      <c r="M140" s="81">
        <v>1.2495000000000001</v>
      </c>
      <c r="N140" s="100">
        <v>1.2495000000000001</v>
      </c>
      <c r="O140" s="64">
        <v>2530</v>
      </c>
      <c r="P140" s="65">
        <f>Table224578910112345678910111213141516171819202122232425262728293031323334[[#This Row],[PEMBULATAN]]*O140</f>
        <v>3161.2350000000001</v>
      </c>
    </row>
    <row r="141" spans="1:16" ht="24.75" customHeight="1" x14ac:dyDescent="0.2">
      <c r="A141" s="14"/>
      <c r="B141" s="14"/>
      <c r="C141" s="73" t="s">
        <v>5964</v>
      </c>
      <c r="D141" s="78" t="s">
        <v>289</v>
      </c>
      <c r="E141" s="13">
        <v>44464</v>
      </c>
      <c r="F141" s="76" t="s">
        <v>5645</v>
      </c>
      <c r="G141" s="13">
        <v>44464.916666666664</v>
      </c>
      <c r="H141" s="77" t="s">
        <v>5646</v>
      </c>
      <c r="I141" s="16">
        <v>102</v>
      </c>
      <c r="J141" s="16">
        <v>9</v>
      </c>
      <c r="K141" s="16">
        <v>9</v>
      </c>
      <c r="L141" s="16">
        <v>1</v>
      </c>
      <c r="M141" s="81">
        <v>2.0655000000000001</v>
      </c>
      <c r="N141" s="100">
        <v>2.0655000000000001</v>
      </c>
      <c r="O141" s="64">
        <v>2530</v>
      </c>
      <c r="P141" s="65">
        <f>Table224578910112345678910111213141516171819202122232425262728293031323334[[#This Row],[PEMBULATAN]]*O141</f>
        <v>5225.7150000000001</v>
      </c>
    </row>
    <row r="142" spans="1:16" ht="24.75" customHeight="1" x14ac:dyDescent="0.2">
      <c r="A142" s="14"/>
      <c r="B142" s="14"/>
      <c r="C142" s="73" t="s">
        <v>5965</v>
      </c>
      <c r="D142" s="78" t="s">
        <v>289</v>
      </c>
      <c r="E142" s="13">
        <v>44464</v>
      </c>
      <c r="F142" s="76" t="s">
        <v>5645</v>
      </c>
      <c r="G142" s="13">
        <v>44464.916666666664</v>
      </c>
      <c r="H142" s="77" t="s">
        <v>5646</v>
      </c>
      <c r="I142" s="16">
        <v>70</v>
      </c>
      <c r="J142" s="16">
        <v>40</v>
      </c>
      <c r="K142" s="16">
        <v>25</v>
      </c>
      <c r="L142" s="16">
        <v>4</v>
      </c>
      <c r="M142" s="81">
        <v>17.5</v>
      </c>
      <c r="N142" s="100">
        <v>17.5</v>
      </c>
      <c r="O142" s="64">
        <v>2530</v>
      </c>
      <c r="P142" s="65">
        <f>Table224578910112345678910111213141516171819202122232425262728293031323334[[#This Row],[PEMBULATAN]]*O142</f>
        <v>44275</v>
      </c>
    </row>
    <row r="143" spans="1:16" ht="24.75" customHeight="1" x14ac:dyDescent="0.2">
      <c r="A143" s="14"/>
      <c r="B143" s="14"/>
      <c r="C143" s="73" t="s">
        <v>5966</v>
      </c>
      <c r="D143" s="78" t="s">
        <v>289</v>
      </c>
      <c r="E143" s="13">
        <v>44464</v>
      </c>
      <c r="F143" s="76" t="s">
        <v>5645</v>
      </c>
      <c r="G143" s="13">
        <v>44464.916666666664</v>
      </c>
      <c r="H143" s="77" t="s">
        <v>5646</v>
      </c>
      <c r="I143" s="16">
        <v>58</v>
      </c>
      <c r="J143" s="16">
        <v>60</v>
      </c>
      <c r="K143" s="16">
        <v>30</v>
      </c>
      <c r="L143" s="16">
        <v>22</v>
      </c>
      <c r="M143" s="81">
        <v>26.1</v>
      </c>
      <c r="N143" s="100">
        <v>26.1</v>
      </c>
      <c r="O143" s="64">
        <v>2530</v>
      </c>
      <c r="P143" s="65">
        <f>Table224578910112345678910111213141516171819202122232425262728293031323334[[#This Row],[PEMBULATAN]]*O143</f>
        <v>66033</v>
      </c>
    </row>
    <row r="144" spans="1:16" ht="24.75" customHeight="1" x14ac:dyDescent="0.2">
      <c r="A144" s="14"/>
      <c r="B144" s="14"/>
      <c r="C144" s="73" t="s">
        <v>5967</v>
      </c>
      <c r="D144" s="78" t="s">
        <v>289</v>
      </c>
      <c r="E144" s="13">
        <v>44464</v>
      </c>
      <c r="F144" s="76" t="s">
        <v>5645</v>
      </c>
      <c r="G144" s="13">
        <v>44464.916666666664</v>
      </c>
      <c r="H144" s="77" t="s">
        <v>5646</v>
      </c>
      <c r="I144" s="16">
        <v>69</v>
      </c>
      <c r="J144" s="16">
        <v>61</v>
      </c>
      <c r="K144" s="16">
        <v>34</v>
      </c>
      <c r="L144" s="16">
        <v>20</v>
      </c>
      <c r="M144" s="81">
        <v>35.776499999999999</v>
      </c>
      <c r="N144" s="100">
        <v>35.776499999999999</v>
      </c>
      <c r="O144" s="64">
        <v>2530</v>
      </c>
      <c r="P144" s="65">
        <f>Table224578910112345678910111213141516171819202122232425262728293031323334[[#This Row],[PEMBULATAN]]*O144</f>
        <v>90514.544999999998</v>
      </c>
    </row>
    <row r="145" spans="1:16" ht="24.75" customHeight="1" x14ac:dyDescent="0.2">
      <c r="A145" s="14"/>
      <c r="B145" s="14"/>
      <c r="C145" s="73" t="s">
        <v>5968</v>
      </c>
      <c r="D145" s="78" t="s">
        <v>289</v>
      </c>
      <c r="E145" s="13">
        <v>44464</v>
      </c>
      <c r="F145" s="76" t="s">
        <v>5645</v>
      </c>
      <c r="G145" s="13">
        <v>44464.916666666664</v>
      </c>
      <c r="H145" s="77" t="s">
        <v>5646</v>
      </c>
      <c r="I145" s="16">
        <v>80</v>
      </c>
      <c r="J145" s="16">
        <v>63</v>
      </c>
      <c r="K145" s="16">
        <v>15</v>
      </c>
      <c r="L145" s="16">
        <v>7</v>
      </c>
      <c r="M145" s="81">
        <v>18.899999999999999</v>
      </c>
      <c r="N145" s="100">
        <v>18.899999999999999</v>
      </c>
      <c r="O145" s="64">
        <v>2530</v>
      </c>
      <c r="P145" s="65">
        <f>Table224578910112345678910111213141516171819202122232425262728293031323334[[#This Row],[PEMBULATAN]]*O145</f>
        <v>47817</v>
      </c>
    </row>
    <row r="146" spans="1:16" ht="24.75" customHeight="1" x14ac:dyDescent="0.2">
      <c r="A146" s="14"/>
      <c r="B146" s="14"/>
      <c r="C146" s="73" t="s">
        <v>5969</v>
      </c>
      <c r="D146" s="78" t="s">
        <v>289</v>
      </c>
      <c r="E146" s="13">
        <v>44464</v>
      </c>
      <c r="F146" s="76" t="s">
        <v>5645</v>
      </c>
      <c r="G146" s="13">
        <v>44464.916666666664</v>
      </c>
      <c r="H146" s="77" t="s">
        <v>5646</v>
      </c>
      <c r="I146" s="16">
        <v>80</v>
      </c>
      <c r="J146" s="16">
        <v>43</v>
      </c>
      <c r="K146" s="16">
        <v>10</v>
      </c>
      <c r="L146" s="16">
        <v>3</v>
      </c>
      <c r="M146" s="81">
        <v>8.6</v>
      </c>
      <c r="N146" s="100">
        <v>8.6</v>
      </c>
      <c r="O146" s="64">
        <v>2530</v>
      </c>
      <c r="P146" s="65">
        <f>Table224578910112345678910111213141516171819202122232425262728293031323334[[#This Row],[PEMBULATAN]]*O146</f>
        <v>21758</v>
      </c>
    </row>
    <row r="147" spans="1:16" ht="24.75" customHeight="1" x14ac:dyDescent="0.2">
      <c r="A147" s="14"/>
      <c r="B147" s="14"/>
      <c r="C147" s="73" t="s">
        <v>5970</v>
      </c>
      <c r="D147" s="78" t="s">
        <v>289</v>
      </c>
      <c r="E147" s="13">
        <v>44464</v>
      </c>
      <c r="F147" s="76" t="s">
        <v>5645</v>
      </c>
      <c r="G147" s="13">
        <v>44464.916666666664</v>
      </c>
      <c r="H147" s="77" t="s">
        <v>5646</v>
      </c>
      <c r="I147" s="16">
        <v>80</v>
      </c>
      <c r="J147" s="16">
        <v>76</v>
      </c>
      <c r="K147" s="16">
        <v>5</v>
      </c>
      <c r="L147" s="16">
        <v>3</v>
      </c>
      <c r="M147" s="81">
        <v>7.6</v>
      </c>
      <c r="N147" s="100">
        <v>7.6</v>
      </c>
      <c r="O147" s="64">
        <v>2530</v>
      </c>
      <c r="P147" s="65">
        <f>Table224578910112345678910111213141516171819202122232425262728293031323334[[#This Row],[PEMBULATAN]]*O147</f>
        <v>19228</v>
      </c>
    </row>
    <row r="148" spans="1:16" ht="24.75" customHeight="1" x14ac:dyDescent="0.2">
      <c r="A148" s="14"/>
      <c r="B148" s="14"/>
      <c r="C148" s="73" t="s">
        <v>5971</v>
      </c>
      <c r="D148" s="78" t="s">
        <v>289</v>
      </c>
      <c r="E148" s="13">
        <v>44464</v>
      </c>
      <c r="F148" s="76" t="s">
        <v>5645</v>
      </c>
      <c r="G148" s="13">
        <v>44464.916666666664</v>
      </c>
      <c r="H148" s="77" t="s">
        <v>5646</v>
      </c>
      <c r="I148" s="16">
        <v>65</v>
      </c>
      <c r="J148" s="16">
        <v>40</v>
      </c>
      <c r="K148" s="16">
        <v>14</v>
      </c>
      <c r="L148" s="16">
        <v>5</v>
      </c>
      <c r="M148" s="81">
        <v>9.1</v>
      </c>
      <c r="N148" s="100">
        <v>9.1</v>
      </c>
      <c r="O148" s="64">
        <v>2530</v>
      </c>
      <c r="P148" s="65">
        <f>Table224578910112345678910111213141516171819202122232425262728293031323334[[#This Row],[PEMBULATAN]]*O148</f>
        <v>23023</v>
      </c>
    </row>
    <row r="149" spans="1:16" ht="24.75" customHeight="1" x14ac:dyDescent="0.2">
      <c r="A149" s="14"/>
      <c r="B149" s="14"/>
      <c r="C149" s="73" t="s">
        <v>5972</v>
      </c>
      <c r="D149" s="78" t="s">
        <v>289</v>
      </c>
      <c r="E149" s="13">
        <v>44464</v>
      </c>
      <c r="F149" s="76" t="s">
        <v>5645</v>
      </c>
      <c r="G149" s="13">
        <v>44464.916666666664</v>
      </c>
      <c r="H149" s="77" t="s">
        <v>5646</v>
      </c>
      <c r="I149" s="16">
        <v>70</v>
      </c>
      <c r="J149" s="16">
        <v>60</v>
      </c>
      <c r="K149" s="16">
        <v>15</v>
      </c>
      <c r="L149" s="16">
        <v>13</v>
      </c>
      <c r="M149" s="81">
        <v>15.75</v>
      </c>
      <c r="N149" s="100">
        <v>15.75</v>
      </c>
      <c r="O149" s="64">
        <v>2530</v>
      </c>
      <c r="P149" s="65">
        <f>Table224578910112345678910111213141516171819202122232425262728293031323334[[#This Row],[PEMBULATAN]]*O149</f>
        <v>39847.5</v>
      </c>
    </row>
    <row r="150" spans="1:16" ht="24.75" customHeight="1" x14ac:dyDescent="0.2">
      <c r="A150" s="14"/>
      <c r="B150" s="14"/>
      <c r="C150" s="73" t="s">
        <v>5973</v>
      </c>
      <c r="D150" s="78" t="s">
        <v>289</v>
      </c>
      <c r="E150" s="13">
        <v>44464</v>
      </c>
      <c r="F150" s="76" t="s">
        <v>5645</v>
      </c>
      <c r="G150" s="13">
        <v>44464.916666666664</v>
      </c>
      <c r="H150" s="77" t="s">
        <v>5646</v>
      </c>
      <c r="I150" s="16">
        <v>70</v>
      </c>
      <c r="J150" s="16">
        <v>44</v>
      </c>
      <c r="K150" s="16">
        <v>15</v>
      </c>
      <c r="L150" s="16">
        <v>6</v>
      </c>
      <c r="M150" s="81">
        <v>11.55</v>
      </c>
      <c r="N150" s="100">
        <v>11.55</v>
      </c>
      <c r="O150" s="64">
        <v>2530</v>
      </c>
      <c r="P150" s="65">
        <f>Table224578910112345678910111213141516171819202122232425262728293031323334[[#This Row],[PEMBULATAN]]*O150</f>
        <v>29221.5</v>
      </c>
    </row>
    <row r="151" spans="1:16" ht="24.75" customHeight="1" x14ac:dyDescent="0.2">
      <c r="A151" s="14"/>
      <c r="B151" s="14"/>
      <c r="C151" s="73" t="s">
        <v>5974</v>
      </c>
      <c r="D151" s="78" t="s">
        <v>289</v>
      </c>
      <c r="E151" s="13">
        <v>44464</v>
      </c>
      <c r="F151" s="76" t="s">
        <v>5645</v>
      </c>
      <c r="G151" s="13">
        <v>44464.916666666664</v>
      </c>
      <c r="H151" s="77" t="s">
        <v>5646</v>
      </c>
      <c r="I151" s="16">
        <v>51</v>
      </c>
      <c r="J151" s="16">
        <v>40</v>
      </c>
      <c r="K151" s="16">
        <v>26</v>
      </c>
      <c r="L151" s="16">
        <v>7</v>
      </c>
      <c r="M151" s="81">
        <v>13.26</v>
      </c>
      <c r="N151" s="100">
        <v>13.26</v>
      </c>
      <c r="O151" s="64">
        <v>2530</v>
      </c>
      <c r="P151" s="65">
        <f>Table224578910112345678910111213141516171819202122232425262728293031323334[[#This Row],[PEMBULATAN]]*O151</f>
        <v>33547.800000000003</v>
      </c>
    </row>
    <row r="152" spans="1:16" ht="24.75" customHeight="1" x14ac:dyDescent="0.2">
      <c r="A152" s="14"/>
      <c r="B152" s="14"/>
      <c r="C152" s="73" t="s">
        <v>5975</v>
      </c>
      <c r="D152" s="78" t="s">
        <v>289</v>
      </c>
      <c r="E152" s="13">
        <v>44464</v>
      </c>
      <c r="F152" s="76" t="s">
        <v>5645</v>
      </c>
      <c r="G152" s="13">
        <v>44464.916666666664</v>
      </c>
      <c r="H152" s="77" t="s">
        <v>5646</v>
      </c>
      <c r="I152" s="16">
        <v>66</v>
      </c>
      <c r="J152" s="16">
        <v>60</v>
      </c>
      <c r="K152" s="16">
        <v>25</v>
      </c>
      <c r="L152" s="16">
        <v>18</v>
      </c>
      <c r="M152" s="81">
        <v>24.75</v>
      </c>
      <c r="N152" s="100">
        <v>24.75</v>
      </c>
      <c r="O152" s="64">
        <v>2530</v>
      </c>
      <c r="P152" s="65">
        <f>Table224578910112345678910111213141516171819202122232425262728293031323334[[#This Row],[PEMBULATAN]]*O152</f>
        <v>62617.5</v>
      </c>
    </row>
    <row r="153" spans="1:16" ht="24.75" customHeight="1" x14ac:dyDescent="0.2">
      <c r="A153" s="14"/>
      <c r="B153" s="14"/>
      <c r="C153" s="73" t="s">
        <v>5976</v>
      </c>
      <c r="D153" s="78" t="s">
        <v>289</v>
      </c>
      <c r="E153" s="13">
        <v>44464</v>
      </c>
      <c r="F153" s="76" t="s">
        <v>5645</v>
      </c>
      <c r="G153" s="13">
        <v>44464.916666666664</v>
      </c>
      <c r="H153" s="77" t="s">
        <v>5646</v>
      </c>
      <c r="I153" s="16">
        <v>67</v>
      </c>
      <c r="J153" s="16">
        <v>45</v>
      </c>
      <c r="K153" s="16">
        <v>20</v>
      </c>
      <c r="L153" s="16">
        <v>8</v>
      </c>
      <c r="M153" s="81">
        <v>15.074999999999999</v>
      </c>
      <c r="N153" s="100">
        <v>15.074999999999999</v>
      </c>
      <c r="O153" s="64">
        <v>2530</v>
      </c>
      <c r="P153" s="65">
        <f>Table224578910112345678910111213141516171819202122232425262728293031323334[[#This Row],[PEMBULATAN]]*O153</f>
        <v>38139.75</v>
      </c>
    </row>
    <row r="154" spans="1:16" ht="24.75" customHeight="1" x14ac:dyDescent="0.2">
      <c r="A154" s="14"/>
      <c r="B154" s="14"/>
      <c r="C154" s="73" t="s">
        <v>5977</v>
      </c>
      <c r="D154" s="78" t="s">
        <v>289</v>
      </c>
      <c r="E154" s="13">
        <v>44464</v>
      </c>
      <c r="F154" s="76" t="s">
        <v>5645</v>
      </c>
      <c r="G154" s="13">
        <v>44464.916666666664</v>
      </c>
      <c r="H154" s="77" t="s">
        <v>5646</v>
      </c>
      <c r="I154" s="16">
        <v>90</v>
      </c>
      <c r="J154" s="16">
        <v>87</v>
      </c>
      <c r="K154" s="16">
        <v>25</v>
      </c>
      <c r="L154" s="16">
        <v>14</v>
      </c>
      <c r="M154" s="81">
        <v>48.9375</v>
      </c>
      <c r="N154" s="100">
        <v>48.9375</v>
      </c>
      <c r="O154" s="64">
        <v>2530</v>
      </c>
      <c r="P154" s="65">
        <f>Table224578910112345678910111213141516171819202122232425262728293031323334[[#This Row],[PEMBULATAN]]*O154</f>
        <v>123811.875</v>
      </c>
    </row>
    <row r="155" spans="1:16" ht="24.75" customHeight="1" x14ac:dyDescent="0.2">
      <c r="A155" s="14"/>
      <c r="B155" s="14"/>
      <c r="C155" s="73" t="s">
        <v>5978</v>
      </c>
      <c r="D155" s="78" t="s">
        <v>289</v>
      </c>
      <c r="E155" s="13">
        <v>44464</v>
      </c>
      <c r="F155" s="76" t="s">
        <v>5645</v>
      </c>
      <c r="G155" s="13">
        <v>44464.916666666664</v>
      </c>
      <c r="H155" s="77" t="s">
        <v>5646</v>
      </c>
      <c r="I155" s="16">
        <v>116</v>
      </c>
      <c r="J155" s="16">
        <v>10</v>
      </c>
      <c r="K155" s="16">
        <v>10</v>
      </c>
      <c r="L155" s="16">
        <v>1</v>
      </c>
      <c r="M155" s="81">
        <v>2.9</v>
      </c>
      <c r="N155" s="100">
        <v>2.9</v>
      </c>
      <c r="O155" s="64">
        <v>2530</v>
      </c>
      <c r="P155" s="65">
        <f>Table224578910112345678910111213141516171819202122232425262728293031323334[[#This Row],[PEMBULATAN]]*O155</f>
        <v>7337</v>
      </c>
    </row>
    <row r="156" spans="1:16" ht="24.75" customHeight="1" x14ac:dyDescent="0.2">
      <c r="A156" s="14"/>
      <c r="B156" s="14"/>
      <c r="C156" s="73" t="s">
        <v>5979</v>
      </c>
      <c r="D156" s="78" t="s">
        <v>289</v>
      </c>
      <c r="E156" s="13">
        <v>44464</v>
      </c>
      <c r="F156" s="76" t="s">
        <v>5645</v>
      </c>
      <c r="G156" s="13">
        <v>44464.916666666664</v>
      </c>
      <c r="H156" s="77" t="s">
        <v>5646</v>
      </c>
      <c r="I156" s="16">
        <v>74</v>
      </c>
      <c r="J156" s="16">
        <v>60</v>
      </c>
      <c r="K156" s="16">
        <v>28</v>
      </c>
      <c r="L156" s="16">
        <v>14</v>
      </c>
      <c r="M156" s="81">
        <v>31.08</v>
      </c>
      <c r="N156" s="100">
        <v>31.08</v>
      </c>
      <c r="O156" s="64">
        <v>2530</v>
      </c>
      <c r="P156" s="65">
        <f>Table224578910112345678910111213141516171819202122232425262728293031323334[[#This Row],[PEMBULATAN]]*O156</f>
        <v>78632.399999999994</v>
      </c>
    </row>
    <row r="157" spans="1:16" ht="24.75" customHeight="1" x14ac:dyDescent="0.2">
      <c r="A157" s="14"/>
      <c r="B157" s="14"/>
      <c r="C157" s="73" t="s">
        <v>5980</v>
      </c>
      <c r="D157" s="78" t="s">
        <v>289</v>
      </c>
      <c r="E157" s="13">
        <v>44464</v>
      </c>
      <c r="F157" s="76" t="s">
        <v>5645</v>
      </c>
      <c r="G157" s="13">
        <v>44464.916666666664</v>
      </c>
      <c r="H157" s="77" t="s">
        <v>5646</v>
      </c>
      <c r="I157" s="16">
        <v>45</v>
      </c>
      <c r="J157" s="16">
        <v>45</v>
      </c>
      <c r="K157" s="16">
        <v>9</v>
      </c>
      <c r="L157" s="16">
        <v>2</v>
      </c>
      <c r="M157" s="81">
        <v>4.5562500000000004</v>
      </c>
      <c r="N157" s="100">
        <v>4.5562500000000004</v>
      </c>
      <c r="O157" s="64">
        <v>2530</v>
      </c>
      <c r="P157" s="65">
        <f>Table224578910112345678910111213141516171819202122232425262728293031323334[[#This Row],[PEMBULATAN]]*O157</f>
        <v>11527.3125</v>
      </c>
    </row>
    <row r="158" spans="1:16" ht="24.75" customHeight="1" x14ac:dyDescent="0.2">
      <c r="A158" s="14"/>
      <c r="B158" s="14"/>
      <c r="C158" s="73" t="s">
        <v>5981</v>
      </c>
      <c r="D158" s="78" t="s">
        <v>289</v>
      </c>
      <c r="E158" s="13">
        <v>44464</v>
      </c>
      <c r="F158" s="76" t="s">
        <v>5645</v>
      </c>
      <c r="G158" s="13">
        <v>44464.916666666664</v>
      </c>
      <c r="H158" s="77" t="s">
        <v>5646</v>
      </c>
      <c r="I158" s="16">
        <v>90</v>
      </c>
      <c r="J158" s="16">
        <v>55</v>
      </c>
      <c r="K158" s="16">
        <v>45</v>
      </c>
      <c r="L158" s="16">
        <v>21</v>
      </c>
      <c r="M158" s="81">
        <v>55.6875</v>
      </c>
      <c r="N158" s="100">
        <v>55.6875</v>
      </c>
      <c r="O158" s="64">
        <v>2530</v>
      </c>
      <c r="P158" s="65">
        <f>Table224578910112345678910111213141516171819202122232425262728293031323334[[#This Row],[PEMBULATAN]]*O158</f>
        <v>140889.375</v>
      </c>
    </row>
    <row r="159" spans="1:16" ht="24.75" customHeight="1" x14ac:dyDescent="0.2">
      <c r="A159" s="14"/>
      <c r="B159" s="14"/>
      <c r="C159" s="73" t="s">
        <v>5982</v>
      </c>
      <c r="D159" s="78" t="s">
        <v>289</v>
      </c>
      <c r="E159" s="13">
        <v>44464</v>
      </c>
      <c r="F159" s="76" t="s">
        <v>5645</v>
      </c>
      <c r="G159" s="13">
        <v>44464.916666666664</v>
      </c>
      <c r="H159" s="77" t="s">
        <v>5646</v>
      </c>
      <c r="I159" s="16">
        <v>90</v>
      </c>
      <c r="J159" s="16">
        <v>55</v>
      </c>
      <c r="K159" s="16">
        <v>30</v>
      </c>
      <c r="L159" s="16">
        <v>11</v>
      </c>
      <c r="M159" s="81">
        <v>37.125</v>
      </c>
      <c r="N159" s="100">
        <v>37.125</v>
      </c>
      <c r="O159" s="64">
        <v>2530</v>
      </c>
      <c r="P159" s="65">
        <f>Table224578910112345678910111213141516171819202122232425262728293031323334[[#This Row],[PEMBULATAN]]*O159</f>
        <v>93926.25</v>
      </c>
    </row>
    <row r="160" spans="1:16" ht="24.75" customHeight="1" x14ac:dyDescent="0.2">
      <c r="A160" s="14"/>
      <c r="B160" s="14"/>
      <c r="C160" s="73" t="s">
        <v>5983</v>
      </c>
      <c r="D160" s="78" t="s">
        <v>289</v>
      </c>
      <c r="E160" s="13">
        <v>44464</v>
      </c>
      <c r="F160" s="76" t="s">
        <v>5645</v>
      </c>
      <c r="G160" s="13">
        <v>44464.916666666664</v>
      </c>
      <c r="H160" s="77" t="s">
        <v>5646</v>
      </c>
      <c r="I160" s="16">
        <v>87</v>
      </c>
      <c r="J160" s="16">
        <v>55</v>
      </c>
      <c r="K160" s="16">
        <v>26</v>
      </c>
      <c r="L160" s="16">
        <v>16</v>
      </c>
      <c r="M160" s="81">
        <v>31.102499999999999</v>
      </c>
      <c r="N160" s="100">
        <v>31.102499999999999</v>
      </c>
      <c r="O160" s="64">
        <v>2530</v>
      </c>
      <c r="P160" s="65">
        <f>Table224578910112345678910111213141516171819202122232425262728293031323334[[#This Row],[PEMBULATAN]]*O160</f>
        <v>78689.324999999997</v>
      </c>
    </row>
    <row r="161" spans="1:16" ht="24.75" customHeight="1" x14ac:dyDescent="0.2">
      <c r="A161" s="14"/>
      <c r="B161" s="14"/>
      <c r="C161" s="73" t="s">
        <v>5984</v>
      </c>
      <c r="D161" s="78" t="s">
        <v>289</v>
      </c>
      <c r="E161" s="13">
        <v>44464</v>
      </c>
      <c r="F161" s="76" t="s">
        <v>5645</v>
      </c>
      <c r="G161" s="13">
        <v>44464.916666666664</v>
      </c>
      <c r="H161" s="77" t="s">
        <v>5646</v>
      </c>
      <c r="I161" s="16">
        <v>80</v>
      </c>
      <c r="J161" s="16">
        <v>50</v>
      </c>
      <c r="K161" s="16">
        <v>33</v>
      </c>
      <c r="L161" s="16">
        <v>7</v>
      </c>
      <c r="M161" s="81">
        <v>33</v>
      </c>
      <c r="N161" s="100">
        <v>33</v>
      </c>
      <c r="O161" s="64">
        <v>2530</v>
      </c>
      <c r="P161" s="65">
        <f>Table224578910112345678910111213141516171819202122232425262728293031323334[[#This Row],[PEMBULATAN]]*O161</f>
        <v>83490</v>
      </c>
    </row>
    <row r="162" spans="1:16" ht="24.75" customHeight="1" x14ac:dyDescent="0.2">
      <c r="A162" s="14"/>
      <c r="B162" s="14"/>
      <c r="C162" s="73" t="s">
        <v>5985</v>
      </c>
      <c r="D162" s="78" t="s">
        <v>289</v>
      </c>
      <c r="E162" s="13">
        <v>44464</v>
      </c>
      <c r="F162" s="76" t="s">
        <v>5645</v>
      </c>
      <c r="G162" s="13">
        <v>44464.916666666664</v>
      </c>
      <c r="H162" s="77" t="s">
        <v>5646</v>
      </c>
      <c r="I162" s="16">
        <v>86</v>
      </c>
      <c r="J162" s="16">
        <v>46</v>
      </c>
      <c r="K162" s="16">
        <v>40</v>
      </c>
      <c r="L162" s="16">
        <v>21</v>
      </c>
      <c r="M162" s="81">
        <v>39.56</v>
      </c>
      <c r="N162" s="100">
        <v>39.56</v>
      </c>
      <c r="O162" s="64">
        <v>2530</v>
      </c>
      <c r="P162" s="65">
        <f>Table224578910112345678910111213141516171819202122232425262728293031323334[[#This Row],[PEMBULATAN]]*O162</f>
        <v>100086.8</v>
      </c>
    </row>
    <row r="163" spans="1:16" ht="24.75" customHeight="1" x14ac:dyDescent="0.2">
      <c r="A163" s="14"/>
      <c r="B163" s="14"/>
      <c r="C163" s="73" t="s">
        <v>5986</v>
      </c>
      <c r="D163" s="78" t="s">
        <v>289</v>
      </c>
      <c r="E163" s="13">
        <v>44464</v>
      </c>
      <c r="F163" s="76" t="s">
        <v>5645</v>
      </c>
      <c r="G163" s="13">
        <v>44464.916666666664</v>
      </c>
      <c r="H163" s="77" t="s">
        <v>5646</v>
      </c>
      <c r="I163" s="16">
        <v>61</v>
      </c>
      <c r="J163" s="16">
        <v>61</v>
      </c>
      <c r="K163" s="16">
        <v>40</v>
      </c>
      <c r="L163" s="16">
        <v>10</v>
      </c>
      <c r="M163" s="81">
        <v>37.21</v>
      </c>
      <c r="N163" s="100">
        <v>37.21</v>
      </c>
      <c r="O163" s="64">
        <v>2530</v>
      </c>
      <c r="P163" s="65">
        <f>Table224578910112345678910111213141516171819202122232425262728293031323334[[#This Row],[PEMBULATAN]]*O163</f>
        <v>94141.3</v>
      </c>
    </row>
    <row r="164" spans="1:16" ht="24.75" customHeight="1" x14ac:dyDescent="0.2">
      <c r="A164" s="14"/>
      <c r="B164" s="14"/>
      <c r="C164" s="73" t="s">
        <v>5987</v>
      </c>
      <c r="D164" s="78" t="s">
        <v>289</v>
      </c>
      <c r="E164" s="13">
        <v>44464</v>
      </c>
      <c r="F164" s="76" t="s">
        <v>5645</v>
      </c>
      <c r="G164" s="13">
        <v>44464.916666666664</v>
      </c>
      <c r="H164" s="77" t="s">
        <v>5646</v>
      </c>
      <c r="I164" s="16">
        <v>92</v>
      </c>
      <c r="J164" s="16">
        <v>46</v>
      </c>
      <c r="K164" s="16">
        <v>50</v>
      </c>
      <c r="L164" s="16">
        <v>23</v>
      </c>
      <c r="M164" s="81">
        <v>52.9</v>
      </c>
      <c r="N164" s="100">
        <v>52.9</v>
      </c>
      <c r="O164" s="64">
        <v>2530</v>
      </c>
      <c r="P164" s="65">
        <f>Table224578910112345678910111213141516171819202122232425262728293031323334[[#This Row],[PEMBULATAN]]*O164</f>
        <v>133837</v>
      </c>
    </row>
    <row r="165" spans="1:16" ht="24.75" customHeight="1" x14ac:dyDescent="0.2">
      <c r="A165" s="14"/>
      <c r="B165" s="14"/>
      <c r="C165" s="73" t="s">
        <v>5988</v>
      </c>
      <c r="D165" s="78" t="s">
        <v>289</v>
      </c>
      <c r="E165" s="13">
        <v>44464</v>
      </c>
      <c r="F165" s="76" t="s">
        <v>5645</v>
      </c>
      <c r="G165" s="13">
        <v>44464.916666666664</v>
      </c>
      <c r="H165" s="77" t="s">
        <v>5646</v>
      </c>
      <c r="I165" s="16">
        <v>50</v>
      </c>
      <c r="J165" s="16">
        <v>33</v>
      </c>
      <c r="K165" s="16">
        <v>15</v>
      </c>
      <c r="L165" s="16">
        <v>9</v>
      </c>
      <c r="M165" s="81">
        <v>6.1875</v>
      </c>
      <c r="N165" s="100">
        <v>9</v>
      </c>
      <c r="O165" s="64">
        <v>2530</v>
      </c>
      <c r="P165" s="65">
        <f>Table224578910112345678910111213141516171819202122232425262728293031323334[[#This Row],[PEMBULATAN]]*O165</f>
        <v>22770</v>
      </c>
    </row>
    <row r="166" spans="1:16" ht="24.75" customHeight="1" x14ac:dyDescent="0.2">
      <c r="A166" s="14"/>
      <c r="B166" s="14"/>
      <c r="C166" s="73" t="s">
        <v>5989</v>
      </c>
      <c r="D166" s="78" t="s">
        <v>289</v>
      </c>
      <c r="E166" s="13">
        <v>44464</v>
      </c>
      <c r="F166" s="76" t="s">
        <v>5645</v>
      </c>
      <c r="G166" s="13">
        <v>44464.916666666664</v>
      </c>
      <c r="H166" s="77" t="s">
        <v>5646</v>
      </c>
      <c r="I166" s="16">
        <v>47</v>
      </c>
      <c r="J166" s="16">
        <v>32</v>
      </c>
      <c r="K166" s="16">
        <v>30</v>
      </c>
      <c r="L166" s="16">
        <v>5</v>
      </c>
      <c r="M166" s="81">
        <v>11.28</v>
      </c>
      <c r="N166" s="100">
        <v>11.28</v>
      </c>
      <c r="O166" s="64">
        <v>2530</v>
      </c>
      <c r="P166" s="65">
        <f>Table224578910112345678910111213141516171819202122232425262728293031323334[[#This Row],[PEMBULATAN]]*O166</f>
        <v>28538.399999999998</v>
      </c>
    </row>
    <row r="167" spans="1:16" ht="24.75" customHeight="1" x14ac:dyDescent="0.2">
      <c r="A167" s="14"/>
      <c r="B167" s="14"/>
      <c r="C167" s="73" t="s">
        <v>5990</v>
      </c>
      <c r="D167" s="78" t="s">
        <v>289</v>
      </c>
      <c r="E167" s="13">
        <v>44464</v>
      </c>
      <c r="F167" s="76" t="s">
        <v>5645</v>
      </c>
      <c r="G167" s="13">
        <v>44464.916666666664</v>
      </c>
      <c r="H167" s="77" t="s">
        <v>5646</v>
      </c>
      <c r="I167" s="16">
        <v>44</v>
      </c>
      <c r="J167" s="16">
        <v>44</v>
      </c>
      <c r="K167" s="16">
        <v>12</v>
      </c>
      <c r="L167" s="16">
        <v>4</v>
      </c>
      <c r="M167" s="81">
        <v>5.8079999999999998</v>
      </c>
      <c r="N167" s="100">
        <v>5.8079999999999998</v>
      </c>
      <c r="O167" s="64">
        <v>2530</v>
      </c>
      <c r="P167" s="65">
        <f>Table224578910112345678910111213141516171819202122232425262728293031323334[[#This Row],[PEMBULATAN]]*O167</f>
        <v>14694.24</v>
      </c>
    </row>
    <row r="168" spans="1:16" ht="24.75" customHeight="1" x14ac:dyDescent="0.2">
      <c r="A168" s="14"/>
      <c r="B168" s="96"/>
      <c r="C168" s="73" t="s">
        <v>5991</v>
      </c>
      <c r="D168" s="78" t="s">
        <v>289</v>
      </c>
      <c r="E168" s="13">
        <v>44464</v>
      </c>
      <c r="F168" s="76" t="s">
        <v>5645</v>
      </c>
      <c r="G168" s="13">
        <v>44464.916666666664</v>
      </c>
      <c r="H168" s="77" t="s">
        <v>5646</v>
      </c>
      <c r="I168" s="16">
        <v>37</v>
      </c>
      <c r="J168" s="16">
        <v>22</v>
      </c>
      <c r="K168" s="16">
        <v>21</v>
      </c>
      <c r="L168" s="16">
        <v>50</v>
      </c>
      <c r="M168" s="81">
        <v>4.2735000000000003</v>
      </c>
      <c r="N168" s="100">
        <v>50</v>
      </c>
      <c r="O168" s="64">
        <v>2530</v>
      </c>
      <c r="P168" s="65">
        <f>Table224578910112345678910111213141516171819202122232425262728293031323334[[#This Row],[PEMBULATAN]]*O168</f>
        <v>126500</v>
      </c>
    </row>
    <row r="169" spans="1:16" ht="24.75" customHeight="1" x14ac:dyDescent="0.2">
      <c r="A169" s="14"/>
      <c r="B169" s="14" t="s">
        <v>5992</v>
      </c>
      <c r="C169" s="73" t="s">
        <v>5993</v>
      </c>
      <c r="D169" s="78" t="s">
        <v>289</v>
      </c>
      <c r="E169" s="13">
        <v>44464</v>
      </c>
      <c r="F169" s="76" t="s">
        <v>5645</v>
      </c>
      <c r="G169" s="13">
        <v>44464.916666666664</v>
      </c>
      <c r="H169" s="77" t="s">
        <v>5646</v>
      </c>
      <c r="I169" s="16">
        <v>50</v>
      </c>
      <c r="J169" s="16">
        <v>35</v>
      </c>
      <c r="K169" s="16">
        <v>33</v>
      </c>
      <c r="L169" s="16">
        <v>7</v>
      </c>
      <c r="M169" s="81">
        <v>14.4375</v>
      </c>
      <c r="N169" s="100">
        <v>15</v>
      </c>
      <c r="O169" s="64">
        <v>2530</v>
      </c>
      <c r="P169" s="65">
        <f>Table224578910112345678910111213141516171819202122232425262728293031323334[[#This Row],[PEMBULATAN]]*O169</f>
        <v>37950</v>
      </c>
    </row>
    <row r="170" spans="1:16" ht="24.75" customHeight="1" x14ac:dyDescent="0.2">
      <c r="A170" s="14"/>
      <c r="B170" s="14"/>
      <c r="C170" s="73" t="s">
        <v>5994</v>
      </c>
      <c r="D170" s="78" t="s">
        <v>289</v>
      </c>
      <c r="E170" s="13">
        <v>44464</v>
      </c>
      <c r="F170" s="76" t="s">
        <v>5645</v>
      </c>
      <c r="G170" s="13">
        <v>44464.916666666664</v>
      </c>
      <c r="H170" s="77" t="s">
        <v>5646</v>
      </c>
      <c r="I170" s="16">
        <v>97</v>
      </c>
      <c r="J170" s="16">
        <v>55</v>
      </c>
      <c r="K170" s="16">
        <v>33</v>
      </c>
      <c r="L170" s="16">
        <v>26</v>
      </c>
      <c r="M170" s="81">
        <v>44.013750000000002</v>
      </c>
      <c r="N170" s="100">
        <v>44.013750000000002</v>
      </c>
      <c r="O170" s="64">
        <v>2530</v>
      </c>
      <c r="P170" s="65">
        <f>Table224578910112345678910111213141516171819202122232425262728293031323334[[#This Row],[PEMBULATAN]]*O170</f>
        <v>111354.78750000001</v>
      </c>
    </row>
    <row r="171" spans="1:16" ht="24.75" customHeight="1" x14ac:dyDescent="0.2">
      <c r="A171" s="14"/>
      <c r="B171" s="14"/>
      <c r="C171" s="73" t="s">
        <v>5995</v>
      </c>
      <c r="D171" s="78" t="s">
        <v>289</v>
      </c>
      <c r="E171" s="13">
        <v>44464</v>
      </c>
      <c r="F171" s="76" t="s">
        <v>5645</v>
      </c>
      <c r="G171" s="13">
        <v>44464.916666666664</v>
      </c>
      <c r="H171" s="77" t="s">
        <v>5646</v>
      </c>
      <c r="I171" s="16">
        <v>52</v>
      </c>
      <c r="J171" s="16">
        <v>41</v>
      </c>
      <c r="K171" s="16">
        <v>24</v>
      </c>
      <c r="L171" s="16">
        <v>6</v>
      </c>
      <c r="M171" s="81">
        <v>12.792</v>
      </c>
      <c r="N171" s="100">
        <v>12.792</v>
      </c>
      <c r="O171" s="64">
        <v>2530</v>
      </c>
      <c r="P171" s="65">
        <f>Table224578910112345678910111213141516171819202122232425262728293031323334[[#This Row],[PEMBULATAN]]*O171</f>
        <v>32363.759999999998</v>
      </c>
    </row>
    <row r="172" spans="1:16" ht="24.75" customHeight="1" x14ac:dyDescent="0.2">
      <c r="A172" s="14"/>
      <c r="B172" s="14"/>
      <c r="C172" s="73" t="s">
        <v>5996</v>
      </c>
      <c r="D172" s="78" t="s">
        <v>289</v>
      </c>
      <c r="E172" s="13">
        <v>44464</v>
      </c>
      <c r="F172" s="76" t="s">
        <v>5645</v>
      </c>
      <c r="G172" s="13">
        <v>44464.916666666664</v>
      </c>
      <c r="H172" s="77" t="s">
        <v>5646</v>
      </c>
      <c r="I172" s="16">
        <v>43</v>
      </c>
      <c r="J172" s="16">
        <v>29</v>
      </c>
      <c r="K172" s="16">
        <v>21</v>
      </c>
      <c r="L172" s="16">
        <v>5</v>
      </c>
      <c r="M172" s="81">
        <v>6.5467500000000003</v>
      </c>
      <c r="N172" s="100">
        <v>6.5467500000000003</v>
      </c>
      <c r="O172" s="64">
        <v>2530</v>
      </c>
      <c r="P172" s="65">
        <f>Table224578910112345678910111213141516171819202122232425262728293031323334[[#This Row],[PEMBULATAN]]*O172</f>
        <v>16563.2775</v>
      </c>
    </row>
    <row r="173" spans="1:16" ht="24.75" customHeight="1" x14ac:dyDescent="0.2">
      <c r="A173" s="14"/>
      <c r="B173" s="14"/>
      <c r="C173" s="73" t="s">
        <v>5997</v>
      </c>
      <c r="D173" s="78" t="s">
        <v>289</v>
      </c>
      <c r="E173" s="13">
        <v>44464</v>
      </c>
      <c r="F173" s="76" t="s">
        <v>5645</v>
      </c>
      <c r="G173" s="13">
        <v>44464.916666666664</v>
      </c>
      <c r="H173" s="77" t="s">
        <v>5646</v>
      </c>
      <c r="I173" s="16">
        <v>30</v>
      </c>
      <c r="J173" s="16">
        <v>32</v>
      </c>
      <c r="K173" s="16">
        <v>25</v>
      </c>
      <c r="L173" s="16">
        <v>5</v>
      </c>
      <c r="M173" s="81">
        <v>6</v>
      </c>
      <c r="N173" s="100">
        <v>6</v>
      </c>
      <c r="O173" s="64">
        <v>2530</v>
      </c>
      <c r="P173" s="65">
        <f>Table224578910112345678910111213141516171819202122232425262728293031323334[[#This Row],[PEMBULATAN]]*O173</f>
        <v>15180</v>
      </c>
    </row>
    <row r="174" spans="1:16" ht="24.75" customHeight="1" x14ac:dyDescent="0.2">
      <c r="A174" s="14"/>
      <c r="B174" s="14"/>
      <c r="C174" s="73" t="s">
        <v>5998</v>
      </c>
      <c r="D174" s="78" t="s">
        <v>289</v>
      </c>
      <c r="E174" s="13">
        <v>44464</v>
      </c>
      <c r="F174" s="76" t="s">
        <v>5645</v>
      </c>
      <c r="G174" s="13">
        <v>44464.916666666664</v>
      </c>
      <c r="H174" s="77" t="s">
        <v>5646</v>
      </c>
      <c r="I174" s="16">
        <v>20</v>
      </c>
      <c r="J174" s="16">
        <v>22</v>
      </c>
      <c r="K174" s="16">
        <v>25</v>
      </c>
      <c r="L174" s="16">
        <v>1</v>
      </c>
      <c r="M174" s="81">
        <v>2.75</v>
      </c>
      <c r="N174" s="100">
        <v>2.75</v>
      </c>
      <c r="O174" s="64">
        <v>2530</v>
      </c>
      <c r="P174" s="65">
        <f>Table224578910112345678910111213141516171819202122232425262728293031323334[[#This Row],[PEMBULATAN]]*O174</f>
        <v>6957.5</v>
      </c>
    </row>
    <row r="175" spans="1:16" ht="24.75" customHeight="1" x14ac:dyDescent="0.2">
      <c r="A175" s="14"/>
      <c r="B175" s="14"/>
      <c r="C175" s="73" t="s">
        <v>5999</v>
      </c>
      <c r="D175" s="78" t="s">
        <v>289</v>
      </c>
      <c r="E175" s="13">
        <v>44464</v>
      </c>
      <c r="F175" s="76" t="s">
        <v>5645</v>
      </c>
      <c r="G175" s="13">
        <v>44464.916666666664</v>
      </c>
      <c r="H175" s="77" t="s">
        <v>5646</v>
      </c>
      <c r="I175" s="16">
        <v>20</v>
      </c>
      <c r="J175" s="16">
        <v>22</v>
      </c>
      <c r="K175" s="16">
        <v>25</v>
      </c>
      <c r="L175" s="16">
        <v>1</v>
      </c>
      <c r="M175" s="81">
        <v>2.75</v>
      </c>
      <c r="N175" s="100">
        <v>2.75</v>
      </c>
      <c r="O175" s="64">
        <v>2530</v>
      </c>
      <c r="P175" s="65">
        <f>Table224578910112345678910111213141516171819202122232425262728293031323334[[#This Row],[PEMBULATAN]]*O175</f>
        <v>6957.5</v>
      </c>
    </row>
    <row r="176" spans="1:16" ht="24.75" customHeight="1" x14ac:dyDescent="0.2">
      <c r="A176" s="14"/>
      <c r="B176" s="14"/>
      <c r="C176" s="73" t="s">
        <v>6000</v>
      </c>
      <c r="D176" s="78" t="s">
        <v>289</v>
      </c>
      <c r="E176" s="13">
        <v>44464</v>
      </c>
      <c r="F176" s="76" t="s">
        <v>5645</v>
      </c>
      <c r="G176" s="13">
        <v>44464.916666666664</v>
      </c>
      <c r="H176" s="77" t="s">
        <v>5646</v>
      </c>
      <c r="I176" s="16">
        <v>20</v>
      </c>
      <c r="J176" s="16">
        <v>23</v>
      </c>
      <c r="K176" s="16">
        <v>25</v>
      </c>
      <c r="L176" s="16">
        <v>7</v>
      </c>
      <c r="M176" s="81">
        <v>2.875</v>
      </c>
      <c r="N176" s="100">
        <v>7</v>
      </c>
      <c r="O176" s="64">
        <v>2530</v>
      </c>
      <c r="P176" s="65">
        <f>Table224578910112345678910111213141516171819202122232425262728293031323334[[#This Row],[PEMBULATAN]]*O176</f>
        <v>17710</v>
      </c>
    </row>
    <row r="177" spans="1:16" ht="24.75" customHeight="1" x14ac:dyDescent="0.2">
      <c r="A177" s="14"/>
      <c r="B177" s="96"/>
      <c r="C177" s="73" t="s">
        <v>6001</v>
      </c>
      <c r="D177" s="78" t="s">
        <v>289</v>
      </c>
      <c r="E177" s="13">
        <v>44464</v>
      </c>
      <c r="F177" s="76" t="s">
        <v>5645</v>
      </c>
      <c r="G177" s="13">
        <v>44464.916666666664</v>
      </c>
      <c r="H177" s="77" t="s">
        <v>5646</v>
      </c>
      <c r="I177" s="16">
        <v>87</v>
      </c>
      <c r="J177" s="16">
        <v>56</v>
      </c>
      <c r="K177" s="16">
        <v>7</v>
      </c>
      <c r="L177" s="16">
        <v>3</v>
      </c>
      <c r="M177" s="81">
        <v>8.5259999999999998</v>
      </c>
      <c r="N177" s="100">
        <v>8.5259999999999998</v>
      </c>
      <c r="O177" s="64">
        <v>2530</v>
      </c>
      <c r="P177" s="65">
        <f>Table224578910112345678910111213141516171819202122232425262728293031323334[[#This Row],[PEMBULATAN]]*O177</f>
        <v>21570.78</v>
      </c>
    </row>
    <row r="178" spans="1:16" ht="24.75" customHeight="1" x14ac:dyDescent="0.2">
      <c r="A178" s="14"/>
      <c r="B178" s="14" t="s">
        <v>6002</v>
      </c>
      <c r="C178" s="73" t="s">
        <v>6003</v>
      </c>
      <c r="D178" s="78" t="s">
        <v>289</v>
      </c>
      <c r="E178" s="13">
        <v>44464</v>
      </c>
      <c r="F178" s="76" t="s">
        <v>5645</v>
      </c>
      <c r="G178" s="13">
        <v>44464.916666666664</v>
      </c>
      <c r="H178" s="77" t="s">
        <v>5646</v>
      </c>
      <c r="I178" s="16">
        <v>100</v>
      </c>
      <c r="J178" s="16">
        <v>87</v>
      </c>
      <c r="K178" s="16">
        <v>30</v>
      </c>
      <c r="L178" s="16">
        <v>14</v>
      </c>
      <c r="M178" s="81">
        <v>65.25</v>
      </c>
      <c r="N178" s="100">
        <v>65.25</v>
      </c>
      <c r="O178" s="64">
        <v>2530</v>
      </c>
      <c r="P178" s="65">
        <f>Table224578910112345678910111213141516171819202122232425262728293031323334[[#This Row],[PEMBULATAN]]*O178</f>
        <v>165082.5</v>
      </c>
    </row>
    <row r="179" spans="1:16" ht="22.5" customHeight="1" x14ac:dyDescent="0.2">
      <c r="A179" s="120" t="s">
        <v>30</v>
      </c>
      <c r="B179" s="121"/>
      <c r="C179" s="121"/>
      <c r="D179" s="121"/>
      <c r="E179" s="121"/>
      <c r="F179" s="121"/>
      <c r="G179" s="121"/>
      <c r="H179" s="121"/>
      <c r="I179" s="121"/>
      <c r="J179" s="121"/>
      <c r="K179" s="121"/>
      <c r="L179" s="122"/>
      <c r="M179" s="79">
        <f>SUBTOTAL(109,Table224578910112345678910111213141516171819202122232425262728293031323334[KG VOLUME])</f>
        <v>5813.7642500000002</v>
      </c>
      <c r="N179" s="68">
        <f>SUM(N3:N178)</f>
        <v>5890.5865000000003</v>
      </c>
      <c r="O179" s="123">
        <f>SUM(P3:P178)</f>
        <v>14903183.845000001</v>
      </c>
      <c r="P179" s="124"/>
    </row>
    <row r="180" spans="1:16" ht="18" customHeight="1" x14ac:dyDescent="0.2">
      <c r="A180" s="86"/>
      <c r="B180" s="56" t="s">
        <v>42</v>
      </c>
      <c r="C180" s="55"/>
      <c r="D180" s="57" t="s">
        <v>43</v>
      </c>
      <c r="E180" s="86"/>
      <c r="F180" s="86"/>
      <c r="G180" s="86"/>
      <c r="H180" s="86"/>
      <c r="I180" s="86"/>
      <c r="J180" s="86"/>
      <c r="K180" s="86"/>
      <c r="L180" s="86"/>
      <c r="M180" s="87"/>
      <c r="N180" s="88" t="s">
        <v>51</v>
      </c>
      <c r="O180" s="89"/>
      <c r="P180" s="89">
        <f>O179*10%</f>
        <v>1490318.3845000002</v>
      </c>
    </row>
    <row r="181" spans="1:16" ht="18" customHeight="1" thickBot="1" x14ac:dyDescent="0.25">
      <c r="A181" s="86"/>
      <c r="B181" s="56"/>
      <c r="C181" s="55"/>
      <c r="D181" s="57"/>
      <c r="E181" s="86"/>
      <c r="F181" s="86"/>
      <c r="G181" s="86"/>
      <c r="H181" s="86"/>
      <c r="I181" s="86"/>
      <c r="J181" s="86"/>
      <c r="K181" s="86"/>
      <c r="L181" s="86"/>
      <c r="M181" s="87"/>
      <c r="N181" s="90" t="s">
        <v>52</v>
      </c>
      <c r="O181" s="91"/>
      <c r="P181" s="91">
        <f>O179-P180</f>
        <v>13412865.4605</v>
      </c>
    </row>
    <row r="182" spans="1:16" ht="18" customHeight="1" x14ac:dyDescent="0.2">
      <c r="A182" s="11"/>
      <c r="H182" s="63"/>
      <c r="N182" s="62" t="s">
        <v>31</v>
      </c>
      <c r="P182" s="69">
        <f>P181*1%</f>
        <v>134128.65460499999</v>
      </c>
    </row>
    <row r="183" spans="1:16" ht="18" customHeight="1" thickBot="1" x14ac:dyDescent="0.25">
      <c r="A183" s="11"/>
      <c r="H183" s="63"/>
      <c r="N183" s="62" t="s">
        <v>53</v>
      </c>
      <c r="P183" s="71">
        <f>P181*2%</f>
        <v>268257.30920999998</v>
      </c>
    </row>
    <row r="184" spans="1:16" ht="18" customHeight="1" x14ac:dyDescent="0.2">
      <c r="A184" s="11"/>
      <c r="H184" s="63"/>
      <c r="N184" s="66" t="s">
        <v>32</v>
      </c>
      <c r="O184" s="67"/>
      <c r="P184" s="70">
        <f>P181+P182-P183</f>
        <v>13278736.805894999</v>
      </c>
    </row>
    <row r="186" spans="1:16" x14ac:dyDescent="0.2">
      <c r="A186" s="11"/>
      <c r="H186" s="63"/>
      <c r="P186" s="71"/>
    </row>
    <row r="187" spans="1:16" x14ac:dyDescent="0.2">
      <c r="A187" s="11"/>
      <c r="H187" s="63"/>
      <c r="O187" s="58"/>
      <c r="P187" s="71"/>
    </row>
    <row r="188" spans="1:16" s="3" customFormat="1" x14ac:dyDescent="0.25">
      <c r="A188" s="11"/>
      <c r="B188" s="2"/>
      <c r="C188" s="2"/>
      <c r="E188" s="12"/>
      <c r="H188" s="63"/>
      <c r="N188" s="15"/>
      <c r="O188" s="15"/>
      <c r="P188" s="15"/>
    </row>
    <row r="189" spans="1:16" s="3" customFormat="1" x14ac:dyDescent="0.25">
      <c r="A189" s="11"/>
      <c r="B189" s="2"/>
      <c r="C189" s="2"/>
      <c r="E189" s="12"/>
      <c r="H189" s="63"/>
      <c r="N189" s="15"/>
      <c r="O189" s="15"/>
      <c r="P189" s="15"/>
    </row>
    <row r="190" spans="1:16" s="3" customFormat="1" x14ac:dyDescent="0.25">
      <c r="A190" s="11"/>
      <c r="B190" s="2"/>
      <c r="C190" s="2"/>
      <c r="E190" s="12"/>
      <c r="H190" s="63"/>
      <c r="N190" s="15"/>
      <c r="O190" s="15"/>
      <c r="P190" s="15"/>
    </row>
    <row r="191" spans="1:16" s="3" customFormat="1" x14ac:dyDescent="0.25">
      <c r="A191" s="11"/>
      <c r="B191" s="2"/>
      <c r="C191" s="2"/>
      <c r="E191" s="12"/>
      <c r="H191" s="63"/>
      <c r="N191" s="15"/>
      <c r="O191" s="15"/>
      <c r="P191" s="15"/>
    </row>
    <row r="192" spans="1:16" s="3" customFormat="1" x14ac:dyDescent="0.25">
      <c r="A192" s="11"/>
      <c r="B192" s="2"/>
      <c r="C192" s="2"/>
      <c r="E192" s="12"/>
      <c r="H192" s="63"/>
      <c r="N192" s="15"/>
      <c r="O192" s="15"/>
      <c r="P192" s="15"/>
    </row>
    <row r="193" spans="1:16" s="3" customFormat="1" x14ac:dyDescent="0.25">
      <c r="A193" s="11"/>
      <c r="B193" s="2"/>
      <c r="C193" s="2"/>
      <c r="E193" s="12"/>
      <c r="H193" s="63"/>
      <c r="N193" s="15"/>
      <c r="O193" s="15"/>
      <c r="P193" s="15"/>
    </row>
    <row r="194" spans="1:16" s="3" customFormat="1" x14ac:dyDescent="0.25">
      <c r="A194" s="11"/>
      <c r="B194" s="2"/>
      <c r="C194" s="2"/>
      <c r="E194" s="12"/>
      <c r="H194" s="63"/>
      <c r="N194" s="15"/>
      <c r="O194" s="15"/>
      <c r="P194" s="15"/>
    </row>
    <row r="195" spans="1:16" s="3" customFormat="1" x14ac:dyDescent="0.25">
      <c r="A195" s="11"/>
      <c r="B195" s="2"/>
      <c r="C195" s="2"/>
      <c r="E195" s="12"/>
      <c r="H195" s="63"/>
      <c r="N195" s="15"/>
      <c r="O195" s="15"/>
      <c r="P195" s="15"/>
    </row>
    <row r="196" spans="1:16" s="3" customFormat="1" x14ac:dyDescent="0.25">
      <c r="A196" s="11"/>
      <c r="B196" s="2"/>
      <c r="C196" s="2"/>
      <c r="E196" s="12"/>
      <c r="H196" s="63"/>
      <c r="N196" s="15"/>
      <c r="O196" s="15"/>
      <c r="P196" s="15"/>
    </row>
    <row r="197" spans="1:16" s="3" customFormat="1" x14ac:dyDescent="0.25">
      <c r="A197" s="11"/>
      <c r="B197" s="2"/>
      <c r="C197" s="2"/>
      <c r="E197" s="12"/>
      <c r="H197" s="63"/>
      <c r="N197" s="15"/>
      <c r="O197" s="15"/>
      <c r="P197" s="15"/>
    </row>
    <row r="198" spans="1:16" s="3" customFormat="1" x14ac:dyDescent="0.25">
      <c r="A198" s="11"/>
      <c r="B198" s="2"/>
      <c r="C198" s="2"/>
      <c r="E198" s="12"/>
      <c r="H198" s="63"/>
      <c r="N198" s="15"/>
      <c r="O198" s="15"/>
      <c r="P198" s="15"/>
    </row>
    <row r="199" spans="1:16" s="3" customFormat="1" x14ac:dyDescent="0.25">
      <c r="A199" s="11"/>
      <c r="B199" s="2"/>
      <c r="C199" s="2"/>
      <c r="E199" s="12"/>
      <c r="H199" s="63"/>
      <c r="N199" s="15"/>
      <c r="O199" s="15"/>
      <c r="P199" s="15"/>
    </row>
  </sheetData>
  <mergeCells count="2">
    <mergeCell ref="A179:L179"/>
    <mergeCell ref="O179:P179"/>
  </mergeCells>
  <conditionalFormatting sqref="B3">
    <cfRule type="duplicateValues" dxfId="140" priority="2"/>
  </conditionalFormatting>
  <conditionalFormatting sqref="B4">
    <cfRule type="duplicateValues" dxfId="139" priority="1"/>
  </conditionalFormatting>
  <conditionalFormatting sqref="B5:B178">
    <cfRule type="duplicateValues" dxfId="138" priority="7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14"/>
  <sheetViews>
    <sheetView zoomScale="110" zoomScaleNormal="110" workbookViewId="0">
      <pane xSplit="3" ySplit="2" topLeftCell="D192" activePane="bottomRight" state="frozen"/>
      <selection pane="topRight" activeCell="B1" sqref="B1"/>
      <selection pane="bottomLeft" activeCell="A3" sqref="A3"/>
      <selection pane="bottomRight" activeCell="M199" sqref="M19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7152</v>
      </c>
      <c r="B3" s="74" t="s">
        <v>6004</v>
      </c>
      <c r="C3" s="9" t="s">
        <v>6005</v>
      </c>
      <c r="D3" s="76" t="s">
        <v>289</v>
      </c>
      <c r="E3" s="13">
        <v>44465</v>
      </c>
      <c r="F3" s="76" t="s">
        <v>6199</v>
      </c>
      <c r="G3" s="13">
        <v>44466.916666666664</v>
      </c>
      <c r="H3" s="10" t="s">
        <v>6200</v>
      </c>
      <c r="I3" s="1">
        <v>85</v>
      </c>
      <c r="J3" s="1">
        <v>65</v>
      </c>
      <c r="K3" s="1">
        <v>20</v>
      </c>
      <c r="L3" s="1">
        <v>8</v>
      </c>
      <c r="M3" s="80">
        <v>27.625</v>
      </c>
      <c r="N3" s="100">
        <v>27.625</v>
      </c>
      <c r="O3" s="64">
        <v>2530</v>
      </c>
      <c r="P3" s="65">
        <f>Table22457891011234567891011121314151617181920212223242526272829303132333435[[#This Row],[PEMBULATAN]]*O3</f>
        <v>69891.25</v>
      </c>
    </row>
    <row r="4" spans="1:16" ht="26.25" customHeight="1" x14ac:dyDescent="0.2">
      <c r="A4" s="14"/>
      <c r="B4" s="75"/>
      <c r="C4" s="9" t="s">
        <v>6006</v>
      </c>
      <c r="D4" s="76" t="s">
        <v>289</v>
      </c>
      <c r="E4" s="13">
        <v>44465</v>
      </c>
      <c r="F4" s="76" t="s">
        <v>6199</v>
      </c>
      <c r="G4" s="13">
        <v>44466.916666666664</v>
      </c>
      <c r="H4" s="10" t="s">
        <v>6200</v>
      </c>
      <c r="I4" s="1">
        <v>76</v>
      </c>
      <c r="J4" s="1">
        <v>56</v>
      </c>
      <c r="K4" s="1">
        <v>30</v>
      </c>
      <c r="L4" s="1">
        <v>18</v>
      </c>
      <c r="M4" s="80">
        <v>31.92</v>
      </c>
      <c r="N4" s="100">
        <v>31.92</v>
      </c>
      <c r="O4" s="64">
        <v>2530</v>
      </c>
      <c r="P4" s="65">
        <f>Table22457891011234567891011121314151617181920212223242526272829303132333435[[#This Row],[PEMBULATAN]]*O4</f>
        <v>80757.600000000006</v>
      </c>
    </row>
    <row r="5" spans="1:16" ht="26.25" customHeight="1" x14ac:dyDescent="0.2">
      <c r="A5" s="14"/>
      <c r="B5" s="75"/>
      <c r="C5" s="73" t="s">
        <v>6007</v>
      </c>
      <c r="D5" s="78" t="s">
        <v>289</v>
      </c>
      <c r="E5" s="13">
        <v>44465</v>
      </c>
      <c r="F5" s="76" t="s">
        <v>6199</v>
      </c>
      <c r="G5" s="13">
        <v>44466.916666666664</v>
      </c>
      <c r="H5" s="77" t="s">
        <v>6200</v>
      </c>
      <c r="I5" s="16">
        <v>80</v>
      </c>
      <c r="J5" s="16">
        <v>46</v>
      </c>
      <c r="K5" s="16">
        <v>22</v>
      </c>
      <c r="L5" s="16">
        <v>7</v>
      </c>
      <c r="M5" s="81">
        <v>20.239999999999998</v>
      </c>
      <c r="N5" s="100">
        <v>20.239999999999998</v>
      </c>
      <c r="O5" s="64">
        <v>2530</v>
      </c>
      <c r="P5" s="65">
        <f>Table22457891011234567891011121314151617181920212223242526272829303132333435[[#This Row],[PEMBULATAN]]*O5</f>
        <v>51207.199999999997</v>
      </c>
    </row>
    <row r="6" spans="1:16" ht="26.25" customHeight="1" x14ac:dyDescent="0.2">
      <c r="A6" s="14"/>
      <c r="B6" s="75"/>
      <c r="C6" s="73" t="s">
        <v>6008</v>
      </c>
      <c r="D6" s="78" t="s">
        <v>289</v>
      </c>
      <c r="E6" s="13">
        <v>44465</v>
      </c>
      <c r="F6" s="76" t="s">
        <v>6199</v>
      </c>
      <c r="G6" s="13">
        <v>44466.916666666664</v>
      </c>
      <c r="H6" s="77" t="s">
        <v>6200</v>
      </c>
      <c r="I6" s="16">
        <v>71</v>
      </c>
      <c r="J6" s="16">
        <v>51</v>
      </c>
      <c r="K6" s="16">
        <v>23</v>
      </c>
      <c r="L6" s="16">
        <v>13</v>
      </c>
      <c r="M6" s="81">
        <v>20.82075</v>
      </c>
      <c r="N6" s="100">
        <v>20.82075</v>
      </c>
      <c r="O6" s="64">
        <v>2530</v>
      </c>
      <c r="P6" s="65">
        <f>Table22457891011234567891011121314151617181920212223242526272829303132333435[[#This Row],[PEMBULATAN]]*O6</f>
        <v>52676.497499999998</v>
      </c>
    </row>
    <row r="7" spans="1:16" ht="26.25" customHeight="1" x14ac:dyDescent="0.2">
      <c r="A7" s="14"/>
      <c r="B7" s="75"/>
      <c r="C7" s="73" t="s">
        <v>6009</v>
      </c>
      <c r="D7" s="78" t="s">
        <v>289</v>
      </c>
      <c r="E7" s="13">
        <v>44465</v>
      </c>
      <c r="F7" s="76" t="s">
        <v>6199</v>
      </c>
      <c r="G7" s="13">
        <v>44466.916666666664</v>
      </c>
      <c r="H7" s="77" t="s">
        <v>6200</v>
      </c>
      <c r="I7" s="16">
        <v>70</v>
      </c>
      <c r="J7" s="16">
        <v>62</v>
      </c>
      <c r="K7" s="16">
        <v>20</v>
      </c>
      <c r="L7" s="16">
        <v>7</v>
      </c>
      <c r="M7" s="81">
        <v>21.7</v>
      </c>
      <c r="N7" s="100">
        <v>21.7</v>
      </c>
      <c r="O7" s="64">
        <v>2530</v>
      </c>
      <c r="P7" s="65">
        <f>Table22457891011234567891011121314151617181920212223242526272829303132333435[[#This Row],[PEMBULATAN]]*O7</f>
        <v>54901</v>
      </c>
    </row>
    <row r="8" spans="1:16" ht="26.25" customHeight="1" x14ac:dyDescent="0.2">
      <c r="A8" s="14"/>
      <c r="B8" s="75"/>
      <c r="C8" s="73" t="s">
        <v>6010</v>
      </c>
      <c r="D8" s="78" t="s">
        <v>289</v>
      </c>
      <c r="E8" s="13">
        <v>44465</v>
      </c>
      <c r="F8" s="76" t="s">
        <v>6199</v>
      </c>
      <c r="G8" s="13">
        <v>44466.916666666664</v>
      </c>
      <c r="H8" s="77" t="s">
        <v>6200</v>
      </c>
      <c r="I8" s="16">
        <v>77</v>
      </c>
      <c r="J8" s="16">
        <v>77</v>
      </c>
      <c r="K8" s="16">
        <v>27</v>
      </c>
      <c r="L8" s="16">
        <v>10</v>
      </c>
      <c r="M8" s="81">
        <v>40.02075</v>
      </c>
      <c r="N8" s="100">
        <v>40.02075</v>
      </c>
      <c r="O8" s="64">
        <v>2530</v>
      </c>
      <c r="P8" s="65">
        <f>Table22457891011234567891011121314151617181920212223242526272829303132333435[[#This Row],[PEMBULATAN]]*O8</f>
        <v>101252.4975</v>
      </c>
    </row>
    <row r="9" spans="1:16" ht="26.25" customHeight="1" x14ac:dyDescent="0.2">
      <c r="A9" s="14"/>
      <c r="B9" s="75"/>
      <c r="C9" s="73" t="s">
        <v>6011</v>
      </c>
      <c r="D9" s="78" t="s">
        <v>289</v>
      </c>
      <c r="E9" s="13">
        <v>44465</v>
      </c>
      <c r="F9" s="76" t="s">
        <v>6199</v>
      </c>
      <c r="G9" s="13">
        <v>44466.916666666664</v>
      </c>
      <c r="H9" s="77" t="s">
        <v>6200</v>
      </c>
      <c r="I9" s="16">
        <v>53</v>
      </c>
      <c r="J9" s="16">
        <v>60</v>
      </c>
      <c r="K9" s="16">
        <v>17</v>
      </c>
      <c r="L9" s="16">
        <v>5</v>
      </c>
      <c r="M9" s="81">
        <v>13.515000000000001</v>
      </c>
      <c r="N9" s="100">
        <v>13.515000000000001</v>
      </c>
      <c r="O9" s="64">
        <v>2530</v>
      </c>
      <c r="P9" s="65">
        <f>Table22457891011234567891011121314151617181920212223242526272829303132333435[[#This Row],[PEMBULATAN]]*O9</f>
        <v>34192.950000000004</v>
      </c>
    </row>
    <row r="10" spans="1:16" ht="26.25" customHeight="1" x14ac:dyDescent="0.2">
      <c r="A10" s="14"/>
      <c r="B10" s="75"/>
      <c r="C10" s="73" t="s">
        <v>6012</v>
      </c>
      <c r="D10" s="78" t="s">
        <v>289</v>
      </c>
      <c r="E10" s="13">
        <v>44465</v>
      </c>
      <c r="F10" s="76" t="s">
        <v>6199</v>
      </c>
      <c r="G10" s="13">
        <v>44466.916666666664</v>
      </c>
      <c r="H10" s="77" t="s">
        <v>6200</v>
      </c>
      <c r="I10" s="16">
        <v>67</v>
      </c>
      <c r="J10" s="16">
        <v>62</v>
      </c>
      <c r="K10" s="16">
        <v>25</v>
      </c>
      <c r="L10" s="16">
        <v>10</v>
      </c>
      <c r="M10" s="81">
        <v>25.962499999999999</v>
      </c>
      <c r="N10" s="100">
        <v>25.962499999999999</v>
      </c>
      <c r="O10" s="64">
        <v>2530</v>
      </c>
      <c r="P10" s="65">
        <f>Table22457891011234567891011121314151617181920212223242526272829303132333435[[#This Row],[PEMBULATAN]]*O10</f>
        <v>65685.125</v>
      </c>
    </row>
    <row r="11" spans="1:16" ht="26.25" customHeight="1" x14ac:dyDescent="0.2">
      <c r="A11" s="14"/>
      <c r="B11" s="75"/>
      <c r="C11" s="73" t="s">
        <v>6013</v>
      </c>
      <c r="D11" s="78" t="s">
        <v>289</v>
      </c>
      <c r="E11" s="13">
        <v>44465</v>
      </c>
      <c r="F11" s="76" t="s">
        <v>6199</v>
      </c>
      <c r="G11" s="13">
        <v>44466.916666666664</v>
      </c>
      <c r="H11" s="77" t="s">
        <v>6200</v>
      </c>
      <c r="I11" s="16">
        <v>85</v>
      </c>
      <c r="J11" s="16">
        <v>61</v>
      </c>
      <c r="K11" s="16">
        <v>25</v>
      </c>
      <c r="L11" s="16">
        <v>12</v>
      </c>
      <c r="M11" s="81">
        <v>32.40625</v>
      </c>
      <c r="N11" s="100">
        <v>33</v>
      </c>
      <c r="O11" s="64">
        <v>2530</v>
      </c>
      <c r="P11" s="65">
        <f>Table22457891011234567891011121314151617181920212223242526272829303132333435[[#This Row],[PEMBULATAN]]*O11</f>
        <v>83490</v>
      </c>
    </row>
    <row r="12" spans="1:16" ht="26.25" customHeight="1" x14ac:dyDescent="0.2">
      <c r="A12" s="14"/>
      <c r="B12" s="75"/>
      <c r="C12" s="73" t="s">
        <v>6014</v>
      </c>
      <c r="D12" s="78" t="s">
        <v>289</v>
      </c>
      <c r="E12" s="13">
        <v>44465</v>
      </c>
      <c r="F12" s="76" t="s">
        <v>6199</v>
      </c>
      <c r="G12" s="13">
        <v>44466.916666666664</v>
      </c>
      <c r="H12" s="77" t="s">
        <v>6200</v>
      </c>
      <c r="I12" s="16">
        <v>57</v>
      </c>
      <c r="J12" s="16">
        <v>53</v>
      </c>
      <c r="K12" s="16">
        <v>30</v>
      </c>
      <c r="L12" s="16">
        <v>6</v>
      </c>
      <c r="M12" s="81">
        <v>22.657499999999999</v>
      </c>
      <c r="N12" s="100">
        <v>22.657499999999999</v>
      </c>
      <c r="O12" s="64">
        <v>2530</v>
      </c>
      <c r="P12" s="65">
        <f>Table22457891011234567891011121314151617181920212223242526272829303132333435[[#This Row],[PEMBULATAN]]*O12</f>
        <v>57323.474999999999</v>
      </c>
    </row>
    <row r="13" spans="1:16" ht="26.25" customHeight="1" x14ac:dyDescent="0.2">
      <c r="A13" s="14"/>
      <c r="B13" s="75"/>
      <c r="C13" s="73" t="s">
        <v>6015</v>
      </c>
      <c r="D13" s="78" t="s">
        <v>289</v>
      </c>
      <c r="E13" s="13">
        <v>44465</v>
      </c>
      <c r="F13" s="76" t="s">
        <v>6199</v>
      </c>
      <c r="G13" s="13">
        <v>44466.916666666664</v>
      </c>
      <c r="H13" s="77" t="s">
        <v>6200</v>
      </c>
      <c r="I13" s="16">
        <v>76</v>
      </c>
      <c r="J13" s="16">
        <v>58</v>
      </c>
      <c r="K13" s="16">
        <v>27</v>
      </c>
      <c r="L13" s="16">
        <v>14</v>
      </c>
      <c r="M13" s="81">
        <v>29.754000000000001</v>
      </c>
      <c r="N13" s="100">
        <v>29.754000000000001</v>
      </c>
      <c r="O13" s="64">
        <v>2530</v>
      </c>
      <c r="P13" s="65">
        <f>Table22457891011234567891011121314151617181920212223242526272829303132333435[[#This Row],[PEMBULATAN]]*O13</f>
        <v>75277.62000000001</v>
      </c>
    </row>
    <row r="14" spans="1:16" ht="26.25" customHeight="1" x14ac:dyDescent="0.2">
      <c r="A14" s="14"/>
      <c r="B14" s="75"/>
      <c r="C14" s="73" t="s">
        <v>6016</v>
      </c>
      <c r="D14" s="78" t="s">
        <v>289</v>
      </c>
      <c r="E14" s="13">
        <v>44465</v>
      </c>
      <c r="F14" s="76" t="s">
        <v>6199</v>
      </c>
      <c r="G14" s="13">
        <v>44466.916666666664</v>
      </c>
      <c r="H14" s="77" t="s">
        <v>6200</v>
      </c>
      <c r="I14" s="16">
        <v>91</v>
      </c>
      <c r="J14" s="16">
        <v>61</v>
      </c>
      <c r="K14" s="16">
        <v>28</v>
      </c>
      <c r="L14" s="16">
        <v>14</v>
      </c>
      <c r="M14" s="81">
        <v>38.856999999999999</v>
      </c>
      <c r="N14" s="100">
        <v>38.856999999999999</v>
      </c>
      <c r="O14" s="64">
        <v>2530</v>
      </c>
      <c r="P14" s="65">
        <f>Table22457891011234567891011121314151617181920212223242526272829303132333435[[#This Row],[PEMBULATAN]]*O14</f>
        <v>98308.209999999992</v>
      </c>
    </row>
    <row r="15" spans="1:16" ht="26.25" customHeight="1" x14ac:dyDescent="0.2">
      <c r="A15" s="14"/>
      <c r="B15" s="75"/>
      <c r="C15" s="73" t="s">
        <v>6017</v>
      </c>
      <c r="D15" s="78" t="s">
        <v>289</v>
      </c>
      <c r="E15" s="13">
        <v>44465</v>
      </c>
      <c r="F15" s="76" t="s">
        <v>6199</v>
      </c>
      <c r="G15" s="13">
        <v>44466.916666666664</v>
      </c>
      <c r="H15" s="77" t="s">
        <v>6200</v>
      </c>
      <c r="I15" s="16">
        <v>61</v>
      </c>
      <c r="J15" s="16">
        <v>62</v>
      </c>
      <c r="K15" s="16">
        <v>25</v>
      </c>
      <c r="L15" s="16">
        <v>12</v>
      </c>
      <c r="M15" s="81">
        <v>23.637499999999999</v>
      </c>
      <c r="N15" s="100">
        <v>23.637499999999999</v>
      </c>
      <c r="O15" s="64">
        <v>2530</v>
      </c>
      <c r="P15" s="65">
        <f>Table22457891011234567891011121314151617181920212223242526272829303132333435[[#This Row],[PEMBULATAN]]*O15</f>
        <v>59802.875</v>
      </c>
    </row>
    <row r="16" spans="1:16" ht="26.25" customHeight="1" x14ac:dyDescent="0.2">
      <c r="A16" s="14"/>
      <c r="B16" s="75"/>
      <c r="C16" s="73" t="s">
        <v>6018</v>
      </c>
      <c r="D16" s="78" t="s">
        <v>289</v>
      </c>
      <c r="E16" s="13">
        <v>44465</v>
      </c>
      <c r="F16" s="76" t="s">
        <v>6199</v>
      </c>
      <c r="G16" s="13">
        <v>44466.916666666664</v>
      </c>
      <c r="H16" s="77" t="s">
        <v>6200</v>
      </c>
      <c r="I16" s="16">
        <v>64</v>
      </c>
      <c r="J16" s="16">
        <v>62</v>
      </c>
      <c r="K16" s="16">
        <v>24</v>
      </c>
      <c r="L16" s="16">
        <v>7</v>
      </c>
      <c r="M16" s="81">
        <v>23.808</v>
      </c>
      <c r="N16" s="100">
        <v>23.808</v>
      </c>
      <c r="O16" s="64">
        <v>2530</v>
      </c>
      <c r="P16" s="65">
        <f>Table22457891011234567891011121314151617181920212223242526272829303132333435[[#This Row],[PEMBULATAN]]*O16</f>
        <v>60234.239999999998</v>
      </c>
    </row>
    <row r="17" spans="1:16" ht="26.25" customHeight="1" x14ac:dyDescent="0.2">
      <c r="A17" s="14"/>
      <c r="B17" s="75"/>
      <c r="C17" s="73" t="s">
        <v>6019</v>
      </c>
      <c r="D17" s="78" t="s">
        <v>289</v>
      </c>
      <c r="E17" s="13">
        <v>44465</v>
      </c>
      <c r="F17" s="76" t="s">
        <v>6199</v>
      </c>
      <c r="G17" s="13">
        <v>44466.916666666664</v>
      </c>
      <c r="H17" s="77" t="s">
        <v>6200</v>
      </c>
      <c r="I17" s="16">
        <v>87</v>
      </c>
      <c r="J17" s="16">
        <v>60</v>
      </c>
      <c r="K17" s="16">
        <v>35</v>
      </c>
      <c r="L17" s="16">
        <v>23</v>
      </c>
      <c r="M17" s="81">
        <v>45.674999999999997</v>
      </c>
      <c r="N17" s="100">
        <v>45.674999999999997</v>
      </c>
      <c r="O17" s="64">
        <v>2530</v>
      </c>
      <c r="P17" s="65">
        <f>Table22457891011234567891011121314151617181920212223242526272829303132333435[[#This Row],[PEMBULATAN]]*O17</f>
        <v>115557.75</v>
      </c>
    </row>
    <row r="18" spans="1:16" ht="26.25" customHeight="1" x14ac:dyDescent="0.2">
      <c r="A18" s="14"/>
      <c r="B18" s="75"/>
      <c r="C18" s="73" t="s">
        <v>6020</v>
      </c>
      <c r="D18" s="78" t="s">
        <v>289</v>
      </c>
      <c r="E18" s="13">
        <v>44465</v>
      </c>
      <c r="F18" s="76" t="s">
        <v>6199</v>
      </c>
      <c r="G18" s="13">
        <v>44466.916666666664</v>
      </c>
      <c r="H18" s="77" t="s">
        <v>6200</v>
      </c>
      <c r="I18" s="16">
        <v>90</v>
      </c>
      <c r="J18" s="16">
        <v>54</v>
      </c>
      <c r="K18" s="16">
        <v>27</v>
      </c>
      <c r="L18" s="16">
        <v>12</v>
      </c>
      <c r="M18" s="81">
        <v>32.805</v>
      </c>
      <c r="N18" s="100">
        <v>32.805</v>
      </c>
      <c r="O18" s="64">
        <v>2530</v>
      </c>
      <c r="P18" s="65">
        <f>Table22457891011234567891011121314151617181920212223242526272829303132333435[[#This Row],[PEMBULATAN]]*O18</f>
        <v>82996.649999999994</v>
      </c>
    </row>
    <row r="19" spans="1:16" ht="26.25" customHeight="1" x14ac:dyDescent="0.2">
      <c r="A19" s="14"/>
      <c r="B19" s="75"/>
      <c r="C19" s="73" t="s">
        <v>6021</v>
      </c>
      <c r="D19" s="78" t="s">
        <v>289</v>
      </c>
      <c r="E19" s="13">
        <v>44465</v>
      </c>
      <c r="F19" s="76" t="s">
        <v>6199</v>
      </c>
      <c r="G19" s="13">
        <v>44466.916666666664</v>
      </c>
      <c r="H19" s="77" t="s">
        <v>6200</v>
      </c>
      <c r="I19" s="16">
        <v>65</v>
      </c>
      <c r="J19" s="16">
        <v>60</v>
      </c>
      <c r="K19" s="16">
        <v>20</v>
      </c>
      <c r="L19" s="16">
        <v>7</v>
      </c>
      <c r="M19" s="81">
        <v>19.5</v>
      </c>
      <c r="N19" s="100">
        <v>19.5</v>
      </c>
      <c r="O19" s="64">
        <v>2530</v>
      </c>
      <c r="P19" s="65">
        <f>Table22457891011234567891011121314151617181920212223242526272829303132333435[[#This Row],[PEMBULATAN]]*O19</f>
        <v>49335</v>
      </c>
    </row>
    <row r="20" spans="1:16" ht="26.25" customHeight="1" x14ac:dyDescent="0.2">
      <c r="A20" s="14"/>
      <c r="B20" s="75"/>
      <c r="C20" s="73" t="s">
        <v>6022</v>
      </c>
      <c r="D20" s="78" t="s">
        <v>289</v>
      </c>
      <c r="E20" s="13">
        <v>44465</v>
      </c>
      <c r="F20" s="76" t="s">
        <v>6199</v>
      </c>
      <c r="G20" s="13">
        <v>44466.916666666664</v>
      </c>
      <c r="H20" s="77" t="s">
        <v>6200</v>
      </c>
      <c r="I20" s="16">
        <v>70</v>
      </c>
      <c r="J20" s="16">
        <v>55</v>
      </c>
      <c r="K20" s="16">
        <v>35</v>
      </c>
      <c r="L20" s="16">
        <v>7</v>
      </c>
      <c r="M20" s="81">
        <v>33.6875</v>
      </c>
      <c r="N20" s="100">
        <v>33.6875</v>
      </c>
      <c r="O20" s="64">
        <v>2530</v>
      </c>
      <c r="P20" s="65">
        <f>Table22457891011234567891011121314151617181920212223242526272829303132333435[[#This Row],[PEMBULATAN]]*O20</f>
        <v>85229.375</v>
      </c>
    </row>
    <row r="21" spans="1:16" ht="26.25" customHeight="1" x14ac:dyDescent="0.2">
      <c r="A21" s="14"/>
      <c r="B21" s="75"/>
      <c r="C21" s="73" t="s">
        <v>6023</v>
      </c>
      <c r="D21" s="78" t="s">
        <v>289</v>
      </c>
      <c r="E21" s="13">
        <v>44465</v>
      </c>
      <c r="F21" s="76" t="s">
        <v>6199</v>
      </c>
      <c r="G21" s="13">
        <v>44466.916666666664</v>
      </c>
      <c r="H21" s="77" t="s">
        <v>6200</v>
      </c>
      <c r="I21" s="16">
        <v>80</v>
      </c>
      <c r="J21" s="16">
        <v>55</v>
      </c>
      <c r="K21" s="16">
        <v>31</v>
      </c>
      <c r="L21" s="16">
        <v>17</v>
      </c>
      <c r="M21" s="81">
        <v>34.1</v>
      </c>
      <c r="N21" s="100">
        <v>34.1</v>
      </c>
      <c r="O21" s="64">
        <v>2530</v>
      </c>
      <c r="P21" s="65">
        <f>Table22457891011234567891011121314151617181920212223242526272829303132333435[[#This Row],[PEMBULATAN]]*O21</f>
        <v>86273</v>
      </c>
    </row>
    <row r="22" spans="1:16" ht="26.25" customHeight="1" x14ac:dyDescent="0.2">
      <c r="A22" s="14"/>
      <c r="B22" s="75"/>
      <c r="C22" s="73" t="s">
        <v>6024</v>
      </c>
      <c r="D22" s="78" t="s">
        <v>289</v>
      </c>
      <c r="E22" s="13">
        <v>44465</v>
      </c>
      <c r="F22" s="76" t="s">
        <v>6199</v>
      </c>
      <c r="G22" s="13">
        <v>44466.916666666664</v>
      </c>
      <c r="H22" s="77" t="s">
        <v>6200</v>
      </c>
      <c r="I22" s="16">
        <v>72</v>
      </c>
      <c r="J22" s="16">
        <v>62</v>
      </c>
      <c r="K22" s="16">
        <v>49</v>
      </c>
      <c r="L22" s="16">
        <v>11</v>
      </c>
      <c r="M22" s="81">
        <v>54.683999999999997</v>
      </c>
      <c r="N22" s="100">
        <v>54.683999999999997</v>
      </c>
      <c r="O22" s="64">
        <v>2530</v>
      </c>
      <c r="P22" s="65">
        <f>Table22457891011234567891011121314151617181920212223242526272829303132333435[[#This Row],[PEMBULATAN]]*O22</f>
        <v>138350.51999999999</v>
      </c>
    </row>
    <row r="23" spans="1:16" ht="26.25" customHeight="1" x14ac:dyDescent="0.2">
      <c r="A23" s="14"/>
      <c r="B23" s="75"/>
      <c r="C23" s="73" t="s">
        <v>6025</v>
      </c>
      <c r="D23" s="78" t="s">
        <v>289</v>
      </c>
      <c r="E23" s="13">
        <v>44465</v>
      </c>
      <c r="F23" s="76" t="s">
        <v>6199</v>
      </c>
      <c r="G23" s="13">
        <v>44466.916666666664</v>
      </c>
      <c r="H23" s="77" t="s">
        <v>6200</v>
      </c>
      <c r="I23" s="16">
        <v>83</v>
      </c>
      <c r="J23" s="16">
        <v>62</v>
      </c>
      <c r="K23" s="16">
        <v>30</v>
      </c>
      <c r="L23" s="16">
        <v>20</v>
      </c>
      <c r="M23" s="81">
        <v>38.594999999999999</v>
      </c>
      <c r="N23" s="100">
        <v>38.594999999999999</v>
      </c>
      <c r="O23" s="64">
        <v>2530</v>
      </c>
      <c r="P23" s="65">
        <f>Table22457891011234567891011121314151617181920212223242526272829303132333435[[#This Row],[PEMBULATAN]]*O23</f>
        <v>97645.349999999991</v>
      </c>
    </row>
    <row r="24" spans="1:16" ht="26.25" customHeight="1" x14ac:dyDescent="0.2">
      <c r="A24" s="14"/>
      <c r="B24" s="75"/>
      <c r="C24" s="73" t="s">
        <v>6026</v>
      </c>
      <c r="D24" s="78" t="s">
        <v>289</v>
      </c>
      <c r="E24" s="13">
        <v>44465</v>
      </c>
      <c r="F24" s="76" t="s">
        <v>6199</v>
      </c>
      <c r="G24" s="13">
        <v>44466.916666666664</v>
      </c>
      <c r="H24" s="77" t="s">
        <v>6200</v>
      </c>
      <c r="I24" s="16">
        <v>50</v>
      </c>
      <c r="J24" s="16">
        <v>38</v>
      </c>
      <c r="K24" s="16">
        <v>15</v>
      </c>
      <c r="L24" s="16">
        <v>4</v>
      </c>
      <c r="M24" s="81">
        <v>7.125</v>
      </c>
      <c r="N24" s="100">
        <v>7.125</v>
      </c>
      <c r="O24" s="64">
        <v>2530</v>
      </c>
      <c r="P24" s="65">
        <f>Table22457891011234567891011121314151617181920212223242526272829303132333435[[#This Row],[PEMBULATAN]]*O24</f>
        <v>18026.25</v>
      </c>
    </row>
    <row r="25" spans="1:16" ht="26.25" customHeight="1" x14ac:dyDescent="0.2">
      <c r="A25" s="14"/>
      <c r="B25" s="75"/>
      <c r="C25" s="73" t="s">
        <v>6027</v>
      </c>
      <c r="D25" s="78" t="s">
        <v>289</v>
      </c>
      <c r="E25" s="13">
        <v>44465</v>
      </c>
      <c r="F25" s="76" t="s">
        <v>6199</v>
      </c>
      <c r="G25" s="13">
        <v>44466.916666666664</v>
      </c>
      <c r="H25" s="77" t="s">
        <v>6200</v>
      </c>
      <c r="I25" s="16">
        <v>24</v>
      </c>
      <c r="J25" s="16">
        <v>26</v>
      </c>
      <c r="K25" s="16">
        <v>7</v>
      </c>
      <c r="L25" s="16">
        <v>1</v>
      </c>
      <c r="M25" s="81">
        <v>1.0920000000000001</v>
      </c>
      <c r="N25" s="100">
        <v>1.0920000000000001</v>
      </c>
      <c r="O25" s="64">
        <v>2530</v>
      </c>
      <c r="P25" s="65">
        <f>Table22457891011234567891011121314151617181920212223242526272829303132333435[[#This Row],[PEMBULATAN]]*O25</f>
        <v>2762.76</v>
      </c>
    </row>
    <row r="26" spans="1:16" ht="26.25" customHeight="1" x14ac:dyDescent="0.2">
      <c r="A26" s="14"/>
      <c r="B26" s="75"/>
      <c r="C26" s="73" t="s">
        <v>6028</v>
      </c>
      <c r="D26" s="78" t="s">
        <v>289</v>
      </c>
      <c r="E26" s="13">
        <v>44465</v>
      </c>
      <c r="F26" s="76" t="s">
        <v>6199</v>
      </c>
      <c r="G26" s="13">
        <v>44466.916666666664</v>
      </c>
      <c r="H26" s="77" t="s">
        <v>6200</v>
      </c>
      <c r="I26" s="16">
        <v>41</v>
      </c>
      <c r="J26" s="16">
        <v>31</v>
      </c>
      <c r="K26" s="16">
        <v>13</v>
      </c>
      <c r="L26" s="16">
        <v>2</v>
      </c>
      <c r="M26" s="81">
        <v>4.1307499999999999</v>
      </c>
      <c r="N26" s="100">
        <v>4.1307499999999999</v>
      </c>
      <c r="O26" s="64">
        <v>2530</v>
      </c>
      <c r="P26" s="65">
        <f>Table22457891011234567891011121314151617181920212223242526272829303132333435[[#This Row],[PEMBULATAN]]*O26</f>
        <v>10450.797500000001</v>
      </c>
    </row>
    <row r="27" spans="1:16" ht="26.25" customHeight="1" x14ac:dyDescent="0.2">
      <c r="A27" s="14"/>
      <c r="B27" s="75"/>
      <c r="C27" s="73" t="s">
        <v>6029</v>
      </c>
      <c r="D27" s="78" t="s">
        <v>289</v>
      </c>
      <c r="E27" s="13">
        <v>44465</v>
      </c>
      <c r="F27" s="76" t="s">
        <v>6199</v>
      </c>
      <c r="G27" s="13">
        <v>44466.916666666664</v>
      </c>
      <c r="H27" s="77" t="s">
        <v>6200</v>
      </c>
      <c r="I27" s="16">
        <v>80</v>
      </c>
      <c r="J27" s="16">
        <v>42</v>
      </c>
      <c r="K27" s="16">
        <v>26</v>
      </c>
      <c r="L27" s="16">
        <v>12</v>
      </c>
      <c r="M27" s="81">
        <v>21.84</v>
      </c>
      <c r="N27" s="100">
        <v>21.84</v>
      </c>
      <c r="O27" s="64">
        <v>2530</v>
      </c>
      <c r="P27" s="65">
        <f>Table22457891011234567891011121314151617181920212223242526272829303132333435[[#This Row],[PEMBULATAN]]*O27</f>
        <v>55255.199999999997</v>
      </c>
    </row>
    <row r="28" spans="1:16" ht="26.25" customHeight="1" x14ac:dyDescent="0.2">
      <c r="A28" s="14"/>
      <c r="B28" s="75"/>
      <c r="C28" s="73" t="s">
        <v>6030</v>
      </c>
      <c r="D28" s="78" t="s">
        <v>289</v>
      </c>
      <c r="E28" s="13">
        <v>44465</v>
      </c>
      <c r="F28" s="76" t="s">
        <v>6199</v>
      </c>
      <c r="G28" s="13">
        <v>44466.916666666664</v>
      </c>
      <c r="H28" s="77" t="s">
        <v>6200</v>
      </c>
      <c r="I28" s="16">
        <v>70</v>
      </c>
      <c r="J28" s="16">
        <v>40</v>
      </c>
      <c r="K28" s="16">
        <v>12</v>
      </c>
      <c r="L28" s="16">
        <v>3</v>
      </c>
      <c r="M28" s="81">
        <v>8.4</v>
      </c>
      <c r="N28" s="100">
        <v>9</v>
      </c>
      <c r="O28" s="64">
        <v>2530</v>
      </c>
      <c r="P28" s="65">
        <f>Table22457891011234567891011121314151617181920212223242526272829303132333435[[#This Row],[PEMBULATAN]]*O28</f>
        <v>22770</v>
      </c>
    </row>
    <row r="29" spans="1:16" ht="26.25" customHeight="1" x14ac:dyDescent="0.2">
      <c r="A29" s="14"/>
      <c r="B29" s="75"/>
      <c r="C29" s="73" t="s">
        <v>6031</v>
      </c>
      <c r="D29" s="78" t="s">
        <v>289</v>
      </c>
      <c r="E29" s="13">
        <v>44465</v>
      </c>
      <c r="F29" s="76" t="s">
        <v>6199</v>
      </c>
      <c r="G29" s="13">
        <v>44466.916666666664</v>
      </c>
      <c r="H29" s="77" t="s">
        <v>6200</v>
      </c>
      <c r="I29" s="16">
        <v>56</v>
      </c>
      <c r="J29" s="16">
        <v>59</v>
      </c>
      <c r="K29" s="16">
        <v>25</v>
      </c>
      <c r="L29" s="16">
        <v>10</v>
      </c>
      <c r="M29" s="81">
        <v>20.65</v>
      </c>
      <c r="N29" s="100">
        <v>20.65</v>
      </c>
      <c r="O29" s="64">
        <v>2530</v>
      </c>
      <c r="P29" s="65">
        <f>Table22457891011234567891011121314151617181920212223242526272829303132333435[[#This Row],[PEMBULATAN]]*O29</f>
        <v>52244.5</v>
      </c>
    </row>
    <row r="30" spans="1:16" ht="26.25" customHeight="1" x14ac:dyDescent="0.2">
      <c r="A30" s="14"/>
      <c r="B30" s="75"/>
      <c r="C30" s="73" t="s">
        <v>6032</v>
      </c>
      <c r="D30" s="78" t="s">
        <v>289</v>
      </c>
      <c r="E30" s="13">
        <v>44465</v>
      </c>
      <c r="F30" s="76" t="s">
        <v>6199</v>
      </c>
      <c r="G30" s="13">
        <v>44466.916666666664</v>
      </c>
      <c r="H30" s="77" t="s">
        <v>6200</v>
      </c>
      <c r="I30" s="16">
        <v>88</v>
      </c>
      <c r="J30" s="16">
        <v>60</v>
      </c>
      <c r="K30" s="16">
        <v>27</v>
      </c>
      <c r="L30" s="16">
        <v>3</v>
      </c>
      <c r="M30" s="81">
        <v>35.64</v>
      </c>
      <c r="N30" s="100">
        <v>35.64</v>
      </c>
      <c r="O30" s="64">
        <v>2530</v>
      </c>
      <c r="P30" s="65">
        <f>Table22457891011234567891011121314151617181920212223242526272829303132333435[[#This Row],[PEMBULATAN]]*O30</f>
        <v>90169.2</v>
      </c>
    </row>
    <row r="31" spans="1:16" ht="26.25" customHeight="1" x14ac:dyDescent="0.2">
      <c r="A31" s="14"/>
      <c r="B31" s="75"/>
      <c r="C31" s="73" t="s">
        <v>6033</v>
      </c>
      <c r="D31" s="78" t="s">
        <v>289</v>
      </c>
      <c r="E31" s="13">
        <v>44465</v>
      </c>
      <c r="F31" s="76" t="s">
        <v>6199</v>
      </c>
      <c r="G31" s="13">
        <v>44466.916666666664</v>
      </c>
      <c r="H31" s="77" t="s">
        <v>6200</v>
      </c>
      <c r="I31" s="16">
        <v>72</v>
      </c>
      <c r="J31" s="16">
        <v>60</v>
      </c>
      <c r="K31" s="16">
        <v>25</v>
      </c>
      <c r="L31" s="16">
        <v>12</v>
      </c>
      <c r="M31" s="81">
        <v>27</v>
      </c>
      <c r="N31" s="100">
        <v>27</v>
      </c>
      <c r="O31" s="64">
        <v>2530</v>
      </c>
      <c r="P31" s="65">
        <f>Table22457891011234567891011121314151617181920212223242526272829303132333435[[#This Row],[PEMBULATAN]]*O31</f>
        <v>68310</v>
      </c>
    </row>
    <row r="32" spans="1:16" ht="26.25" customHeight="1" x14ac:dyDescent="0.2">
      <c r="A32" s="14"/>
      <c r="B32" s="75"/>
      <c r="C32" s="73" t="s">
        <v>6034</v>
      </c>
      <c r="D32" s="78" t="s">
        <v>289</v>
      </c>
      <c r="E32" s="13">
        <v>44465</v>
      </c>
      <c r="F32" s="76" t="s">
        <v>6199</v>
      </c>
      <c r="G32" s="13">
        <v>44466.916666666664</v>
      </c>
      <c r="H32" s="77" t="s">
        <v>6200</v>
      </c>
      <c r="I32" s="16">
        <v>85</v>
      </c>
      <c r="J32" s="16">
        <v>50</v>
      </c>
      <c r="K32" s="16">
        <v>31</v>
      </c>
      <c r="L32" s="16">
        <v>9</v>
      </c>
      <c r="M32" s="81">
        <v>32.9375</v>
      </c>
      <c r="N32" s="100">
        <v>32.9375</v>
      </c>
      <c r="O32" s="64">
        <v>2530</v>
      </c>
      <c r="P32" s="65">
        <f>Table22457891011234567891011121314151617181920212223242526272829303132333435[[#This Row],[PEMBULATAN]]*O32</f>
        <v>83331.875</v>
      </c>
    </row>
    <row r="33" spans="1:16" ht="26.25" customHeight="1" x14ac:dyDescent="0.2">
      <c r="A33" s="14"/>
      <c r="B33" s="75"/>
      <c r="C33" s="73" t="s">
        <v>6035</v>
      </c>
      <c r="D33" s="78" t="s">
        <v>289</v>
      </c>
      <c r="E33" s="13">
        <v>44465</v>
      </c>
      <c r="F33" s="76" t="s">
        <v>6199</v>
      </c>
      <c r="G33" s="13">
        <v>44466.916666666664</v>
      </c>
      <c r="H33" s="77" t="s">
        <v>6200</v>
      </c>
      <c r="I33" s="16">
        <v>78</v>
      </c>
      <c r="J33" s="16">
        <v>50</v>
      </c>
      <c r="K33" s="16">
        <v>29</v>
      </c>
      <c r="L33" s="16">
        <v>7</v>
      </c>
      <c r="M33" s="81">
        <v>28.274999999999999</v>
      </c>
      <c r="N33" s="100">
        <v>28.274999999999999</v>
      </c>
      <c r="O33" s="64">
        <v>2530</v>
      </c>
      <c r="P33" s="65">
        <f>Table22457891011234567891011121314151617181920212223242526272829303132333435[[#This Row],[PEMBULATAN]]*O33</f>
        <v>71535.75</v>
      </c>
    </row>
    <row r="34" spans="1:16" ht="26.25" customHeight="1" x14ac:dyDescent="0.2">
      <c r="A34" s="14"/>
      <c r="B34" s="75"/>
      <c r="C34" s="73" t="s">
        <v>6036</v>
      </c>
      <c r="D34" s="78" t="s">
        <v>289</v>
      </c>
      <c r="E34" s="13">
        <v>44465</v>
      </c>
      <c r="F34" s="76" t="s">
        <v>6199</v>
      </c>
      <c r="G34" s="13">
        <v>44466.916666666664</v>
      </c>
      <c r="H34" s="77" t="s">
        <v>6200</v>
      </c>
      <c r="I34" s="16">
        <v>82</v>
      </c>
      <c r="J34" s="16">
        <v>61</v>
      </c>
      <c r="K34" s="16">
        <v>35</v>
      </c>
      <c r="L34" s="16">
        <v>14</v>
      </c>
      <c r="M34" s="81">
        <v>43.767499999999998</v>
      </c>
      <c r="N34" s="100">
        <v>43.767499999999998</v>
      </c>
      <c r="O34" s="64">
        <v>2530</v>
      </c>
      <c r="P34" s="65">
        <f>Table22457891011234567891011121314151617181920212223242526272829303132333435[[#This Row],[PEMBULATAN]]*O34</f>
        <v>110731.77499999999</v>
      </c>
    </row>
    <row r="35" spans="1:16" ht="26.25" customHeight="1" x14ac:dyDescent="0.2">
      <c r="A35" s="14"/>
      <c r="B35" s="75"/>
      <c r="C35" s="73" t="s">
        <v>6037</v>
      </c>
      <c r="D35" s="78" t="s">
        <v>289</v>
      </c>
      <c r="E35" s="13">
        <v>44465</v>
      </c>
      <c r="F35" s="76" t="s">
        <v>6199</v>
      </c>
      <c r="G35" s="13">
        <v>44466.916666666664</v>
      </c>
      <c r="H35" s="77" t="s">
        <v>6200</v>
      </c>
      <c r="I35" s="16">
        <v>69</v>
      </c>
      <c r="J35" s="16">
        <v>50</v>
      </c>
      <c r="K35" s="16">
        <v>19</v>
      </c>
      <c r="L35" s="16">
        <v>7</v>
      </c>
      <c r="M35" s="81">
        <v>16.387499999999999</v>
      </c>
      <c r="N35" s="100">
        <v>17</v>
      </c>
      <c r="O35" s="64">
        <v>2530</v>
      </c>
      <c r="P35" s="65">
        <f>Table22457891011234567891011121314151617181920212223242526272829303132333435[[#This Row],[PEMBULATAN]]*O35</f>
        <v>43010</v>
      </c>
    </row>
    <row r="36" spans="1:16" ht="26.25" customHeight="1" x14ac:dyDescent="0.2">
      <c r="A36" s="14"/>
      <c r="B36" s="75"/>
      <c r="C36" s="73" t="s">
        <v>6038</v>
      </c>
      <c r="D36" s="78" t="s">
        <v>289</v>
      </c>
      <c r="E36" s="13">
        <v>44465</v>
      </c>
      <c r="F36" s="76" t="s">
        <v>6199</v>
      </c>
      <c r="G36" s="13">
        <v>44466.916666666664</v>
      </c>
      <c r="H36" s="77" t="s">
        <v>6200</v>
      </c>
      <c r="I36" s="16">
        <v>90</v>
      </c>
      <c r="J36" s="16">
        <v>58</v>
      </c>
      <c r="K36" s="16">
        <v>28</v>
      </c>
      <c r="L36" s="16">
        <v>12</v>
      </c>
      <c r="M36" s="81">
        <v>36.54</v>
      </c>
      <c r="N36" s="100">
        <v>36.54</v>
      </c>
      <c r="O36" s="64">
        <v>2530</v>
      </c>
      <c r="P36" s="65">
        <f>Table22457891011234567891011121314151617181920212223242526272829303132333435[[#This Row],[PEMBULATAN]]*O36</f>
        <v>92446.2</v>
      </c>
    </row>
    <row r="37" spans="1:16" ht="26.25" customHeight="1" x14ac:dyDescent="0.2">
      <c r="A37" s="14"/>
      <c r="B37" s="75"/>
      <c r="C37" s="73" t="s">
        <v>6039</v>
      </c>
      <c r="D37" s="78" t="s">
        <v>289</v>
      </c>
      <c r="E37" s="13">
        <v>44465</v>
      </c>
      <c r="F37" s="76" t="s">
        <v>6199</v>
      </c>
      <c r="G37" s="13">
        <v>44466.916666666664</v>
      </c>
      <c r="H37" s="77" t="s">
        <v>6200</v>
      </c>
      <c r="I37" s="16">
        <v>91</v>
      </c>
      <c r="J37" s="16">
        <v>53</v>
      </c>
      <c r="K37" s="16">
        <v>33</v>
      </c>
      <c r="L37" s="16">
        <v>29</v>
      </c>
      <c r="M37" s="81">
        <v>39.789749999999998</v>
      </c>
      <c r="N37" s="100">
        <v>39.789749999999998</v>
      </c>
      <c r="O37" s="64">
        <v>2530</v>
      </c>
      <c r="P37" s="65">
        <f>Table22457891011234567891011121314151617181920212223242526272829303132333435[[#This Row],[PEMBULATAN]]*O37</f>
        <v>100668.06749999999</v>
      </c>
    </row>
    <row r="38" spans="1:16" ht="26.25" customHeight="1" x14ac:dyDescent="0.2">
      <c r="A38" s="14"/>
      <c r="B38" s="75"/>
      <c r="C38" s="73" t="s">
        <v>6040</v>
      </c>
      <c r="D38" s="78" t="s">
        <v>289</v>
      </c>
      <c r="E38" s="13">
        <v>44465</v>
      </c>
      <c r="F38" s="76" t="s">
        <v>6199</v>
      </c>
      <c r="G38" s="13">
        <v>44466.916666666664</v>
      </c>
      <c r="H38" s="77" t="s">
        <v>6200</v>
      </c>
      <c r="I38" s="16">
        <v>71</v>
      </c>
      <c r="J38" s="16">
        <v>52</v>
      </c>
      <c r="K38" s="16">
        <v>32</v>
      </c>
      <c r="L38" s="16">
        <v>16</v>
      </c>
      <c r="M38" s="81">
        <v>29.536000000000001</v>
      </c>
      <c r="N38" s="100">
        <v>29.536000000000001</v>
      </c>
      <c r="O38" s="64">
        <v>2530</v>
      </c>
      <c r="P38" s="65">
        <f>Table22457891011234567891011121314151617181920212223242526272829303132333435[[#This Row],[PEMBULATAN]]*O38</f>
        <v>74726.080000000002</v>
      </c>
    </row>
    <row r="39" spans="1:16" ht="26.25" customHeight="1" x14ac:dyDescent="0.2">
      <c r="A39" s="14"/>
      <c r="B39" s="75"/>
      <c r="C39" s="73" t="s">
        <v>6041</v>
      </c>
      <c r="D39" s="78" t="s">
        <v>289</v>
      </c>
      <c r="E39" s="13">
        <v>44465</v>
      </c>
      <c r="F39" s="76" t="s">
        <v>6199</v>
      </c>
      <c r="G39" s="13">
        <v>44466.916666666664</v>
      </c>
      <c r="H39" s="77" t="s">
        <v>6200</v>
      </c>
      <c r="I39" s="16">
        <v>96</v>
      </c>
      <c r="J39" s="16">
        <v>53</v>
      </c>
      <c r="K39" s="16">
        <v>40</v>
      </c>
      <c r="L39" s="16">
        <v>14</v>
      </c>
      <c r="M39" s="81">
        <v>50.88</v>
      </c>
      <c r="N39" s="100">
        <v>50.88</v>
      </c>
      <c r="O39" s="64">
        <v>2530</v>
      </c>
      <c r="P39" s="65">
        <f>Table22457891011234567891011121314151617181920212223242526272829303132333435[[#This Row],[PEMBULATAN]]*O39</f>
        <v>128726.40000000001</v>
      </c>
    </row>
    <row r="40" spans="1:16" ht="26.25" customHeight="1" x14ac:dyDescent="0.2">
      <c r="A40" s="14"/>
      <c r="B40" s="75"/>
      <c r="C40" s="73" t="s">
        <v>6042</v>
      </c>
      <c r="D40" s="78" t="s">
        <v>289</v>
      </c>
      <c r="E40" s="13">
        <v>44465</v>
      </c>
      <c r="F40" s="76" t="s">
        <v>6199</v>
      </c>
      <c r="G40" s="13">
        <v>44466.916666666664</v>
      </c>
      <c r="H40" s="77" t="s">
        <v>6200</v>
      </c>
      <c r="I40" s="16">
        <v>90</v>
      </c>
      <c r="J40" s="16">
        <v>61</v>
      </c>
      <c r="K40" s="16">
        <v>35</v>
      </c>
      <c r="L40" s="16">
        <v>23</v>
      </c>
      <c r="M40" s="81">
        <v>48.037500000000001</v>
      </c>
      <c r="N40" s="100">
        <v>48.037500000000001</v>
      </c>
      <c r="O40" s="64">
        <v>2530</v>
      </c>
      <c r="P40" s="65">
        <f>Table22457891011234567891011121314151617181920212223242526272829303132333435[[#This Row],[PEMBULATAN]]*O40</f>
        <v>121534.875</v>
      </c>
    </row>
    <row r="41" spans="1:16" ht="26.25" customHeight="1" x14ac:dyDescent="0.2">
      <c r="A41" s="14"/>
      <c r="B41" s="75"/>
      <c r="C41" s="73" t="s">
        <v>6043</v>
      </c>
      <c r="D41" s="78" t="s">
        <v>289</v>
      </c>
      <c r="E41" s="13">
        <v>44465</v>
      </c>
      <c r="F41" s="76" t="s">
        <v>6199</v>
      </c>
      <c r="G41" s="13">
        <v>44466.916666666664</v>
      </c>
      <c r="H41" s="77" t="s">
        <v>6200</v>
      </c>
      <c r="I41" s="16">
        <v>92</v>
      </c>
      <c r="J41" s="16">
        <v>62</v>
      </c>
      <c r="K41" s="16">
        <v>39</v>
      </c>
      <c r="L41" s="16">
        <v>32</v>
      </c>
      <c r="M41" s="81">
        <v>55.613999999999997</v>
      </c>
      <c r="N41" s="100">
        <v>55.613999999999997</v>
      </c>
      <c r="O41" s="64">
        <v>2530</v>
      </c>
      <c r="P41" s="65">
        <f>Table22457891011234567891011121314151617181920212223242526272829303132333435[[#This Row],[PEMBULATAN]]*O41</f>
        <v>140703.41999999998</v>
      </c>
    </row>
    <row r="42" spans="1:16" ht="26.25" customHeight="1" x14ac:dyDescent="0.2">
      <c r="A42" s="14"/>
      <c r="B42" s="75"/>
      <c r="C42" s="73" t="s">
        <v>6044</v>
      </c>
      <c r="D42" s="78" t="s">
        <v>289</v>
      </c>
      <c r="E42" s="13">
        <v>44465</v>
      </c>
      <c r="F42" s="76" t="s">
        <v>6199</v>
      </c>
      <c r="G42" s="13">
        <v>44466.916666666664</v>
      </c>
      <c r="H42" s="77" t="s">
        <v>6200</v>
      </c>
      <c r="I42" s="16">
        <v>92</v>
      </c>
      <c r="J42" s="16">
        <v>52</v>
      </c>
      <c r="K42" s="16">
        <v>35</v>
      </c>
      <c r="L42" s="16">
        <v>26</v>
      </c>
      <c r="M42" s="81">
        <v>41.86</v>
      </c>
      <c r="N42" s="100">
        <v>41.86</v>
      </c>
      <c r="O42" s="64">
        <v>2530</v>
      </c>
      <c r="P42" s="65">
        <f>Table22457891011234567891011121314151617181920212223242526272829303132333435[[#This Row],[PEMBULATAN]]*O42</f>
        <v>105905.8</v>
      </c>
    </row>
    <row r="43" spans="1:16" ht="26.25" customHeight="1" x14ac:dyDescent="0.2">
      <c r="A43" s="14"/>
      <c r="B43" s="75"/>
      <c r="C43" s="73" t="s">
        <v>6045</v>
      </c>
      <c r="D43" s="78" t="s">
        <v>289</v>
      </c>
      <c r="E43" s="13">
        <v>44465</v>
      </c>
      <c r="F43" s="76" t="s">
        <v>6199</v>
      </c>
      <c r="G43" s="13">
        <v>44466.916666666664</v>
      </c>
      <c r="H43" s="77" t="s">
        <v>6200</v>
      </c>
      <c r="I43" s="16">
        <v>74</v>
      </c>
      <c r="J43" s="16">
        <v>55</v>
      </c>
      <c r="K43" s="16">
        <v>22</v>
      </c>
      <c r="L43" s="16">
        <v>9</v>
      </c>
      <c r="M43" s="81">
        <v>22.385000000000002</v>
      </c>
      <c r="N43" s="100">
        <v>22.385000000000002</v>
      </c>
      <c r="O43" s="64">
        <v>2530</v>
      </c>
      <c r="P43" s="65">
        <f>Table22457891011234567891011121314151617181920212223242526272829303132333435[[#This Row],[PEMBULATAN]]*O43</f>
        <v>56634.05</v>
      </c>
    </row>
    <row r="44" spans="1:16" ht="26.25" customHeight="1" x14ac:dyDescent="0.2">
      <c r="A44" s="14"/>
      <c r="B44" s="75"/>
      <c r="C44" s="73" t="s">
        <v>6046</v>
      </c>
      <c r="D44" s="78" t="s">
        <v>289</v>
      </c>
      <c r="E44" s="13">
        <v>44465</v>
      </c>
      <c r="F44" s="76" t="s">
        <v>6199</v>
      </c>
      <c r="G44" s="13">
        <v>44466.916666666664</v>
      </c>
      <c r="H44" s="77" t="s">
        <v>6200</v>
      </c>
      <c r="I44" s="16">
        <v>85</v>
      </c>
      <c r="J44" s="16">
        <v>52</v>
      </c>
      <c r="K44" s="16">
        <v>41</v>
      </c>
      <c r="L44" s="16">
        <v>22</v>
      </c>
      <c r="M44" s="81">
        <v>45.305</v>
      </c>
      <c r="N44" s="100">
        <v>46</v>
      </c>
      <c r="O44" s="64">
        <v>2530</v>
      </c>
      <c r="P44" s="65">
        <f>Table22457891011234567891011121314151617181920212223242526272829303132333435[[#This Row],[PEMBULATAN]]*O44</f>
        <v>116380</v>
      </c>
    </row>
    <row r="45" spans="1:16" ht="26.25" customHeight="1" x14ac:dyDescent="0.2">
      <c r="A45" s="14"/>
      <c r="B45" s="75"/>
      <c r="C45" s="73" t="s">
        <v>6047</v>
      </c>
      <c r="D45" s="78" t="s">
        <v>289</v>
      </c>
      <c r="E45" s="13">
        <v>44465</v>
      </c>
      <c r="F45" s="76" t="s">
        <v>6199</v>
      </c>
      <c r="G45" s="13">
        <v>44466.916666666664</v>
      </c>
      <c r="H45" s="77" t="s">
        <v>6200</v>
      </c>
      <c r="I45" s="16">
        <v>77</v>
      </c>
      <c r="J45" s="16">
        <v>62</v>
      </c>
      <c r="K45" s="16">
        <v>25</v>
      </c>
      <c r="L45" s="16">
        <v>17</v>
      </c>
      <c r="M45" s="81">
        <v>29.837499999999999</v>
      </c>
      <c r="N45" s="100">
        <v>29.837499999999999</v>
      </c>
      <c r="O45" s="64">
        <v>2530</v>
      </c>
      <c r="P45" s="65">
        <f>Table22457891011234567891011121314151617181920212223242526272829303132333435[[#This Row],[PEMBULATAN]]*O45</f>
        <v>75488.875</v>
      </c>
    </row>
    <row r="46" spans="1:16" ht="26.25" customHeight="1" x14ac:dyDescent="0.2">
      <c r="A46" s="14"/>
      <c r="B46" s="75"/>
      <c r="C46" s="73" t="s">
        <v>6048</v>
      </c>
      <c r="D46" s="78" t="s">
        <v>289</v>
      </c>
      <c r="E46" s="13">
        <v>44465</v>
      </c>
      <c r="F46" s="76" t="s">
        <v>6199</v>
      </c>
      <c r="G46" s="13">
        <v>44466.916666666664</v>
      </c>
      <c r="H46" s="77" t="s">
        <v>6200</v>
      </c>
      <c r="I46" s="16">
        <v>84</v>
      </c>
      <c r="J46" s="16">
        <v>63</v>
      </c>
      <c r="K46" s="16">
        <v>26</v>
      </c>
      <c r="L46" s="16">
        <v>19</v>
      </c>
      <c r="M46" s="81">
        <v>34.398000000000003</v>
      </c>
      <c r="N46" s="100">
        <v>34.398000000000003</v>
      </c>
      <c r="O46" s="64">
        <v>2530</v>
      </c>
      <c r="P46" s="65">
        <f>Table22457891011234567891011121314151617181920212223242526272829303132333435[[#This Row],[PEMBULATAN]]*O46</f>
        <v>87026.94</v>
      </c>
    </row>
    <row r="47" spans="1:16" ht="26.25" customHeight="1" x14ac:dyDescent="0.2">
      <c r="A47" s="14"/>
      <c r="B47" s="75"/>
      <c r="C47" s="73" t="s">
        <v>6049</v>
      </c>
      <c r="D47" s="78" t="s">
        <v>289</v>
      </c>
      <c r="E47" s="13">
        <v>44465</v>
      </c>
      <c r="F47" s="76" t="s">
        <v>6199</v>
      </c>
      <c r="G47" s="13">
        <v>44466.916666666664</v>
      </c>
      <c r="H47" s="77" t="s">
        <v>6200</v>
      </c>
      <c r="I47" s="16">
        <v>75</v>
      </c>
      <c r="J47" s="16">
        <v>67</v>
      </c>
      <c r="K47" s="16">
        <v>30</v>
      </c>
      <c r="L47" s="16">
        <v>14</v>
      </c>
      <c r="M47" s="81">
        <v>37.6875</v>
      </c>
      <c r="N47" s="100">
        <v>37.6875</v>
      </c>
      <c r="O47" s="64">
        <v>2530</v>
      </c>
      <c r="P47" s="65">
        <f>Table22457891011234567891011121314151617181920212223242526272829303132333435[[#This Row],[PEMBULATAN]]*O47</f>
        <v>95349.375</v>
      </c>
    </row>
    <row r="48" spans="1:16" ht="26.25" customHeight="1" x14ac:dyDescent="0.2">
      <c r="A48" s="14"/>
      <c r="B48" s="75"/>
      <c r="C48" s="73" t="s">
        <v>6050</v>
      </c>
      <c r="D48" s="78" t="s">
        <v>289</v>
      </c>
      <c r="E48" s="13">
        <v>44465</v>
      </c>
      <c r="F48" s="76" t="s">
        <v>6199</v>
      </c>
      <c r="G48" s="13">
        <v>44466.916666666664</v>
      </c>
      <c r="H48" s="77" t="s">
        <v>6200</v>
      </c>
      <c r="I48" s="16">
        <v>80</v>
      </c>
      <c r="J48" s="16">
        <v>63</v>
      </c>
      <c r="K48" s="16">
        <v>24</v>
      </c>
      <c r="L48" s="16">
        <v>9</v>
      </c>
      <c r="M48" s="81">
        <v>30.24</v>
      </c>
      <c r="N48" s="100">
        <v>30.24</v>
      </c>
      <c r="O48" s="64">
        <v>2530</v>
      </c>
      <c r="P48" s="65">
        <f>Table22457891011234567891011121314151617181920212223242526272829303132333435[[#This Row],[PEMBULATAN]]*O48</f>
        <v>76507.199999999997</v>
      </c>
    </row>
    <row r="49" spans="1:16" ht="26.25" customHeight="1" x14ac:dyDescent="0.2">
      <c r="A49" s="14"/>
      <c r="B49" s="75"/>
      <c r="C49" s="73" t="s">
        <v>6051</v>
      </c>
      <c r="D49" s="78" t="s">
        <v>289</v>
      </c>
      <c r="E49" s="13">
        <v>44465</v>
      </c>
      <c r="F49" s="76" t="s">
        <v>6199</v>
      </c>
      <c r="G49" s="13">
        <v>44466.916666666664</v>
      </c>
      <c r="H49" s="77" t="s">
        <v>6200</v>
      </c>
      <c r="I49" s="16">
        <v>60</v>
      </c>
      <c r="J49" s="16">
        <v>56</v>
      </c>
      <c r="K49" s="16">
        <v>18</v>
      </c>
      <c r="L49" s="16">
        <v>5</v>
      </c>
      <c r="M49" s="81">
        <v>15.12</v>
      </c>
      <c r="N49" s="100">
        <v>15.12</v>
      </c>
      <c r="O49" s="64">
        <v>2530</v>
      </c>
      <c r="P49" s="65">
        <f>Table22457891011234567891011121314151617181920212223242526272829303132333435[[#This Row],[PEMBULATAN]]*O49</f>
        <v>38253.599999999999</v>
      </c>
    </row>
    <row r="50" spans="1:16" ht="26.25" customHeight="1" x14ac:dyDescent="0.2">
      <c r="A50" s="14"/>
      <c r="B50" s="75"/>
      <c r="C50" s="73" t="s">
        <v>6052</v>
      </c>
      <c r="D50" s="78" t="s">
        <v>289</v>
      </c>
      <c r="E50" s="13">
        <v>44465</v>
      </c>
      <c r="F50" s="76" t="s">
        <v>6199</v>
      </c>
      <c r="G50" s="13">
        <v>44466.916666666664</v>
      </c>
      <c r="H50" s="77" t="s">
        <v>6200</v>
      </c>
      <c r="I50" s="16">
        <v>87</v>
      </c>
      <c r="J50" s="16">
        <v>61</v>
      </c>
      <c r="K50" s="16">
        <v>30</v>
      </c>
      <c r="L50" s="16">
        <v>20</v>
      </c>
      <c r="M50" s="81">
        <v>39.802500000000002</v>
      </c>
      <c r="N50" s="100">
        <v>39.802500000000002</v>
      </c>
      <c r="O50" s="64">
        <v>2530</v>
      </c>
      <c r="P50" s="65">
        <f>Table22457891011234567891011121314151617181920212223242526272829303132333435[[#This Row],[PEMBULATAN]]*O50</f>
        <v>100700.32500000001</v>
      </c>
    </row>
    <row r="51" spans="1:16" ht="26.25" customHeight="1" x14ac:dyDescent="0.2">
      <c r="A51" s="14"/>
      <c r="B51" s="75"/>
      <c r="C51" s="73" t="s">
        <v>6053</v>
      </c>
      <c r="D51" s="78" t="s">
        <v>289</v>
      </c>
      <c r="E51" s="13">
        <v>44465</v>
      </c>
      <c r="F51" s="76" t="s">
        <v>6199</v>
      </c>
      <c r="G51" s="13">
        <v>44466.916666666664</v>
      </c>
      <c r="H51" s="77" t="s">
        <v>6200</v>
      </c>
      <c r="I51" s="16">
        <v>71</v>
      </c>
      <c r="J51" s="16">
        <v>61</v>
      </c>
      <c r="K51" s="16">
        <v>23</v>
      </c>
      <c r="L51" s="16">
        <v>13</v>
      </c>
      <c r="M51" s="81">
        <v>24.90325</v>
      </c>
      <c r="N51" s="100">
        <v>24.90325</v>
      </c>
      <c r="O51" s="64">
        <v>2530</v>
      </c>
      <c r="P51" s="65">
        <f>Table22457891011234567891011121314151617181920212223242526272829303132333435[[#This Row],[PEMBULATAN]]*O51</f>
        <v>63005.222499999996</v>
      </c>
    </row>
    <row r="52" spans="1:16" ht="26.25" customHeight="1" x14ac:dyDescent="0.2">
      <c r="A52" s="14"/>
      <c r="B52" s="75"/>
      <c r="C52" s="73" t="s">
        <v>6054</v>
      </c>
      <c r="D52" s="78" t="s">
        <v>289</v>
      </c>
      <c r="E52" s="13">
        <v>44465</v>
      </c>
      <c r="F52" s="76" t="s">
        <v>6199</v>
      </c>
      <c r="G52" s="13">
        <v>44466.916666666664</v>
      </c>
      <c r="H52" s="77" t="s">
        <v>6200</v>
      </c>
      <c r="I52" s="16">
        <v>88</v>
      </c>
      <c r="J52" s="16">
        <v>61</v>
      </c>
      <c r="K52" s="16">
        <v>26</v>
      </c>
      <c r="L52" s="16">
        <v>17</v>
      </c>
      <c r="M52" s="81">
        <v>34.892000000000003</v>
      </c>
      <c r="N52" s="100">
        <v>34.892000000000003</v>
      </c>
      <c r="O52" s="64">
        <v>2530</v>
      </c>
      <c r="P52" s="65">
        <f>Table22457891011234567891011121314151617181920212223242526272829303132333435[[#This Row],[PEMBULATAN]]*O52</f>
        <v>88276.760000000009</v>
      </c>
    </row>
    <row r="53" spans="1:16" ht="26.25" customHeight="1" x14ac:dyDescent="0.2">
      <c r="A53" s="14"/>
      <c r="B53" s="75"/>
      <c r="C53" s="73" t="s">
        <v>6055</v>
      </c>
      <c r="D53" s="78" t="s">
        <v>289</v>
      </c>
      <c r="E53" s="13">
        <v>44465</v>
      </c>
      <c r="F53" s="76" t="s">
        <v>6199</v>
      </c>
      <c r="G53" s="13">
        <v>44466.916666666664</v>
      </c>
      <c r="H53" s="77" t="s">
        <v>6200</v>
      </c>
      <c r="I53" s="16">
        <v>65</v>
      </c>
      <c r="J53" s="16">
        <v>65</v>
      </c>
      <c r="K53" s="16">
        <v>17</v>
      </c>
      <c r="L53" s="16">
        <v>8</v>
      </c>
      <c r="M53" s="81">
        <v>17.956250000000001</v>
      </c>
      <c r="N53" s="100">
        <v>17.956250000000001</v>
      </c>
      <c r="O53" s="64">
        <v>2530</v>
      </c>
      <c r="P53" s="65">
        <f>Table22457891011234567891011121314151617181920212223242526272829303132333435[[#This Row],[PEMBULATAN]]*O53</f>
        <v>45429.3125</v>
      </c>
    </row>
    <row r="54" spans="1:16" ht="26.25" customHeight="1" x14ac:dyDescent="0.2">
      <c r="A54" s="14"/>
      <c r="B54" s="75"/>
      <c r="C54" s="73" t="s">
        <v>6056</v>
      </c>
      <c r="D54" s="78" t="s">
        <v>289</v>
      </c>
      <c r="E54" s="13">
        <v>44465</v>
      </c>
      <c r="F54" s="76" t="s">
        <v>6199</v>
      </c>
      <c r="G54" s="13">
        <v>44466.916666666664</v>
      </c>
      <c r="H54" s="77" t="s">
        <v>6200</v>
      </c>
      <c r="I54" s="16">
        <v>62</v>
      </c>
      <c r="J54" s="16">
        <v>63</v>
      </c>
      <c r="K54" s="16">
        <v>27</v>
      </c>
      <c r="L54" s="16">
        <v>7</v>
      </c>
      <c r="M54" s="81">
        <v>26.365500000000001</v>
      </c>
      <c r="N54" s="100">
        <v>27</v>
      </c>
      <c r="O54" s="64">
        <v>2530</v>
      </c>
      <c r="P54" s="65">
        <f>Table22457891011234567891011121314151617181920212223242526272829303132333435[[#This Row],[PEMBULATAN]]*O54</f>
        <v>68310</v>
      </c>
    </row>
    <row r="55" spans="1:16" ht="26.25" customHeight="1" x14ac:dyDescent="0.2">
      <c r="A55" s="14"/>
      <c r="B55" s="75"/>
      <c r="C55" s="73" t="s">
        <v>6057</v>
      </c>
      <c r="D55" s="78" t="s">
        <v>289</v>
      </c>
      <c r="E55" s="13">
        <v>44465</v>
      </c>
      <c r="F55" s="76" t="s">
        <v>6199</v>
      </c>
      <c r="G55" s="13">
        <v>44466.916666666664</v>
      </c>
      <c r="H55" s="77" t="s">
        <v>6200</v>
      </c>
      <c r="I55" s="16">
        <v>70</v>
      </c>
      <c r="J55" s="16">
        <v>54</v>
      </c>
      <c r="K55" s="16">
        <v>23</v>
      </c>
      <c r="L55" s="16">
        <v>6</v>
      </c>
      <c r="M55" s="81">
        <v>21.734999999999999</v>
      </c>
      <c r="N55" s="100">
        <v>21.734999999999999</v>
      </c>
      <c r="O55" s="64">
        <v>2530</v>
      </c>
      <c r="P55" s="65">
        <f>Table22457891011234567891011121314151617181920212223242526272829303132333435[[#This Row],[PEMBULATAN]]*O55</f>
        <v>54989.549999999996</v>
      </c>
    </row>
    <row r="56" spans="1:16" ht="26.25" customHeight="1" x14ac:dyDescent="0.2">
      <c r="A56" s="14"/>
      <c r="B56" s="75"/>
      <c r="C56" s="73" t="s">
        <v>6058</v>
      </c>
      <c r="D56" s="78" t="s">
        <v>289</v>
      </c>
      <c r="E56" s="13">
        <v>44465</v>
      </c>
      <c r="F56" s="76" t="s">
        <v>6199</v>
      </c>
      <c r="G56" s="13">
        <v>44466.916666666664</v>
      </c>
      <c r="H56" s="77" t="s">
        <v>6200</v>
      </c>
      <c r="I56" s="16">
        <v>65</v>
      </c>
      <c r="J56" s="16">
        <v>60</v>
      </c>
      <c r="K56" s="16">
        <v>23</v>
      </c>
      <c r="L56" s="16">
        <v>11</v>
      </c>
      <c r="M56" s="81">
        <v>22.425000000000001</v>
      </c>
      <c r="N56" s="100">
        <v>23</v>
      </c>
      <c r="O56" s="64">
        <v>2530</v>
      </c>
      <c r="P56" s="65">
        <f>Table22457891011234567891011121314151617181920212223242526272829303132333435[[#This Row],[PEMBULATAN]]*O56</f>
        <v>58190</v>
      </c>
    </row>
    <row r="57" spans="1:16" ht="26.25" customHeight="1" x14ac:dyDescent="0.2">
      <c r="A57" s="14"/>
      <c r="B57" s="75"/>
      <c r="C57" s="73" t="s">
        <v>6059</v>
      </c>
      <c r="D57" s="78" t="s">
        <v>289</v>
      </c>
      <c r="E57" s="13">
        <v>44465</v>
      </c>
      <c r="F57" s="76" t="s">
        <v>6199</v>
      </c>
      <c r="G57" s="13">
        <v>44466.916666666664</v>
      </c>
      <c r="H57" s="77" t="s">
        <v>6200</v>
      </c>
      <c r="I57" s="16">
        <v>66</v>
      </c>
      <c r="J57" s="16">
        <v>62</v>
      </c>
      <c r="K57" s="16">
        <v>25</v>
      </c>
      <c r="L57" s="16">
        <v>10</v>
      </c>
      <c r="M57" s="81">
        <v>25.574999999999999</v>
      </c>
      <c r="N57" s="100">
        <v>25.574999999999999</v>
      </c>
      <c r="O57" s="64">
        <v>2530</v>
      </c>
      <c r="P57" s="65">
        <f>Table22457891011234567891011121314151617181920212223242526272829303132333435[[#This Row],[PEMBULATAN]]*O57</f>
        <v>64704.75</v>
      </c>
    </row>
    <row r="58" spans="1:16" ht="26.25" customHeight="1" x14ac:dyDescent="0.2">
      <c r="A58" s="14"/>
      <c r="B58" s="75"/>
      <c r="C58" s="73" t="s">
        <v>6060</v>
      </c>
      <c r="D58" s="78" t="s">
        <v>289</v>
      </c>
      <c r="E58" s="13">
        <v>44465</v>
      </c>
      <c r="F58" s="76" t="s">
        <v>6199</v>
      </c>
      <c r="G58" s="13">
        <v>44466.916666666664</v>
      </c>
      <c r="H58" s="77" t="s">
        <v>6200</v>
      </c>
      <c r="I58" s="16">
        <v>56</v>
      </c>
      <c r="J58" s="16">
        <v>50</v>
      </c>
      <c r="K58" s="16">
        <v>25</v>
      </c>
      <c r="L58" s="16">
        <v>7</v>
      </c>
      <c r="M58" s="81">
        <v>17.5</v>
      </c>
      <c r="N58" s="100">
        <v>17.5</v>
      </c>
      <c r="O58" s="64">
        <v>2530</v>
      </c>
      <c r="P58" s="65">
        <f>Table22457891011234567891011121314151617181920212223242526272829303132333435[[#This Row],[PEMBULATAN]]*O58</f>
        <v>44275</v>
      </c>
    </row>
    <row r="59" spans="1:16" ht="26.25" customHeight="1" x14ac:dyDescent="0.2">
      <c r="A59" s="14"/>
      <c r="B59" s="75"/>
      <c r="C59" s="73" t="s">
        <v>6061</v>
      </c>
      <c r="D59" s="78" t="s">
        <v>289</v>
      </c>
      <c r="E59" s="13">
        <v>44465</v>
      </c>
      <c r="F59" s="76" t="s">
        <v>6199</v>
      </c>
      <c r="G59" s="13">
        <v>44466.916666666664</v>
      </c>
      <c r="H59" s="77" t="s">
        <v>6200</v>
      </c>
      <c r="I59" s="16">
        <v>80</v>
      </c>
      <c r="J59" s="16">
        <v>52</v>
      </c>
      <c r="K59" s="16">
        <v>40</v>
      </c>
      <c r="L59" s="16">
        <v>20</v>
      </c>
      <c r="M59" s="81">
        <v>41.6</v>
      </c>
      <c r="N59" s="100">
        <v>41.6</v>
      </c>
      <c r="O59" s="64">
        <v>2530</v>
      </c>
      <c r="P59" s="65">
        <f>Table22457891011234567891011121314151617181920212223242526272829303132333435[[#This Row],[PEMBULATAN]]*O59</f>
        <v>105248</v>
      </c>
    </row>
    <row r="60" spans="1:16" ht="26.25" customHeight="1" x14ac:dyDescent="0.2">
      <c r="A60" s="14"/>
      <c r="B60" s="75"/>
      <c r="C60" s="73" t="s">
        <v>6062</v>
      </c>
      <c r="D60" s="78" t="s">
        <v>289</v>
      </c>
      <c r="E60" s="13">
        <v>44465</v>
      </c>
      <c r="F60" s="76" t="s">
        <v>6199</v>
      </c>
      <c r="G60" s="13">
        <v>44466.916666666664</v>
      </c>
      <c r="H60" s="77" t="s">
        <v>6200</v>
      </c>
      <c r="I60" s="16">
        <v>68</v>
      </c>
      <c r="J60" s="16">
        <v>43</v>
      </c>
      <c r="K60" s="16">
        <v>18</v>
      </c>
      <c r="L60" s="16">
        <v>4</v>
      </c>
      <c r="M60" s="81">
        <v>13.157999999999999</v>
      </c>
      <c r="N60" s="100">
        <v>13.157999999999999</v>
      </c>
      <c r="O60" s="64">
        <v>2530</v>
      </c>
      <c r="P60" s="65">
        <f>Table22457891011234567891011121314151617181920212223242526272829303132333435[[#This Row],[PEMBULATAN]]*O60</f>
        <v>33289.74</v>
      </c>
    </row>
    <row r="61" spans="1:16" ht="26.25" customHeight="1" x14ac:dyDescent="0.2">
      <c r="A61" s="14"/>
      <c r="B61" s="75"/>
      <c r="C61" s="73" t="s">
        <v>6063</v>
      </c>
      <c r="D61" s="78" t="s">
        <v>289</v>
      </c>
      <c r="E61" s="13">
        <v>44465</v>
      </c>
      <c r="F61" s="76" t="s">
        <v>6199</v>
      </c>
      <c r="G61" s="13">
        <v>44466.916666666664</v>
      </c>
      <c r="H61" s="77" t="s">
        <v>6200</v>
      </c>
      <c r="I61" s="16">
        <v>72</v>
      </c>
      <c r="J61" s="16">
        <v>54</v>
      </c>
      <c r="K61" s="16">
        <v>35</v>
      </c>
      <c r="L61" s="16">
        <v>10</v>
      </c>
      <c r="M61" s="81">
        <v>34.020000000000003</v>
      </c>
      <c r="N61" s="100">
        <v>34.020000000000003</v>
      </c>
      <c r="O61" s="64">
        <v>2530</v>
      </c>
      <c r="P61" s="65">
        <f>Table22457891011234567891011121314151617181920212223242526272829303132333435[[#This Row],[PEMBULATAN]]*O61</f>
        <v>86070.6</v>
      </c>
    </row>
    <row r="62" spans="1:16" ht="26.25" customHeight="1" x14ac:dyDescent="0.2">
      <c r="A62" s="14"/>
      <c r="B62" s="75"/>
      <c r="C62" s="73" t="s">
        <v>6064</v>
      </c>
      <c r="D62" s="78" t="s">
        <v>289</v>
      </c>
      <c r="E62" s="13">
        <v>44465</v>
      </c>
      <c r="F62" s="76" t="s">
        <v>6199</v>
      </c>
      <c r="G62" s="13">
        <v>44466.916666666664</v>
      </c>
      <c r="H62" s="77" t="s">
        <v>6200</v>
      </c>
      <c r="I62" s="16">
        <v>91</v>
      </c>
      <c r="J62" s="16">
        <v>61</v>
      </c>
      <c r="K62" s="16">
        <v>31</v>
      </c>
      <c r="L62" s="16">
        <v>18</v>
      </c>
      <c r="M62" s="81">
        <v>43.020249999999997</v>
      </c>
      <c r="N62" s="100">
        <v>43.020249999999997</v>
      </c>
      <c r="O62" s="64">
        <v>2530</v>
      </c>
      <c r="P62" s="65">
        <f>Table22457891011234567891011121314151617181920212223242526272829303132333435[[#This Row],[PEMBULATAN]]*O62</f>
        <v>108841.2325</v>
      </c>
    </row>
    <row r="63" spans="1:16" ht="26.25" customHeight="1" x14ac:dyDescent="0.2">
      <c r="A63" s="14"/>
      <c r="B63" s="75"/>
      <c r="C63" s="73" t="s">
        <v>6065</v>
      </c>
      <c r="D63" s="78" t="s">
        <v>289</v>
      </c>
      <c r="E63" s="13">
        <v>44465</v>
      </c>
      <c r="F63" s="76" t="s">
        <v>6199</v>
      </c>
      <c r="G63" s="13">
        <v>44466.916666666664</v>
      </c>
      <c r="H63" s="77" t="s">
        <v>6200</v>
      </c>
      <c r="I63" s="16">
        <v>93</v>
      </c>
      <c r="J63" s="16">
        <v>60</v>
      </c>
      <c r="K63" s="16">
        <v>25</v>
      </c>
      <c r="L63" s="16">
        <v>6</v>
      </c>
      <c r="M63" s="81">
        <v>34.875</v>
      </c>
      <c r="N63" s="100">
        <v>34.875</v>
      </c>
      <c r="O63" s="64">
        <v>2530</v>
      </c>
      <c r="P63" s="65">
        <f>Table22457891011234567891011121314151617181920212223242526272829303132333435[[#This Row],[PEMBULATAN]]*O63</f>
        <v>88233.75</v>
      </c>
    </row>
    <row r="64" spans="1:16" ht="26.25" customHeight="1" x14ac:dyDescent="0.2">
      <c r="A64" s="14"/>
      <c r="B64" s="75"/>
      <c r="C64" s="73" t="s">
        <v>6066</v>
      </c>
      <c r="D64" s="78" t="s">
        <v>289</v>
      </c>
      <c r="E64" s="13">
        <v>44465</v>
      </c>
      <c r="F64" s="76" t="s">
        <v>6199</v>
      </c>
      <c r="G64" s="13">
        <v>44466.916666666664</v>
      </c>
      <c r="H64" s="77" t="s">
        <v>6200</v>
      </c>
      <c r="I64" s="16">
        <v>72</v>
      </c>
      <c r="J64" s="16">
        <v>61</v>
      </c>
      <c r="K64" s="16">
        <v>23</v>
      </c>
      <c r="L64" s="16">
        <v>7</v>
      </c>
      <c r="M64" s="81">
        <v>25.254000000000001</v>
      </c>
      <c r="N64" s="100">
        <v>25.254000000000001</v>
      </c>
      <c r="O64" s="64">
        <v>2530</v>
      </c>
      <c r="P64" s="65">
        <f>Table22457891011234567891011121314151617181920212223242526272829303132333435[[#This Row],[PEMBULATAN]]*O64</f>
        <v>63892.62</v>
      </c>
    </row>
    <row r="65" spans="1:16" ht="26.25" customHeight="1" x14ac:dyDescent="0.2">
      <c r="A65" s="14"/>
      <c r="B65" s="75"/>
      <c r="C65" s="73" t="s">
        <v>6067</v>
      </c>
      <c r="D65" s="78" t="s">
        <v>289</v>
      </c>
      <c r="E65" s="13">
        <v>44465</v>
      </c>
      <c r="F65" s="76" t="s">
        <v>6199</v>
      </c>
      <c r="G65" s="13">
        <v>44466.916666666664</v>
      </c>
      <c r="H65" s="77" t="s">
        <v>6200</v>
      </c>
      <c r="I65" s="16">
        <v>51</v>
      </c>
      <c r="J65" s="16">
        <v>31</v>
      </c>
      <c r="K65" s="16">
        <v>16</v>
      </c>
      <c r="L65" s="16">
        <v>2</v>
      </c>
      <c r="M65" s="81">
        <v>6.3239999999999998</v>
      </c>
      <c r="N65" s="100">
        <v>7</v>
      </c>
      <c r="O65" s="64">
        <v>2530</v>
      </c>
      <c r="P65" s="65">
        <f>Table22457891011234567891011121314151617181920212223242526272829303132333435[[#This Row],[PEMBULATAN]]*O65</f>
        <v>17710</v>
      </c>
    </row>
    <row r="66" spans="1:16" ht="26.25" customHeight="1" x14ac:dyDescent="0.2">
      <c r="A66" s="14"/>
      <c r="B66" s="75"/>
      <c r="C66" s="73" t="s">
        <v>6068</v>
      </c>
      <c r="D66" s="78" t="s">
        <v>289</v>
      </c>
      <c r="E66" s="13">
        <v>44465</v>
      </c>
      <c r="F66" s="76" t="s">
        <v>6199</v>
      </c>
      <c r="G66" s="13">
        <v>44466.916666666664</v>
      </c>
      <c r="H66" s="77" t="s">
        <v>6200</v>
      </c>
      <c r="I66" s="16">
        <v>57</v>
      </c>
      <c r="J66" s="16">
        <v>43</v>
      </c>
      <c r="K66" s="16">
        <v>29</v>
      </c>
      <c r="L66" s="16">
        <v>5</v>
      </c>
      <c r="M66" s="81">
        <v>17.769749999999998</v>
      </c>
      <c r="N66" s="100">
        <v>17.769749999999998</v>
      </c>
      <c r="O66" s="64">
        <v>2530</v>
      </c>
      <c r="P66" s="65">
        <f>Table22457891011234567891011121314151617181920212223242526272829303132333435[[#This Row],[PEMBULATAN]]*O66</f>
        <v>44957.467499999999</v>
      </c>
    </row>
    <row r="67" spans="1:16" ht="26.25" customHeight="1" x14ac:dyDescent="0.2">
      <c r="A67" s="14"/>
      <c r="B67" s="75"/>
      <c r="C67" s="73" t="s">
        <v>6069</v>
      </c>
      <c r="D67" s="78" t="s">
        <v>289</v>
      </c>
      <c r="E67" s="13">
        <v>44465</v>
      </c>
      <c r="F67" s="76" t="s">
        <v>6199</v>
      </c>
      <c r="G67" s="13">
        <v>44466.916666666664</v>
      </c>
      <c r="H67" s="77" t="s">
        <v>6200</v>
      </c>
      <c r="I67" s="16">
        <v>71</v>
      </c>
      <c r="J67" s="16">
        <v>60</v>
      </c>
      <c r="K67" s="16">
        <v>21</v>
      </c>
      <c r="L67" s="16">
        <v>4</v>
      </c>
      <c r="M67" s="81">
        <v>22.364999999999998</v>
      </c>
      <c r="N67" s="100">
        <v>23</v>
      </c>
      <c r="O67" s="64">
        <v>2530</v>
      </c>
      <c r="P67" s="65">
        <f>Table22457891011234567891011121314151617181920212223242526272829303132333435[[#This Row],[PEMBULATAN]]*O67</f>
        <v>58190</v>
      </c>
    </row>
    <row r="68" spans="1:16" ht="26.25" customHeight="1" x14ac:dyDescent="0.2">
      <c r="A68" s="14"/>
      <c r="B68" s="75"/>
      <c r="C68" s="73" t="s">
        <v>6070</v>
      </c>
      <c r="D68" s="78" t="s">
        <v>289</v>
      </c>
      <c r="E68" s="13">
        <v>44465</v>
      </c>
      <c r="F68" s="76" t="s">
        <v>6199</v>
      </c>
      <c r="G68" s="13">
        <v>44466.916666666664</v>
      </c>
      <c r="H68" s="77" t="s">
        <v>6200</v>
      </c>
      <c r="I68" s="16">
        <v>82</v>
      </c>
      <c r="J68" s="16">
        <v>40</v>
      </c>
      <c r="K68" s="16">
        <v>25</v>
      </c>
      <c r="L68" s="16">
        <v>4</v>
      </c>
      <c r="M68" s="81">
        <v>20.5</v>
      </c>
      <c r="N68" s="100">
        <v>20.5</v>
      </c>
      <c r="O68" s="64">
        <v>2530</v>
      </c>
      <c r="P68" s="65">
        <f>Table22457891011234567891011121314151617181920212223242526272829303132333435[[#This Row],[PEMBULATAN]]*O68</f>
        <v>51865</v>
      </c>
    </row>
    <row r="69" spans="1:16" ht="26.25" customHeight="1" x14ac:dyDescent="0.2">
      <c r="A69" s="14"/>
      <c r="B69" s="75"/>
      <c r="C69" s="73" t="s">
        <v>6071</v>
      </c>
      <c r="D69" s="78" t="s">
        <v>289</v>
      </c>
      <c r="E69" s="13">
        <v>44465</v>
      </c>
      <c r="F69" s="76" t="s">
        <v>6199</v>
      </c>
      <c r="G69" s="13">
        <v>44466.916666666664</v>
      </c>
      <c r="H69" s="77" t="s">
        <v>6200</v>
      </c>
      <c r="I69" s="16">
        <v>41</v>
      </c>
      <c r="J69" s="16">
        <v>23</v>
      </c>
      <c r="K69" s="16">
        <v>20</v>
      </c>
      <c r="L69" s="16">
        <v>2</v>
      </c>
      <c r="M69" s="81">
        <v>4.7149999999999999</v>
      </c>
      <c r="N69" s="100">
        <v>4.7149999999999999</v>
      </c>
      <c r="O69" s="64">
        <v>2530</v>
      </c>
      <c r="P69" s="65">
        <f>Table22457891011234567891011121314151617181920212223242526272829303132333435[[#This Row],[PEMBULATAN]]*O69</f>
        <v>11928.949999999999</v>
      </c>
    </row>
    <row r="70" spans="1:16" ht="26.25" customHeight="1" x14ac:dyDescent="0.2">
      <c r="A70" s="14"/>
      <c r="B70" s="75"/>
      <c r="C70" s="73" t="s">
        <v>6072</v>
      </c>
      <c r="D70" s="78" t="s">
        <v>289</v>
      </c>
      <c r="E70" s="13">
        <v>44465</v>
      </c>
      <c r="F70" s="76" t="s">
        <v>6199</v>
      </c>
      <c r="G70" s="13">
        <v>44466.916666666664</v>
      </c>
      <c r="H70" s="77" t="s">
        <v>6200</v>
      </c>
      <c r="I70" s="16">
        <v>92</v>
      </c>
      <c r="J70" s="16">
        <v>52</v>
      </c>
      <c r="K70" s="16">
        <v>35</v>
      </c>
      <c r="L70" s="16">
        <v>15</v>
      </c>
      <c r="M70" s="81">
        <v>41.86</v>
      </c>
      <c r="N70" s="100">
        <v>41.86</v>
      </c>
      <c r="O70" s="64">
        <v>2530</v>
      </c>
      <c r="P70" s="65">
        <f>Table22457891011234567891011121314151617181920212223242526272829303132333435[[#This Row],[PEMBULATAN]]*O70</f>
        <v>105905.8</v>
      </c>
    </row>
    <row r="71" spans="1:16" ht="26.25" customHeight="1" x14ac:dyDescent="0.2">
      <c r="A71" s="14"/>
      <c r="B71" s="75"/>
      <c r="C71" s="73" t="s">
        <v>6073</v>
      </c>
      <c r="D71" s="78" t="s">
        <v>289</v>
      </c>
      <c r="E71" s="13">
        <v>44465</v>
      </c>
      <c r="F71" s="76" t="s">
        <v>6199</v>
      </c>
      <c r="G71" s="13">
        <v>44466.916666666664</v>
      </c>
      <c r="H71" s="77" t="s">
        <v>6200</v>
      </c>
      <c r="I71" s="16">
        <v>80</v>
      </c>
      <c r="J71" s="16">
        <v>51</v>
      </c>
      <c r="K71" s="16">
        <v>34</v>
      </c>
      <c r="L71" s="16">
        <v>7</v>
      </c>
      <c r="M71" s="81">
        <v>34.68</v>
      </c>
      <c r="N71" s="100">
        <v>34.68</v>
      </c>
      <c r="O71" s="64">
        <v>2530</v>
      </c>
      <c r="P71" s="65">
        <f>Table22457891011234567891011121314151617181920212223242526272829303132333435[[#This Row],[PEMBULATAN]]*O71</f>
        <v>87740.4</v>
      </c>
    </row>
    <row r="72" spans="1:16" ht="26.25" customHeight="1" x14ac:dyDescent="0.2">
      <c r="A72" s="14"/>
      <c r="B72" s="75"/>
      <c r="C72" s="73" t="s">
        <v>6074</v>
      </c>
      <c r="D72" s="78" t="s">
        <v>289</v>
      </c>
      <c r="E72" s="13">
        <v>44465</v>
      </c>
      <c r="F72" s="76" t="s">
        <v>6199</v>
      </c>
      <c r="G72" s="13">
        <v>44466.916666666664</v>
      </c>
      <c r="H72" s="77" t="s">
        <v>6200</v>
      </c>
      <c r="I72" s="16">
        <v>31</v>
      </c>
      <c r="J72" s="16">
        <v>32</v>
      </c>
      <c r="K72" s="16">
        <v>12</v>
      </c>
      <c r="L72" s="16">
        <v>1</v>
      </c>
      <c r="M72" s="81">
        <v>2.976</v>
      </c>
      <c r="N72" s="100">
        <v>2.976</v>
      </c>
      <c r="O72" s="64">
        <v>2530</v>
      </c>
      <c r="P72" s="65">
        <f>Table22457891011234567891011121314151617181920212223242526272829303132333435[[#This Row],[PEMBULATAN]]*O72</f>
        <v>7529.28</v>
      </c>
    </row>
    <row r="73" spans="1:16" ht="26.25" customHeight="1" x14ac:dyDescent="0.2">
      <c r="A73" s="14"/>
      <c r="B73" s="75"/>
      <c r="C73" s="73" t="s">
        <v>6075</v>
      </c>
      <c r="D73" s="78" t="s">
        <v>289</v>
      </c>
      <c r="E73" s="13">
        <v>44465</v>
      </c>
      <c r="F73" s="76" t="s">
        <v>6199</v>
      </c>
      <c r="G73" s="13">
        <v>44466.916666666664</v>
      </c>
      <c r="H73" s="77" t="s">
        <v>6200</v>
      </c>
      <c r="I73" s="16">
        <v>82</v>
      </c>
      <c r="J73" s="16">
        <v>52</v>
      </c>
      <c r="K73" s="16">
        <v>28</v>
      </c>
      <c r="L73" s="16">
        <v>4</v>
      </c>
      <c r="M73" s="81">
        <v>29.847999999999999</v>
      </c>
      <c r="N73" s="100">
        <v>29.847999999999999</v>
      </c>
      <c r="O73" s="64">
        <v>2530</v>
      </c>
      <c r="P73" s="65">
        <f>Table22457891011234567891011121314151617181920212223242526272829303132333435[[#This Row],[PEMBULATAN]]*O73</f>
        <v>75515.44</v>
      </c>
    </row>
    <row r="74" spans="1:16" ht="26.25" customHeight="1" x14ac:dyDescent="0.2">
      <c r="A74" s="14"/>
      <c r="B74" s="75"/>
      <c r="C74" s="73" t="s">
        <v>6076</v>
      </c>
      <c r="D74" s="78" t="s">
        <v>289</v>
      </c>
      <c r="E74" s="13">
        <v>44465</v>
      </c>
      <c r="F74" s="76" t="s">
        <v>6199</v>
      </c>
      <c r="G74" s="13">
        <v>44466.916666666664</v>
      </c>
      <c r="H74" s="77" t="s">
        <v>6200</v>
      </c>
      <c r="I74" s="16">
        <v>43</v>
      </c>
      <c r="J74" s="16">
        <v>10</v>
      </c>
      <c r="K74" s="16">
        <v>12</v>
      </c>
      <c r="L74" s="16">
        <v>2</v>
      </c>
      <c r="M74" s="81">
        <v>1.29</v>
      </c>
      <c r="N74" s="100">
        <v>2</v>
      </c>
      <c r="O74" s="64">
        <v>2530</v>
      </c>
      <c r="P74" s="65">
        <f>Table22457891011234567891011121314151617181920212223242526272829303132333435[[#This Row],[PEMBULATAN]]*O74</f>
        <v>5060</v>
      </c>
    </row>
    <row r="75" spans="1:16" ht="26.25" customHeight="1" x14ac:dyDescent="0.2">
      <c r="A75" s="14"/>
      <c r="B75" s="75"/>
      <c r="C75" s="73" t="s">
        <v>6077</v>
      </c>
      <c r="D75" s="78" t="s">
        <v>289</v>
      </c>
      <c r="E75" s="13">
        <v>44465</v>
      </c>
      <c r="F75" s="76" t="s">
        <v>6199</v>
      </c>
      <c r="G75" s="13">
        <v>44466.916666666664</v>
      </c>
      <c r="H75" s="77" t="s">
        <v>6200</v>
      </c>
      <c r="I75" s="16">
        <v>75</v>
      </c>
      <c r="J75" s="16">
        <v>44</v>
      </c>
      <c r="K75" s="16">
        <v>40</v>
      </c>
      <c r="L75" s="16">
        <v>12</v>
      </c>
      <c r="M75" s="81">
        <v>33</v>
      </c>
      <c r="N75" s="100">
        <v>33</v>
      </c>
      <c r="O75" s="64">
        <v>2530</v>
      </c>
      <c r="P75" s="65">
        <f>Table22457891011234567891011121314151617181920212223242526272829303132333435[[#This Row],[PEMBULATAN]]*O75</f>
        <v>83490</v>
      </c>
    </row>
    <row r="76" spans="1:16" ht="26.25" customHeight="1" x14ac:dyDescent="0.2">
      <c r="A76" s="14"/>
      <c r="B76" s="75"/>
      <c r="C76" s="73" t="s">
        <v>6078</v>
      </c>
      <c r="D76" s="78" t="s">
        <v>289</v>
      </c>
      <c r="E76" s="13">
        <v>44465</v>
      </c>
      <c r="F76" s="76" t="s">
        <v>6199</v>
      </c>
      <c r="G76" s="13">
        <v>44466.916666666664</v>
      </c>
      <c r="H76" s="77" t="s">
        <v>6200</v>
      </c>
      <c r="I76" s="16">
        <v>34</v>
      </c>
      <c r="J76" s="16">
        <v>32</v>
      </c>
      <c r="K76" s="16">
        <v>8</v>
      </c>
      <c r="L76" s="16">
        <v>1</v>
      </c>
      <c r="M76" s="81">
        <v>2.1760000000000002</v>
      </c>
      <c r="N76" s="100">
        <v>2.1760000000000002</v>
      </c>
      <c r="O76" s="64">
        <v>2530</v>
      </c>
      <c r="P76" s="65">
        <f>Table22457891011234567891011121314151617181920212223242526272829303132333435[[#This Row],[PEMBULATAN]]*O76</f>
        <v>5505.2800000000007</v>
      </c>
    </row>
    <row r="77" spans="1:16" ht="26.25" customHeight="1" x14ac:dyDescent="0.2">
      <c r="A77" s="14"/>
      <c r="B77" s="75"/>
      <c r="C77" s="73" t="s">
        <v>6079</v>
      </c>
      <c r="D77" s="78" t="s">
        <v>289</v>
      </c>
      <c r="E77" s="13">
        <v>44465</v>
      </c>
      <c r="F77" s="76" t="s">
        <v>6199</v>
      </c>
      <c r="G77" s="13">
        <v>44466.916666666664</v>
      </c>
      <c r="H77" s="77" t="s">
        <v>6200</v>
      </c>
      <c r="I77" s="16">
        <v>90</v>
      </c>
      <c r="J77" s="16">
        <v>48</v>
      </c>
      <c r="K77" s="16">
        <v>21</v>
      </c>
      <c r="L77" s="16">
        <v>8</v>
      </c>
      <c r="M77" s="81">
        <v>22.68</v>
      </c>
      <c r="N77" s="100">
        <v>22.68</v>
      </c>
      <c r="O77" s="64">
        <v>2530</v>
      </c>
      <c r="P77" s="65">
        <f>Table22457891011234567891011121314151617181920212223242526272829303132333435[[#This Row],[PEMBULATAN]]*O77</f>
        <v>57380.4</v>
      </c>
    </row>
    <row r="78" spans="1:16" ht="26.25" customHeight="1" x14ac:dyDescent="0.2">
      <c r="A78" s="14"/>
      <c r="B78" s="75"/>
      <c r="C78" s="73" t="s">
        <v>6080</v>
      </c>
      <c r="D78" s="78" t="s">
        <v>289</v>
      </c>
      <c r="E78" s="13">
        <v>44465</v>
      </c>
      <c r="F78" s="76" t="s">
        <v>6199</v>
      </c>
      <c r="G78" s="13">
        <v>44466.916666666664</v>
      </c>
      <c r="H78" s="77" t="s">
        <v>6200</v>
      </c>
      <c r="I78" s="16">
        <v>96</v>
      </c>
      <c r="J78" s="16">
        <v>55</v>
      </c>
      <c r="K78" s="16">
        <v>31</v>
      </c>
      <c r="L78" s="16">
        <v>19</v>
      </c>
      <c r="M78" s="81">
        <v>40.92</v>
      </c>
      <c r="N78" s="100">
        <v>40.92</v>
      </c>
      <c r="O78" s="64">
        <v>2530</v>
      </c>
      <c r="P78" s="65">
        <f>Table22457891011234567891011121314151617181920212223242526272829303132333435[[#This Row],[PEMBULATAN]]*O78</f>
        <v>103527.6</v>
      </c>
    </row>
    <row r="79" spans="1:16" ht="26.25" customHeight="1" x14ac:dyDescent="0.2">
      <c r="A79" s="14"/>
      <c r="B79" s="75"/>
      <c r="C79" s="73" t="s">
        <v>6081</v>
      </c>
      <c r="D79" s="78" t="s">
        <v>289</v>
      </c>
      <c r="E79" s="13">
        <v>44465</v>
      </c>
      <c r="F79" s="76" t="s">
        <v>6199</v>
      </c>
      <c r="G79" s="13">
        <v>44466.916666666664</v>
      </c>
      <c r="H79" s="77" t="s">
        <v>6200</v>
      </c>
      <c r="I79" s="16">
        <v>49</v>
      </c>
      <c r="J79" s="16">
        <v>32</v>
      </c>
      <c r="K79" s="16">
        <v>12</v>
      </c>
      <c r="L79" s="16">
        <v>3</v>
      </c>
      <c r="M79" s="81">
        <v>4.7039999999999997</v>
      </c>
      <c r="N79" s="100">
        <v>4.7039999999999997</v>
      </c>
      <c r="O79" s="64">
        <v>2530</v>
      </c>
      <c r="P79" s="65">
        <f>Table22457891011234567891011121314151617181920212223242526272829303132333435[[#This Row],[PEMBULATAN]]*O79</f>
        <v>11901.119999999999</v>
      </c>
    </row>
    <row r="80" spans="1:16" ht="26.25" customHeight="1" x14ac:dyDescent="0.2">
      <c r="A80" s="14"/>
      <c r="B80" s="75"/>
      <c r="C80" s="73" t="s">
        <v>6082</v>
      </c>
      <c r="D80" s="78" t="s">
        <v>289</v>
      </c>
      <c r="E80" s="13">
        <v>44465</v>
      </c>
      <c r="F80" s="76" t="s">
        <v>6199</v>
      </c>
      <c r="G80" s="13">
        <v>44466.916666666664</v>
      </c>
      <c r="H80" s="77" t="s">
        <v>6200</v>
      </c>
      <c r="I80" s="16">
        <v>98</v>
      </c>
      <c r="J80" s="16">
        <v>57</v>
      </c>
      <c r="K80" s="16">
        <v>18</v>
      </c>
      <c r="L80" s="16">
        <v>11</v>
      </c>
      <c r="M80" s="81">
        <v>25.137</v>
      </c>
      <c r="N80" s="100">
        <v>25.137</v>
      </c>
      <c r="O80" s="64">
        <v>2530</v>
      </c>
      <c r="P80" s="65">
        <f>Table22457891011234567891011121314151617181920212223242526272829303132333435[[#This Row],[PEMBULATAN]]*O80</f>
        <v>63596.61</v>
      </c>
    </row>
    <row r="81" spans="1:16" ht="26.25" customHeight="1" x14ac:dyDescent="0.2">
      <c r="A81" s="14"/>
      <c r="B81" s="75"/>
      <c r="C81" s="73" t="s">
        <v>6083</v>
      </c>
      <c r="D81" s="78" t="s">
        <v>289</v>
      </c>
      <c r="E81" s="13">
        <v>44465</v>
      </c>
      <c r="F81" s="76" t="s">
        <v>6199</v>
      </c>
      <c r="G81" s="13">
        <v>44466.916666666664</v>
      </c>
      <c r="H81" s="77" t="s">
        <v>6200</v>
      </c>
      <c r="I81" s="16">
        <v>51</v>
      </c>
      <c r="J81" s="16">
        <v>38</v>
      </c>
      <c r="K81" s="16">
        <v>16</v>
      </c>
      <c r="L81" s="16">
        <v>4</v>
      </c>
      <c r="M81" s="81">
        <v>7.7519999999999998</v>
      </c>
      <c r="N81" s="100">
        <v>7.7519999999999998</v>
      </c>
      <c r="O81" s="64">
        <v>2530</v>
      </c>
      <c r="P81" s="65">
        <f>Table22457891011234567891011121314151617181920212223242526272829303132333435[[#This Row],[PEMBULATAN]]*O81</f>
        <v>19612.559999999998</v>
      </c>
    </row>
    <row r="82" spans="1:16" ht="26.25" customHeight="1" x14ac:dyDescent="0.2">
      <c r="A82" s="14"/>
      <c r="B82" s="75"/>
      <c r="C82" s="73" t="s">
        <v>6084</v>
      </c>
      <c r="D82" s="78" t="s">
        <v>289</v>
      </c>
      <c r="E82" s="13">
        <v>44465</v>
      </c>
      <c r="F82" s="76" t="s">
        <v>6199</v>
      </c>
      <c r="G82" s="13">
        <v>44466.916666666664</v>
      </c>
      <c r="H82" s="77" t="s">
        <v>6200</v>
      </c>
      <c r="I82" s="16">
        <v>85</v>
      </c>
      <c r="J82" s="16">
        <v>60</v>
      </c>
      <c r="K82" s="16">
        <v>28</v>
      </c>
      <c r="L82" s="16">
        <v>9</v>
      </c>
      <c r="M82" s="81">
        <v>35.700000000000003</v>
      </c>
      <c r="N82" s="100">
        <v>35.700000000000003</v>
      </c>
      <c r="O82" s="64">
        <v>2530</v>
      </c>
      <c r="P82" s="65">
        <f>Table22457891011234567891011121314151617181920212223242526272829303132333435[[#This Row],[PEMBULATAN]]*O82</f>
        <v>90321</v>
      </c>
    </row>
    <row r="83" spans="1:16" ht="26.25" customHeight="1" x14ac:dyDescent="0.2">
      <c r="A83" s="14"/>
      <c r="B83" s="75"/>
      <c r="C83" s="73" t="s">
        <v>6085</v>
      </c>
      <c r="D83" s="78" t="s">
        <v>289</v>
      </c>
      <c r="E83" s="13">
        <v>44465</v>
      </c>
      <c r="F83" s="76" t="s">
        <v>6199</v>
      </c>
      <c r="G83" s="13">
        <v>44466.916666666664</v>
      </c>
      <c r="H83" s="77" t="s">
        <v>6200</v>
      </c>
      <c r="I83" s="16">
        <v>54</v>
      </c>
      <c r="J83" s="16">
        <v>37</v>
      </c>
      <c r="K83" s="16">
        <v>14</v>
      </c>
      <c r="L83" s="16">
        <v>1</v>
      </c>
      <c r="M83" s="81">
        <v>6.9930000000000003</v>
      </c>
      <c r="N83" s="100">
        <v>6.9930000000000003</v>
      </c>
      <c r="O83" s="64">
        <v>2530</v>
      </c>
      <c r="P83" s="65">
        <f>Table22457891011234567891011121314151617181920212223242526272829303132333435[[#This Row],[PEMBULATAN]]*O83</f>
        <v>17692.29</v>
      </c>
    </row>
    <row r="84" spans="1:16" ht="26.25" customHeight="1" x14ac:dyDescent="0.2">
      <c r="A84" s="14"/>
      <c r="B84" s="75"/>
      <c r="C84" s="73" t="s">
        <v>6086</v>
      </c>
      <c r="D84" s="78" t="s">
        <v>289</v>
      </c>
      <c r="E84" s="13">
        <v>44465</v>
      </c>
      <c r="F84" s="76" t="s">
        <v>6199</v>
      </c>
      <c r="G84" s="13">
        <v>44466.916666666664</v>
      </c>
      <c r="H84" s="77" t="s">
        <v>6200</v>
      </c>
      <c r="I84" s="16">
        <v>77</v>
      </c>
      <c r="J84" s="16">
        <v>64</v>
      </c>
      <c r="K84" s="16">
        <v>15</v>
      </c>
      <c r="L84" s="16">
        <v>6</v>
      </c>
      <c r="M84" s="81">
        <v>18.48</v>
      </c>
      <c r="N84" s="100">
        <v>19</v>
      </c>
      <c r="O84" s="64">
        <v>2530</v>
      </c>
      <c r="P84" s="65">
        <f>Table22457891011234567891011121314151617181920212223242526272829303132333435[[#This Row],[PEMBULATAN]]*O84</f>
        <v>48070</v>
      </c>
    </row>
    <row r="85" spans="1:16" ht="26.25" customHeight="1" x14ac:dyDescent="0.2">
      <c r="A85" s="14"/>
      <c r="B85" s="75"/>
      <c r="C85" s="73" t="s">
        <v>6087</v>
      </c>
      <c r="D85" s="78" t="s">
        <v>289</v>
      </c>
      <c r="E85" s="13">
        <v>44465</v>
      </c>
      <c r="F85" s="76" t="s">
        <v>6199</v>
      </c>
      <c r="G85" s="13">
        <v>44466.916666666664</v>
      </c>
      <c r="H85" s="77" t="s">
        <v>6200</v>
      </c>
      <c r="I85" s="16">
        <v>89</v>
      </c>
      <c r="J85" s="16">
        <v>50</v>
      </c>
      <c r="K85" s="16">
        <v>22</v>
      </c>
      <c r="L85" s="16">
        <v>5</v>
      </c>
      <c r="M85" s="81">
        <v>24.475000000000001</v>
      </c>
      <c r="N85" s="100">
        <v>25</v>
      </c>
      <c r="O85" s="64">
        <v>2530</v>
      </c>
      <c r="P85" s="65">
        <f>Table22457891011234567891011121314151617181920212223242526272829303132333435[[#This Row],[PEMBULATAN]]*O85</f>
        <v>63250</v>
      </c>
    </row>
    <row r="86" spans="1:16" ht="26.25" customHeight="1" x14ac:dyDescent="0.2">
      <c r="A86" s="14"/>
      <c r="B86" s="75"/>
      <c r="C86" s="73" t="s">
        <v>6088</v>
      </c>
      <c r="D86" s="78" t="s">
        <v>289</v>
      </c>
      <c r="E86" s="13">
        <v>44465</v>
      </c>
      <c r="F86" s="76" t="s">
        <v>6199</v>
      </c>
      <c r="G86" s="13">
        <v>44466.916666666664</v>
      </c>
      <c r="H86" s="77" t="s">
        <v>6200</v>
      </c>
      <c r="I86" s="16">
        <v>65</v>
      </c>
      <c r="J86" s="16">
        <v>44</v>
      </c>
      <c r="K86" s="16">
        <v>25</v>
      </c>
      <c r="L86" s="16">
        <v>8</v>
      </c>
      <c r="M86" s="81">
        <v>17.875</v>
      </c>
      <c r="N86" s="100">
        <v>17.875</v>
      </c>
      <c r="O86" s="64">
        <v>2530</v>
      </c>
      <c r="P86" s="65">
        <f>Table22457891011234567891011121314151617181920212223242526272829303132333435[[#This Row],[PEMBULATAN]]*O86</f>
        <v>45223.75</v>
      </c>
    </row>
    <row r="87" spans="1:16" ht="26.25" customHeight="1" x14ac:dyDescent="0.2">
      <c r="A87" s="14"/>
      <c r="B87" s="75"/>
      <c r="C87" s="73" t="s">
        <v>6089</v>
      </c>
      <c r="D87" s="78" t="s">
        <v>289</v>
      </c>
      <c r="E87" s="13">
        <v>44465</v>
      </c>
      <c r="F87" s="76" t="s">
        <v>6199</v>
      </c>
      <c r="G87" s="13">
        <v>44466.916666666664</v>
      </c>
      <c r="H87" s="77" t="s">
        <v>6200</v>
      </c>
      <c r="I87" s="16">
        <v>87</v>
      </c>
      <c r="J87" s="16">
        <v>58</v>
      </c>
      <c r="K87" s="16">
        <v>40</v>
      </c>
      <c r="L87" s="16">
        <v>15</v>
      </c>
      <c r="M87" s="81">
        <v>50.46</v>
      </c>
      <c r="N87" s="100">
        <v>51</v>
      </c>
      <c r="O87" s="64">
        <v>2530</v>
      </c>
      <c r="P87" s="65">
        <f>Table22457891011234567891011121314151617181920212223242526272829303132333435[[#This Row],[PEMBULATAN]]*O87</f>
        <v>129030</v>
      </c>
    </row>
    <row r="88" spans="1:16" ht="26.25" customHeight="1" x14ac:dyDescent="0.2">
      <c r="A88" s="14"/>
      <c r="B88" s="75"/>
      <c r="C88" s="73" t="s">
        <v>6090</v>
      </c>
      <c r="D88" s="78" t="s">
        <v>289</v>
      </c>
      <c r="E88" s="13">
        <v>44465</v>
      </c>
      <c r="F88" s="76" t="s">
        <v>6199</v>
      </c>
      <c r="G88" s="13">
        <v>44466.916666666664</v>
      </c>
      <c r="H88" s="77" t="s">
        <v>6200</v>
      </c>
      <c r="I88" s="16">
        <v>94</v>
      </c>
      <c r="J88" s="16">
        <v>53</v>
      </c>
      <c r="K88" s="16">
        <v>39</v>
      </c>
      <c r="L88" s="16">
        <v>19</v>
      </c>
      <c r="M88" s="81">
        <v>48.5745</v>
      </c>
      <c r="N88" s="100">
        <v>48.5745</v>
      </c>
      <c r="O88" s="64">
        <v>2530</v>
      </c>
      <c r="P88" s="65">
        <f>Table22457891011234567891011121314151617181920212223242526272829303132333435[[#This Row],[PEMBULATAN]]*O88</f>
        <v>122893.485</v>
      </c>
    </row>
    <row r="89" spans="1:16" ht="26.25" customHeight="1" x14ac:dyDescent="0.2">
      <c r="A89" s="14"/>
      <c r="B89" s="75"/>
      <c r="C89" s="73" t="s">
        <v>6091</v>
      </c>
      <c r="D89" s="78" t="s">
        <v>289</v>
      </c>
      <c r="E89" s="13">
        <v>44465</v>
      </c>
      <c r="F89" s="76" t="s">
        <v>6199</v>
      </c>
      <c r="G89" s="13">
        <v>44466.916666666664</v>
      </c>
      <c r="H89" s="77" t="s">
        <v>6200</v>
      </c>
      <c r="I89" s="16">
        <v>108</v>
      </c>
      <c r="J89" s="16">
        <v>62</v>
      </c>
      <c r="K89" s="16">
        <v>35</v>
      </c>
      <c r="L89" s="16">
        <v>25</v>
      </c>
      <c r="M89" s="81">
        <v>58.59</v>
      </c>
      <c r="N89" s="100">
        <v>58.59</v>
      </c>
      <c r="O89" s="64">
        <v>2530</v>
      </c>
      <c r="P89" s="65">
        <f>Table22457891011234567891011121314151617181920212223242526272829303132333435[[#This Row],[PEMBULATAN]]*O89</f>
        <v>148232.70000000001</v>
      </c>
    </row>
    <row r="90" spans="1:16" ht="26.25" customHeight="1" x14ac:dyDescent="0.2">
      <c r="A90" s="14"/>
      <c r="B90" s="75"/>
      <c r="C90" s="73" t="s">
        <v>6092</v>
      </c>
      <c r="D90" s="78" t="s">
        <v>289</v>
      </c>
      <c r="E90" s="13">
        <v>44465</v>
      </c>
      <c r="F90" s="76" t="s">
        <v>6199</v>
      </c>
      <c r="G90" s="13">
        <v>44466.916666666664</v>
      </c>
      <c r="H90" s="77" t="s">
        <v>6200</v>
      </c>
      <c r="I90" s="16">
        <v>82</v>
      </c>
      <c r="J90" s="16">
        <v>51</v>
      </c>
      <c r="K90" s="16">
        <v>24</v>
      </c>
      <c r="L90" s="16">
        <v>7</v>
      </c>
      <c r="M90" s="81">
        <v>25.091999999999999</v>
      </c>
      <c r="N90" s="100">
        <v>25.091999999999999</v>
      </c>
      <c r="O90" s="64">
        <v>2530</v>
      </c>
      <c r="P90" s="65">
        <f>Table22457891011234567891011121314151617181920212223242526272829303132333435[[#This Row],[PEMBULATAN]]*O90</f>
        <v>63482.759999999995</v>
      </c>
    </row>
    <row r="91" spans="1:16" ht="26.25" customHeight="1" x14ac:dyDescent="0.2">
      <c r="A91" s="14"/>
      <c r="B91" s="75"/>
      <c r="C91" s="73" t="s">
        <v>6093</v>
      </c>
      <c r="D91" s="78" t="s">
        <v>289</v>
      </c>
      <c r="E91" s="13">
        <v>44465</v>
      </c>
      <c r="F91" s="76" t="s">
        <v>6199</v>
      </c>
      <c r="G91" s="13">
        <v>44466.916666666664</v>
      </c>
      <c r="H91" s="77" t="s">
        <v>6200</v>
      </c>
      <c r="I91" s="16">
        <v>80</v>
      </c>
      <c r="J91" s="16">
        <v>55</v>
      </c>
      <c r="K91" s="16">
        <v>59</v>
      </c>
      <c r="L91" s="16">
        <v>9</v>
      </c>
      <c r="M91" s="81">
        <v>64.900000000000006</v>
      </c>
      <c r="N91" s="100">
        <v>64.900000000000006</v>
      </c>
      <c r="O91" s="64">
        <v>2530</v>
      </c>
      <c r="P91" s="65">
        <f>Table22457891011234567891011121314151617181920212223242526272829303132333435[[#This Row],[PEMBULATAN]]*O91</f>
        <v>164197</v>
      </c>
    </row>
    <row r="92" spans="1:16" ht="26.25" customHeight="1" x14ac:dyDescent="0.2">
      <c r="A92" s="14"/>
      <c r="B92" s="75"/>
      <c r="C92" s="73" t="s">
        <v>6094</v>
      </c>
      <c r="D92" s="78" t="s">
        <v>289</v>
      </c>
      <c r="E92" s="13">
        <v>44465</v>
      </c>
      <c r="F92" s="76" t="s">
        <v>6199</v>
      </c>
      <c r="G92" s="13">
        <v>44466.916666666664</v>
      </c>
      <c r="H92" s="77" t="s">
        <v>6200</v>
      </c>
      <c r="I92" s="16">
        <v>92</v>
      </c>
      <c r="J92" s="16">
        <v>58</v>
      </c>
      <c r="K92" s="16">
        <v>36</v>
      </c>
      <c r="L92" s="16">
        <v>18</v>
      </c>
      <c r="M92" s="81">
        <v>48.024000000000001</v>
      </c>
      <c r="N92" s="100">
        <v>48.024000000000001</v>
      </c>
      <c r="O92" s="64">
        <v>2530</v>
      </c>
      <c r="P92" s="65">
        <f>Table22457891011234567891011121314151617181920212223242526272829303132333435[[#This Row],[PEMBULATAN]]*O92</f>
        <v>121500.72</v>
      </c>
    </row>
    <row r="93" spans="1:16" ht="26.25" customHeight="1" x14ac:dyDescent="0.2">
      <c r="A93" s="14"/>
      <c r="B93" s="75"/>
      <c r="C93" s="73" t="s">
        <v>6095</v>
      </c>
      <c r="D93" s="78" t="s">
        <v>289</v>
      </c>
      <c r="E93" s="13">
        <v>44465</v>
      </c>
      <c r="F93" s="76" t="s">
        <v>6199</v>
      </c>
      <c r="G93" s="13">
        <v>44466.916666666664</v>
      </c>
      <c r="H93" s="77" t="s">
        <v>6200</v>
      </c>
      <c r="I93" s="16">
        <v>75</v>
      </c>
      <c r="J93" s="16">
        <v>45</v>
      </c>
      <c r="K93" s="16">
        <v>28</v>
      </c>
      <c r="L93" s="16">
        <v>9</v>
      </c>
      <c r="M93" s="81">
        <v>23.625</v>
      </c>
      <c r="N93" s="100">
        <v>23.625</v>
      </c>
      <c r="O93" s="64">
        <v>2530</v>
      </c>
      <c r="P93" s="65">
        <f>Table22457891011234567891011121314151617181920212223242526272829303132333435[[#This Row],[PEMBULATAN]]*O93</f>
        <v>59771.25</v>
      </c>
    </row>
    <row r="94" spans="1:16" ht="26.25" customHeight="1" x14ac:dyDescent="0.2">
      <c r="A94" s="14"/>
      <c r="B94" s="75"/>
      <c r="C94" s="73" t="s">
        <v>6096</v>
      </c>
      <c r="D94" s="78" t="s">
        <v>289</v>
      </c>
      <c r="E94" s="13">
        <v>44465</v>
      </c>
      <c r="F94" s="76" t="s">
        <v>6199</v>
      </c>
      <c r="G94" s="13">
        <v>44466.916666666664</v>
      </c>
      <c r="H94" s="77" t="s">
        <v>6200</v>
      </c>
      <c r="I94" s="16">
        <v>86</v>
      </c>
      <c r="J94" s="16">
        <v>53</v>
      </c>
      <c r="K94" s="16">
        <v>30</v>
      </c>
      <c r="L94" s="16">
        <v>10</v>
      </c>
      <c r="M94" s="81">
        <v>34.185000000000002</v>
      </c>
      <c r="N94" s="100">
        <v>34.185000000000002</v>
      </c>
      <c r="O94" s="64">
        <v>2530</v>
      </c>
      <c r="P94" s="65">
        <f>Table22457891011234567891011121314151617181920212223242526272829303132333435[[#This Row],[PEMBULATAN]]*O94</f>
        <v>86488.05</v>
      </c>
    </row>
    <row r="95" spans="1:16" ht="26.25" customHeight="1" x14ac:dyDescent="0.2">
      <c r="A95" s="14"/>
      <c r="B95" s="75"/>
      <c r="C95" s="73" t="s">
        <v>6097</v>
      </c>
      <c r="D95" s="78" t="s">
        <v>289</v>
      </c>
      <c r="E95" s="13">
        <v>44465</v>
      </c>
      <c r="F95" s="76" t="s">
        <v>6199</v>
      </c>
      <c r="G95" s="13">
        <v>44466.916666666664</v>
      </c>
      <c r="H95" s="77" t="s">
        <v>6200</v>
      </c>
      <c r="I95" s="16">
        <v>99</v>
      </c>
      <c r="J95" s="16">
        <v>59</v>
      </c>
      <c r="K95" s="16">
        <v>36</v>
      </c>
      <c r="L95" s="16">
        <v>27</v>
      </c>
      <c r="M95" s="81">
        <v>52.569000000000003</v>
      </c>
      <c r="N95" s="100">
        <v>52.569000000000003</v>
      </c>
      <c r="O95" s="64">
        <v>2530</v>
      </c>
      <c r="P95" s="65">
        <f>Table22457891011234567891011121314151617181920212223242526272829303132333435[[#This Row],[PEMBULATAN]]*O95</f>
        <v>132999.57</v>
      </c>
    </row>
    <row r="96" spans="1:16" ht="26.25" customHeight="1" x14ac:dyDescent="0.2">
      <c r="A96" s="14"/>
      <c r="B96" s="75"/>
      <c r="C96" s="73" t="s">
        <v>6098</v>
      </c>
      <c r="D96" s="78" t="s">
        <v>289</v>
      </c>
      <c r="E96" s="13">
        <v>44465</v>
      </c>
      <c r="F96" s="76" t="s">
        <v>6199</v>
      </c>
      <c r="G96" s="13">
        <v>44466.916666666664</v>
      </c>
      <c r="H96" s="77" t="s">
        <v>6200</v>
      </c>
      <c r="I96" s="16">
        <v>97</v>
      </c>
      <c r="J96" s="16">
        <v>52</v>
      </c>
      <c r="K96" s="16">
        <v>37</v>
      </c>
      <c r="L96" s="16">
        <v>19</v>
      </c>
      <c r="M96" s="81">
        <v>46.656999999999996</v>
      </c>
      <c r="N96" s="100">
        <v>46.656999999999996</v>
      </c>
      <c r="O96" s="64">
        <v>2530</v>
      </c>
      <c r="P96" s="65">
        <f>Table22457891011234567891011121314151617181920212223242526272829303132333435[[#This Row],[PEMBULATAN]]*O96</f>
        <v>118042.20999999999</v>
      </c>
    </row>
    <row r="97" spans="1:16" ht="26.25" customHeight="1" x14ac:dyDescent="0.2">
      <c r="A97" s="14"/>
      <c r="B97" s="75"/>
      <c r="C97" s="73" t="s">
        <v>6099</v>
      </c>
      <c r="D97" s="78" t="s">
        <v>289</v>
      </c>
      <c r="E97" s="13">
        <v>44465</v>
      </c>
      <c r="F97" s="76" t="s">
        <v>6199</v>
      </c>
      <c r="G97" s="13">
        <v>44466.916666666664</v>
      </c>
      <c r="H97" s="77" t="s">
        <v>6200</v>
      </c>
      <c r="I97" s="16">
        <v>91</v>
      </c>
      <c r="J97" s="16">
        <v>57</v>
      </c>
      <c r="K97" s="16">
        <v>27</v>
      </c>
      <c r="L97" s="16">
        <v>18</v>
      </c>
      <c r="M97" s="81">
        <v>35.012250000000002</v>
      </c>
      <c r="N97" s="100">
        <v>35.012250000000002</v>
      </c>
      <c r="O97" s="64">
        <v>2530</v>
      </c>
      <c r="P97" s="65">
        <f>Table22457891011234567891011121314151617181920212223242526272829303132333435[[#This Row],[PEMBULATAN]]*O97</f>
        <v>88580.992500000008</v>
      </c>
    </row>
    <row r="98" spans="1:16" ht="26.25" customHeight="1" x14ac:dyDescent="0.2">
      <c r="A98" s="14"/>
      <c r="B98" s="75"/>
      <c r="C98" s="73" t="s">
        <v>6100</v>
      </c>
      <c r="D98" s="78" t="s">
        <v>289</v>
      </c>
      <c r="E98" s="13">
        <v>44465</v>
      </c>
      <c r="F98" s="76" t="s">
        <v>6199</v>
      </c>
      <c r="G98" s="13">
        <v>44466.916666666664</v>
      </c>
      <c r="H98" s="77" t="s">
        <v>6200</v>
      </c>
      <c r="I98" s="16">
        <v>96</v>
      </c>
      <c r="J98" s="16">
        <v>50</v>
      </c>
      <c r="K98" s="16">
        <v>39</v>
      </c>
      <c r="L98" s="16">
        <v>30</v>
      </c>
      <c r="M98" s="81">
        <v>46.8</v>
      </c>
      <c r="N98" s="100">
        <v>46.8</v>
      </c>
      <c r="O98" s="64">
        <v>2530</v>
      </c>
      <c r="P98" s="65">
        <f>Table22457891011234567891011121314151617181920212223242526272829303132333435[[#This Row],[PEMBULATAN]]*O98</f>
        <v>118404</v>
      </c>
    </row>
    <row r="99" spans="1:16" ht="26.25" customHeight="1" x14ac:dyDescent="0.2">
      <c r="A99" s="14"/>
      <c r="B99" s="75"/>
      <c r="C99" s="73" t="s">
        <v>6101</v>
      </c>
      <c r="D99" s="78" t="s">
        <v>289</v>
      </c>
      <c r="E99" s="13">
        <v>44465</v>
      </c>
      <c r="F99" s="76" t="s">
        <v>6199</v>
      </c>
      <c r="G99" s="13">
        <v>44466.916666666664</v>
      </c>
      <c r="H99" s="77" t="s">
        <v>6200</v>
      </c>
      <c r="I99" s="16">
        <v>56</v>
      </c>
      <c r="J99" s="16">
        <v>44</v>
      </c>
      <c r="K99" s="16">
        <v>15</v>
      </c>
      <c r="L99" s="16">
        <v>7</v>
      </c>
      <c r="M99" s="81">
        <v>9.24</v>
      </c>
      <c r="N99" s="100">
        <v>9.24</v>
      </c>
      <c r="O99" s="64">
        <v>2530</v>
      </c>
      <c r="P99" s="65">
        <f>Table22457891011234567891011121314151617181920212223242526272829303132333435[[#This Row],[PEMBULATAN]]*O99</f>
        <v>23377.200000000001</v>
      </c>
    </row>
    <row r="100" spans="1:16" ht="26.25" customHeight="1" x14ac:dyDescent="0.2">
      <c r="A100" s="14"/>
      <c r="B100" s="75"/>
      <c r="C100" s="73" t="s">
        <v>6102</v>
      </c>
      <c r="D100" s="78" t="s">
        <v>289</v>
      </c>
      <c r="E100" s="13">
        <v>44465</v>
      </c>
      <c r="F100" s="76" t="s">
        <v>6199</v>
      </c>
      <c r="G100" s="13">
        <v>44466.916666666664</v>
      </c>
      <c r="H100" s="77" t="s">
        <v>6200</v>
      </c>
      <c r="I100" s="16">
        <v>93</v>
      </c>
      <c r="J100" s="16">
        <v>63</v>
      </c>
      <c r="K100" s="16">
        <v>28</v>
      </c>
      <c r="L100" s="16">
        <v>22</v>
      </c>
      <c r="M100" s="81">
        <v>41.012999999999998</v>
      </c>
      <c r="N100" s="100">
        <v>41.012999999999998</v>
      </c>
      <c r="O100" s="64">
        <v>2530</v>
      </c>
      <c r="P100" s="65">
        <f>Table22457891011234567891011121314151617181920212223242526272829303132333435[[#This Row],[PEMBULATAN]]*O100</f>
        <v>103762.89</v>
      </c>
    </row>
    <row r="101" spans="1:16" ht="26.25" customHeight="1" x14ac:dyDescent="0.2">
      <c r="A101" s="14"/>
      <c r="B101" s="75"/>
      <c r="C101" s="73" t="s">
        <v>6103</v>
      </c>
      <c r="D101" s="78" t="s">
        <v>289</v>
      </c>
      <c r="E101" s="13">
        <v>44465</v>
      </c>
      <c r="F101" s="76" t="s">
        <v>6199</v>
      </c>
      <c r="G101" s="13">
        <v>44466.916666666664</v>
      </c>
      <c r="H101" s="77" t="s">
        <v>6200</v>
      </c>
      <c r="I101" s="16">
        <v>95</v>
      </c>
      <c r="J101" s="16">
        <v>58</v>
      </c>
      <c r="K101" s="16">
        <v>29</v>
      </c>
      <c r="L101" s="16">
        <v>14</v>
      </c>
      <c r="M101" s="81">
        <v>39.947499999999998</v>
      </c>
      <c r="N101" s="100">
        <v>39.947499999999998</v>
      </c>
      <c r="O101" s="64">
        <v>2530</v>
      </c>
      <c r="P101" s="65">
        <f>Table22457891011234567891011121314151617181920212223242526272829303132333435[[#This Row],[PEMBULATAN]]*O101</f>
        <v>101067.17499999999</v>
      </c>
    </row>
    <row r="102" spans="1:16" ht="26.25" customHeight="1" x14ac:dyDescent="0.2">
      <c r="A102" s="14"/>
      <c r="B102" s="75"/>
      <c r="C102" s="73" t="s">
        <v>6104</v>
      </c>
      <c r="D102" s="78" t="s">
        <v>289</v>
      </c>
      <c r="E102" s="13">
        <v>44465</v>
      </c>
      <c r="F102" s="76" t="s">
        <v>6199</v>
      </c>
      <c r="G102" s="13">
        <v>44466.916666666664</v>
      </c>
      <c r="H102" s="77" t="s">
        <v>6200</v>
      </c>
      <c r="I102" s="16">
        <v>100</v>
      </c>
      <c r="J102" s="16">
        <v>58</v>
      </c>
      <c r="K102" s="16">
        <v>31</v>
      </c>
      <c r="L102" s="16">
        <v>18</v>
      </c>
      <c r="M102" s="81">
        <v>44.95</v>
      </c>
      <c r="N102" s="100">
        <v>44.95</v>
      </c>
      <c r="O102" s="64">
        <v>2530</v>
      </c>
      <c r="P102" s="65">
        <f>Table22457891011234567891011121314151617181920212223242526272829303132333435[[#This Row],[PEMBULATAN]]*O102</f>
        <v>113723.5</v>
      </c>
    </row>
    <row r="103" spans="1:16" ht="26.25" customHeight="1" x14ac:dyDescent="0.2">
      <c r="A103" s="14"/>
      <c r="B103" s="75"/>
      <c r="C103" s="73" t="s">
        <v>6105</v>
      </c>
      <c r="D103" s="78" t="s">
        <v>289</v>
      </c>
      <c r="E103" s="13">
        <v>44465</v>
      </c>
      <c r="F103" s="76" t="s">
        <v>6199</v>
      </c>
      <c r="G103" s="13">
        <v>44466.916666666664</v>
      </c>
      <c r="H103" s="77" t="s">
        <v>6200</v>
      </c>
      <c r="I103" s="16">
        <v>45</v>
      </c>
      <c r="J103" s="16">
        <v>34</v>
      </c>
      <c r="K103" s="16">
        <v>15</v>
      </c>
      <c r="L103" s="16">
        <v>1</v>
      </c>
      <c r="M103" s="81">
        <v>5.7374999999999998</v>
      </c>
      <c r="N103" s="100">
        <v>5.7374999999999998</v>
      </c>
      <c r="O103" s="64">
        <v>2530</v>
      </c>
      <c r="P103" s="65">
        <f>Table22457891011234567891011121314151617181920212223242526272829303132333435[[#This Row],[PEMBULATAN]]*O103</f>
        <v>14515.875</v>
      </c>
    </row>
    <row r="104" spans="1:16" ht="26.25" customHeight="1" x14ac:dyDescent="0.2">
      <c r="A104" s="14"/>
      <c r="B104" s="75"/>
      <c r="C104" s="73" t="s">
        <v>6106</v>
      </c>
      <c r="D104" s="78" t="s">
        <v>289</v>
      </c>
      <c r="E104" s="13">
        <v>44465</v>
      </c>
      <c r="F104" s="76" t="s">
        <v>6199</v>
      </c>
      <c r="G104" s="13">
        <v>44466.916666666664</v>
      </c>
      <c r="H104" s="77" t="s">
        <v>6200</v>
      </c>
      <c r="I104" s="16">
        <v>40</v>
      </c>
      <c r="J104" s="16">
        <v>36</v>
      </c>
      <c r="K104" s="16">
        <v>17</v>
      </c>
      <c r="L104" s="16">
        <v>5</v>
      </c>
      <c r="M104" s="81">
        <v>6.12</v>
      </c>
      <c r="N104" s="100">
        <v>6.12</v>
      </c>
      <c r="O104" s="64">
        <v>2530</v>
      </c>
      <c r="P104" s="65">
        <f>Table22457891011234567891011121314151617181920212223242526272829303132333435[[#This Row],[PEMBULATAN]]*O104</f>
        <v>15483.6</v>
      </c>
    </row>
    <row r="105" spans="1:16" ht="26.25" customHeight="1" x14ac:dyDescent="0.2">
      <c r="A105" s="14"/>
      <c r="B105" s="75"/>
      <c r="C105" s="73" t="s">
        <v>6107</v>
      </c>
      <c r="D105" s="78" t="s">
        <v>289</v>
      </c>
      <c r="E105" s="13">
        <v>44465</v>
      </c>
      <c r="F105" s="76" t="s">
        <v>6199</v>
      </c>
      <c r="G105" s="13">
        <v>44466.916666666664</v>
      </c>
      <c r="H105" s="77" t="s">
        <v>6200</v>
      </c>
      <c r="I105" s="16">
        <v>93</v>
      </c>
      <c r="J105" s="16">
        <v>56</v>
      </c>
      <c r="K105" s="16">
        <v>26</v>
      </c>
      <c r="L105" s="16">
        <v>18</v>
      </c>
      <c r="M105" s="81">
        <v>33.851999999999997</v>
      </c>
      <c r="N105" s="100">
        <v>33.851999999999997</v>
      </c>
      <c r="O105" s="64">
        <v>2530</v>
      </c>
      <c r="P105" s="65">
        <f>Table22457891011234567891011121314151617181920212223242526272829303132333435[[#This Row],[PEMBULATAN]]*O105</f>
        <v>85645.56</v>
      </c>
    </row>
    <row r="106" spans="1:16" ht="26.25" customHeight="1" x14ac:dyDescent="0.2">
      <c r="A106" s="14"/>
      <c r="B106" s="75"/>
      <c r="C106" s="73" t="s">
        <v>6108</v>
      </c>
      <c r="D106" s="78" t="s">
        <v>289</v>
      </c>
      <c r="E106" s="13">
        <v>44465</v>
      </c>
      <c r="F106" s="76" t="s">
        <v>6199</v>
      </c>
      <c r="G106" s="13">
        <v>44466.916666666664</v>
      </c>
      <c r="H106" s="77" t="s">
        <v>6200</v>
      </c>
      <c r="I106" s="16">
        <v>87</v>
      </c>
      <c r="J106" s="16">
        <v>59</v>
      </c>
      <c r="K106" s="16">
        <v>32</v>
      </c>
      <c r="L106" s="16">
        <v>16</v>
      </c>
      <c r="M106" s="81">
        <v>41.064</v>
      </c>
      <c r="N106" s="100">
        <v>41.064</v>
      </c>
      <c r="O106" s="64">
        <v>2530</v>
      </c>
      <c r="P106" s="65">
        <f>Table22457891011234567891011121314151617181920212223242526272829303132333435[[#This Row],[PEMBULATAN]]*O106</f>
        <v>103891.92</v>
      </c>
    </row>
    <row r="107" spans="1:16" ht="26.25" customHeight="1" x14ac:dyDescent="0.2">
      <c r="A107" s="14"/>
      <c r="B107" s="75"/>
      <c r="C107" s="73" t="s">
        <v>6109</v>
      </c>
      <c r="D107" s="78" t="s">
        <v>289</v>
      </c>
      <c r="E107" s="13">
        <v>44465</v>
      </c>
      <c r="F107" s="76" t="s">
        <v>6199</v>
      </c>
      <c r="G107" s="13">
        <v>44466.916666666664</v>
      </c>
      <c r="H107" s="77" t="s">
        <v>6200</v>
      </c>
      <c r="I107" s="16">
        <v>44</v>
      </c>
      <c r="J107" s="16">
        <v>44</v>
      </c>
      <c r="K107" s="16">
        <v>12</v>
      </c>
      <c r="L107" s="16">
        <v>2</v>
      </c>
      <c r="M107" s="81">
        <v>5.8079999999999998</v>
      </c>
      <c r="N107" s="100">
        <v>5.8079999999999998</v>
      </c>
      <c r="O107" s="64">
        <v>2530</v>
      </c>
      <c r="P107" s="65">
        <f>Table22457891011234567891011121314151617181920212223242526272829303132333435[[#This Row],[PEMBULATAN]]*O107</f>
        <v>14694.24</v>
      </c>
    </row>
    <row r="108" spans="1:16" ht="26.25" customHeight="1" x14ac:dyDescent="0.2">
      <c r="A108" s="14"/>
      <c r="B108" s="75"/>
      <c r="C108" s="73" t="s">
        <v>6110</v>
      </c>
      <c r="D108" s="78" t="s">
        <v>289</v>
      </c>
      <c r="E108" s="13">
        <v>44465</v>
      </c>
      <c r="F108" s="76" t="s">
        <v>6199</v>
      </c>
      <c r="G108" s="13">
        <v>44466.916666666664</v>
      </c>
      <c r="H108" s="77" t="s">
        <v>6200</v>
      </c>
      <c r="I108" s="16">
        <v>65</v>
      </c>
      <c r="J108" s="16">
        <v>42</v>
      </c>
      <c r="K108" s="16">
        <v>18</v>
      </c>
      <c r="L108" s="16">
        <v>5</v>
      </c>
      <c r="M108" s="81">
        <v>12.285</v>
      </c>
      <c r="N108" s="100">
        <v>12.285</v>
      </c>
      <c r="O108" s="64">
        <v>2530</v>
      </c>
      <c r="P108" s="65">
        <f>Table22457891011234567891011121314151617181920212223242526272829303132333435[[#This Row],[PEMBULATAN]]*O108</f>
        <v>31081.05</v>
      </c>
    </row>
    <row r="109" spans="1:16" ht="26.25" customHeight="1" x14ac:dyDescent="0.2">
      <c r="A109" s="14"/>
      <c r="B109" s="75"/>
      <c r="C109" s="73" t="s">
        <v>6111</v>
      </c>
      <c r="D109" s="78" t="s">
        <v>289</v>
      </c>
      <c r="E109" s="13">
        <v>44465</v>
      </c>
      <c r="F109" s="76" t="s">
        <v>6199</v>
      </c>
      <c r="G109" s="13">
        <v>44466.916666666664</v>
      </c>
      <c r="H109" s="77" t="s">
        <v>6200</v>
      </c>
      <c r="I109" s="16">
        <v>96</v>
      </c>
      <c r="J109" s="16">
        <v>53</v>
      </c>
      <c r="K109" s="16">
        <v>49</v>
      </c>
      <c r="L109" s="16">
        <v>22</v>
      </c>
      <c r="M109" s="81">
        <v>62.328000000000003</v>
      </c>
      <c r="N109" s="100">
        <v>63</v>
      </c>
      <c r="O109" s="64">
        <v>2530</v>
      </c>
      <c r="P109" s="65">
        <f>Table22457891011234567891011121314151617181920212223242526272829303132333435[[#This Row],[PEMBULATAN]]*O109</f>
        <v>159390</v>
      </c>
    </row>
    <row r="110" spans="1:16" ht="26.25" customHeight="1" x14ac:dyDescent="0.2">
      <c r="A110" s="14"/>
      <c r="B110" s="75"/>
      <c r="C110" s="73" t="s">
        <v>6112</v>
      </c>
      <c r="D110" s="78" t="s">
        <v>289</v>
      </c>
      <c r="E110" s="13">
        <v>44465</v>
      </c>
      <c r="F110" s="76" t="s">
        <v>6199</v>
      </c>
      <c r="G110" s="13">
        <v>44466.916666666664</v>
      </c>
      <c r="H110" s="77" t="s">
        <v>6200</v>
      </c>
      <c r="I110" s="16">
        <v>88</v>
      </c>
      <c r="J110" s="16">
        <v>61</v>
      </c>
      <c r="K110" s="16">
        <v>29</v>
      </c>
      <c r="L110" s="16">
        <v>25</v>
      </c>
      <c r="M110" s="81">
        <v>38.917999999999999</v>
      </c>
      <c r="N110" s="100">
        <v>38.917999999999999</v>
      </c>
      <c r="O110" s="64">
        <v>2530</v>
      </c>
      <c r="P110" s="65">
        <f>Table22457891011234567891011121314151617181920212223242526272829303132333435[[#This Row],[PEMBULATAN]]*O110</f>
        <v>98462.54</v>
      </c>
    </row>
    <row r="111" spans="1:16" ht="26.25" customHeight="1" x14ac:dyDescent="0.2">
      <c r="A111" s="14"/>
      <c r="B111" s="75"/>
      <c r="C111" s="73" t="s">
        <v>6113</v>
      </c>
      <c r="D111" s="78" t="s">
        <v>289</v>
      </c>
      <c r="E111" s="13">
        <v>44465</v>
      </c>
      <c r="F111" s="76" t="s">
        <v>6199</v>
      </c>
      <c r="G111" s="13">
        <v>44466.916666666664</v>
      </c>
      <c r="H111" s="77" t="s">
        <v>6200</v>
      </c>
      <c r="I111" s="16">
        <v>8</v>
      </c>
      <c r="J111" s="16">
        <v>48</v>
      </c>
      <c r="K111" s="16">
        <v>23</v>
      </c>
      <c r="L111" s="16">
        <v>4</v>
      </c>
      <c r="M111" s="81">
        <v>2.2080000000000002</v>
      </c>
      <c r="N111" s="100">
        <v>4</v>
      </c>
      <c r="O111" s="64">
        <v>2530</v>
      </c>
      <c r="P111" s="65">
        <f>Table22457891011234567891011121314151617181920212223242526272829303132333435[[#This Row],[PEMBULATAN]]*O111</f>
        <v>10120</v>
      </c>
    </row>
    <row r="112" spans="1:16" ht="26.25" customHeight="1" x14ac:dyDescent="0.2">
      <c r="A112" s="14"/>
      <c r="B112" s="75"/>
      <c r="C112" s="73" t="s">
        <v>6114</v>
      </c>
      <c r="D112" s="78" t="s">
        <v>289</v>
      </c>
      <c r="E112" s="13">
        <v>44465</v>
      </c>
      <c r="F112" s="76" t="s">
        <v>6199</v>
      </c>
      <c r="G112" s="13">
        <v>44466.916666666664</v>
      </c>
      <c r="H112" s="77" t="s">
        <v>6200</v>
      </c>
      <c r="I112" s="16">
        <v>70</v>
      </c>
      <c r="J112" s="16">
        <v>52</v>
      </c>
      <c r="K112" s="16">
        <v>20</v>
      </c>
      <c r="L112" s="16">
        <v>4</v>
      </c>
      <c r="M112" s="81">
        <v>18.2</v>
      </c>
      <c r="N112" s="100">
        <v>18.2</v>
      </c>
      <c r="O112" s="64">
        <v>2530</v>
      </c>
      <c r="P112" s="65">
        <f>Table22457891011234567891011121314151617181920212223242526272829303132333435[[#This Row],[PEMBULATAN]]*O112</f>
        <v>46046</v>
      </c>
    </row>
    <row r="113" spans="1:16" ht="26.25" customHeight="1" x14ac:dyDescent="0.2">
      <c r="A113" s="14"/>
      <c r="B113" s="75"/>
      <c r="C113" s="73" t="s">
        <v>6115</v>
      </c>
      <c r="D113" s="78" t="s">
        <v>289</v>
      </c>
      <c r="E113" s="13">
        <v>44465</v>
      </c>
      <c r="F113" s="76" t="s">
        <v>6199</v>
      </c>
      <c r="G113" s="13">
        <v>44466.916666666664</v>
      </c>
      <c r="H113" s="77" t="s">
        <v>6200</v>
      </c>
      <c r="I113" s="16">
        <v>61</v>
      </c>
      <c r="J113" s="16">
        <v>52</v>
      </c>
      <c r="K113" s="16">
        <v>26</v>
      </c>
      <c r="L113" s="16">
        <v>13</v>
      </c>
      <c r="M113" s="81">
        <v>20.617999999999999</v>
      </c>
      <c r="N113" s="100">
        <v>20.617999999999999</v>
      </c>
      <c r="O113" s="64">
        <v>2530</v>
      </c>
      <c r="P113" s="65">
        <f>Table22457891011234567891011121314151617181920212223242526272829303132333435[[#This Row],[PEMBULATAN]]*O113</f>
        <v>52163.539999999994</v>
      </c>
    </row>
    <row r="114" spans="1:16" ht="26.25" customHeight="1" x14ac:dyDescent="0.2">
      <c r="A114" s="14"/>
      <c r="B114" s="75"/>
      <c r="C114" s="73" t="s">
        <v>6116</v>
      </c>
      <c r="D114" s="78" t="s">
        <v>289</v>
      </c>
      <c r="E114" s="13">
        <v>44465</v>
      </c>
      <c r="F114" s="76" t="s">
        <v>6199</v>
      </c>
      <c r="G114" s="13">
        <v>44466.916666666664</v>
      </c>
      <c r="H114" s="77" t="s">
        <v>6200</v>
      </c>
      <c r="I114" s="16">
        <v>82</v>
      </c>
      <c r="J114" s="16">
        <v>64</v>
      </c>
      <c r="K114" s="16">
        <v>27</v>
      </c>
      <c r="L114" s="16">
        <v>11</v>
      </c>
      <c r="M114" s="81">
        <v>35.423999999999999</v>
      </c>
      <c r="N114" s="100">
        <v>36</v>
      </c>
      <c r="O114" s="64">
        <v>2530</v>
      </c>
      <c r="P114" s="65">
        <f>Table22457891011234567891011121314151617181920212223242526272829303132333435[[#This Row],[PEMBULATAN]]*O114</f>
        <v>91080</v>
      </c>
    </row>
    <row r="115" spans="1:16" ht="26.25" customHeight="1" x14ac:dyDescent="0.2">
      <c r="A115" s="14"/>
      <c r="B115" s="75"/>
      <c r="C115" s="73" t="s">
        <v>6117</v>
      </c>
      <c r="D115" s="78" t="s">
        <v>289</v>
      </c>
      <c r="E115" s="13">
        <v>44465</v>
      </c>
      <c r="F115" s="76" t="s">
        <v>6199</v>
      </c>
      <c r="G115" s="13">
        <v>44466.916666666664</v>
      </c>
      <c r="H115" s="77" t="s">
        <v>6200</v>
      </c>
      <c r="I115" s="16">
        <v>58</v>
      </c>
      <c r="J115" s="16">
        <v>36</v>
      </c>
      <c r="K115" s="16">
        <v>22</v>
      </c>
      <c r="L115" s="16">
        <v>5</v>
      </c>
      <c r="M115" s="81">
        <v>11.484</v>
      </c>
      <c r="N115" s="100">
        <v>11.484</v>
      </c>
      <c r="O115" s="64">
        <v>2530</v>
      </c>
      <c r="P115" s="65">
        <f>Table22457891011234567891011121314151617181920212223242526272829303132333435[[#This Row],[PEMBULATAN]]*O115</f>
        <v>29054.52</v>
      </c>
    </row>
    <row r="116" spans="1:16" ht="26.25" customHeight="1" x14ac:dyDescent="0.2">
      <c r="A116" s="14"/>
      <c r="B116" s="75"/>
      <c r="C116" s="73" t="s">
        <v>6118</v>
      </c>
      <c r="D116" s="78" t="s">
        <v>289</v>
      </c>
      <c r="E116" s="13">
        <v>44465</v>
      </c>
      <c r="F116" s="76" t="s">
        <v>6199</v>
      </c>
      <c r="G116" s="13">
        <v>44466.916666666664</v>
      </c>
      <c r="H116" s="77" t="s">
        <v>6200</v>
      </c>
      <c r="I116" s="16">
        <v>33</v>
      </c>
      <c r="J116" s="16">
        <v>11</v>
      </c>
      <c r="K116" s="16">
        <v>11</v>
      </c>
      <c r="L116" s="16">
        <v>4</v>
      </c>
      <c r="M116" s="81">
        <v>0.99824999999999997</v>
      </c>
      <c r="N116" s="100">
        <v>4</v>
      </c>
      <c r="O116" s="64">
        <v>2530</v>
      </c>
      <c r="P116" s="65">
        <f>Table22457891011234567891011121314151617181920212223242526272829303132333435[[#This Row],[PEMBULATAN]]*O116</f>
        <v>10120</v>
      </c>
    </row>
    <row r="117" spans="1:16" ht="26.25" customHeight="1" x14ac:dyDescent="0.2">
      <c r="A117" s="14"/>
      <c r="B117" s="75"/>
      <c r="C117" s="73" t="s">
        <v>6119</v>
      </c>
      <c r="D117" s="78" t="s">
        <v>289</v>
      </c>
      <c r="E117" s="13">
        <v>44465</v>
      </c>
      <c r="F117" s="76" t="s">
        <v>6199</v>
      </c>
      <c r="G117" s="13">
        <v>44466.916666666664</v>
      </c>
      <c r="H117" s="77" t="s">
        <v>6200</v>
      </c>
      <c r="I117" s="16">
        <v>46</v>
      </c>
      <c r="J117" s="16">
        <v>31</v>
      </c>
      <c r="K117" s="16">
        <v>10</v>
      </c>
      <c r="L117" s="16">
        <v>3</v>
      </c>
      <c r="M117" s="81">
        <v>3.5649999999999999</v>
      </c>
      <c r="N117" s="100">
        <v>3.5649999999999999</v>
      </c>
      <c r="O117" s="64">
        <v>2530</v>
      </c>
      <c r="P117" s="65">
        <f>Table22457891011234567891011121314151617181920212223242526272829303132333435[[#This Row],[PEMBULATAN]]*O117</f>
        <v>9019.4500000000007</v>
      </c>
    </row>
    <row r="118" spans="1:16" ht="26.25" customHeight="1" x14ac:dyDescent="0.2">
      <c r="A118" s="14"/>
      <c r="B118" s="75"/>
      <c r="C118" s="73" t="s">
        <v>6120</v>
      </c>
      <c r="D118" s="78" t="s">
        <v>289</v>
      </c>
      <c r="E118" s="13">
        <v>44465</v>
      </c>
      <c r="F118" s="76" t="s">
        <v>6199</v>
      </c>
      <c r="G118" s="13">
        <v>44466.916666666664</v>
      </c>
      <c r="H118" s="77" t="s">
        <v>6200</v>
      </c>
      <c r="I118" s="16">
        <v>72</v>
      </c>
      <c r="J118" s="16">
        <v>44</v>
      </c>
      <c r="K118" s="16">
        <v>24</v>
      </c>
      <c r="L118" s="16">
        <v>9</v>
      </c>
      <c r="M118" s="81">
        <v>19.007999999999999</v>
      </c>
      <c r="N118" s="100">
        <v>19.007999999999999</v>
      </c>
      <c r="O118" s="64">
        <v>2530</v>
      </c>
      <c r="P118" s="65">
        <f>Table22457891011234567891011121314151617181920212223242526272829303132333435[[#This Row],[PEMBULATAN]]*O118</f>
        <v>48090.239999999998</v>
      </c>
    </row>
    <row r="119" spans="1:16" ht="26.25" customHeight="1" x14ac:dyDescent="0.2">
      <c r="A119" s="14"/>
      <c r="B119" s="75"/>
      <c r="C119" s="73" t="s">
        <v>6121</v>
      </c>
      <c r="D119" s="78" t="s">
        <v>289</v>
      </c>
      <c r="E119" s="13">
        <v>44465</v>
      </c>
      <c r="F119" s="76" t="s">
        <v>6199</v>
      </c>
      <c r="G119" s="13">
        <v>44466.916666666664</v>
      </c>
      <c r="H119" s="77" t="s">
        <v>6200</v>
      </c>
      <c r="I119" s="16">
        <v>51</v>
      </c>
      <c r="J119" s="16">
        <v>32</v>
      </c>
      <c r="K119" s="16">
        <v>22</v>
      </c>
      <c r="L119" s="16">
        <v>4</v>
      </c>
      <c r="M119" s="81">
        <v>8.9760000000000009</v>
      </c>
      <c r="N119" s="100">
        <v>8.9760000000000009</v>
      </c>
      <c r="O119" s="64">
        <v>2530</v>
      </c>
      <c r="P119" s="65">
        <f>Table22457891011234567891011121314151617181920212223242526272829303132333435[[#This Row],[PEMBULATAN]]*O119</f>
        <v>22709.280000000002</v>
      </c>
    </row>
    <row r="120" spans="1:16" ht="26.25" customHeight="1" x14ac:dyDescent="0.2">
      <c r="A120" s="14"/>
      <c r="B120" s="75"/>
      <c r="C120" s="73" t="s">
        <v>6122</v>
      </c>
      <c r="D120" s="78" t="s">
        <v>289</v>
      </c>
      <c r="E120" s="13">
        <v>44465</v>
      </c>
      <c r="F120" s="76" t="s">
        <v>6199</v>
      </c>
      <c r="G120" s="13">
        <v>44466.916666666664</v>
      </c>
      <c r="H120" s="77" t="s">
        <v>6200</v>
      </c>
      <c r="I120" s="16">
        <v>75</v>
      </c>
      <c r="J120" s="16">
        <v>35</v>
      </c>
      <c r="K120" s="16">
        <v>24</v>
      </c>
      <c r="L120" s="16">
        <v>5</v>
      </c>
      <c r="M120" s="81">
        <v>15.75</v>
      </c>
      <c r="N120" s="100">
        <v>15.75</v>
      </c>
      <c r="O120" s="64">
        <v>2530</v>
      </c>
      <c r="P120" s="65">
        <f>Table22457891011234567891011121314151617181920212223242526272829303132333435[[#This Row],[PEMBULATAN]]*O120</f>
        <v>39847.5</v>
      </c>
    </row>
    <row r="121" spans="1:16" ht="26.25" customHeight="1" x14ac:dyDescent="0.2">
      <c r="A121" s="14"/>
      <c r="B121" s="75"/>
      <c r="C121" s="73" t="s">
        <v>6123</v>
      </c>
      <c r="D121" s="78" t="s">
        <v>289</v>
      </c>
      <c r="E121" s="13">
        <v>44465</v>
      </c>
      <c r="F121" s="76" t="s">
        <v>6199</v>
      </c>
      <c r="G121" s="13">
        <v>44466.916666666664</v>
      </c>
      <c r="H121" s="77" t="s">
        <v>6200</v>
      </c>
      <c r="I121" s="16">
        <v>95</v>
      </c>
      <c r="J121" s="16">
        <v>54</v>
      </c>
      <c r="K121" s="16">
        <v>32</v>
      </c>
      <c r="L121" s="16">
        <v>15</v>
      </c>
      <c r="M121" s="81">
        <v>41.04</v>
      </c>
      <c r="N121" s="100">
        <v>41.04</v>
      </c>
      <c r="O121" s="64">
        <v>2530</v>
      </c>
      <c r="P121" s="65">
        <f>Table22457891011234567891011121314151617181920212223242526272829303132333435[[#This Row],[PEMBULATAN]]*O121</f>
        <v>103831.2</v>
      </c>
    </row>
    <row r="122" spans="1:16" ht="26.25" customHeight="1" x14ac:dyDescent="0.2">
      <c r="A122" s="14"/>
      <c r="B122" s="75"/>
      <c r="C122" s="73" t="s">
        <v>6124</v>
      </c>
      <c r="D122" s="78" t="s">
        <v>289</v>
      </c>
      <c r="E122" s="13">
        <v>44465</v>
      </c>
      <c r="F122" s="76" t="s">
        <v>6199</v>
      </c>
      <c r="G122" s="13">
        <v>44466.916666666664</v>
      </c>
      <c r="H122" s="77" t="s">
        <v>6200</v>
      </c>
      <c r="I122" s="16">
        <v>84</v>
      </c>
      <c r="J122" s="16">
        <v>54</v>
      </c>
      <c r="K122" s="16">
        <v>31</v>
      </c>
      <c r="L122" s="16">
        <v>11</v>
      </c>
      <c r="M122" s="81">
        <v>35.154000000000003</v>
      </c>
      <c r="N122" s="100">
        <v>35.154000000000003</v>
      </c>
      <c r="O122" s="64">
        <v>2530</v>
      </c>
      <c r="P122" s="65">
        <f>Table22457891011234567891011121314151617181920212223242526272829303132333435[[#This Row],[PEMBULATAN]]*O122</f>
        <v>88939.62000000001</v>
      </c>
    </row>
    <row r="123" spans="1:16" ht="26.25" customHeight="1" x14ac:dyDescent="0.2">
      <c r="A123" s="14"/>
      <c r="B123" s="75"/>
      <c r="C123" s="73" t="s">
        <v>6125</v>
      </c>
      <c r="D123" s="78" t="s">
        <v>289</v>
      </c>
      <c r="E123" s="13">
        <v>44465</v>
      </c>
      <c r="F123" s="76" t="s">
        <v>6199</v>
      </c>
      <c r="G123" s="13">
        <v>44466.916666666664</v>
      </c>
      <c r="H123" s="77" t="s">
        <v>6200</v>
      </c>
      <c r="I123" s="16">
        <v>70</v>
      </c>
      <c r="J123" s="16">
        <v>44</v>
      </c>
      <c r="K123" s="16">
        <v>18</v>
      </c>
      <c r="L123" s="16">
        <v>7</v>
      </c>
      <c r="M123" s="81">
        <v>13.86</v>
      </c>
      <c r="N123" s="100">
        <v>13.86</v>
      </c>
      <c r="O123" s="64">
        <v>2530</v>
      </c>
      <c r="P123" s="65">
        <f>Table22457891011234567891011121314151617181920212223242526272829303132333435[[#This Row],[PEMBULATAN]]*O123</f>
        <v>35065.799999999996</v>
      </c>
    </row>
    <row r="124" spans="1:16" ht="26.25" customHeight="1" x14ac:dyDescent="0.2">
      <c r="A124" s="14"/>
      <c r="B124" s="75"/>
      <c r="C124" s="73" t="s">
        <v>6126</v>
      </c>
      <c r="D124" s="78" t="s">
        <v>289</v>
      </c>
      <c r="E124" s="13">
        <v>44465</v>
      </c>
      <c r="F124" s="76" t="s">
        <v>6199</v>
      </c>
      <c r="G124" s="13">
        <v>44466.916666666664</v>
      </c>
      <c r="H124" s="77" t="s">
        <v>6200</v>
      </c>
      <c r="I124" s="16">
        <v>44</v>
      </c>
      <c r="J124" s="16">
        <v>34</v>
      </c>
      <c r="K124" s="16">
        <v>12</v>
      </c>
      <c r="L124" s="16">
        <v>12</v>
      </c>
      <c r="M124" s="81">
        <v>4.4880000000000004</v>
      </c>
      <c r="N124" s="100">
        <v>12</v>
      </c>
      <c r="O124" s="64">
        <v>2530</v>
      </c>
      <c r="P124" s="65">
        <f>Table22457891011234567891011121314151617181920212223242526272829303132333435[[#This Row],[PEMBULATAN]]*O124</f>
        <v>30360</v>
      </c>
    </row>
    <row r="125" spans="1:16" ht="26.25" customHeight="1" x14ac:dyDescent="0.2">
      <c r="A125" s="14"/>
      <c r="B125" s="75"/>
      <c r="C125" s="73" t="s">
        <v>6127</v>
      </c>
      <c r="D125" s="78" t="s">
        <v>289</v>
      </c>
      <c r="E125" s="13">
        <v>44465</v>
      </c>
      <c r="F125" s="76" t="s">
        <v>6199</v>
      </c>
      <c r="G125" s="13">
        <v>44466.916666666664</v>
      </c>
      <c r="H125" s="77" t="s">
        <v>6200</v>
      </c>
      <c r="I125" s="16">
        <v>81</v>
      </c>
      <c r="J125" s="16">
        <v>42</v>
      </c>
      <c r="K125" s="16">
        <v>44</v>
      </c>
      <c r="L125" s="16">
        <v>7</v>
      </c>
      <c r="M125" s="81">
        <v>37.421999999999997</v>
      </c>
      <c r="N125" s="100">
        <v>38</v>
      </c>
      <c r="O125" s="64">
        <v>2530</v>
      </c>
      <c r="P125" s="65">
        <f>Table22457891011234567891011121314151617181920212223242526272829303132333435[[#This Row],[PEMBULATAN]]*O125</f>
        <v>96140</v>
      </c>
    </row>
    <row r="126" spans="1:16" ht="26.25" customHeight="1" x14ac:dyDescent="0.2">
      <c r="A126" s="14"/>
      <c r="B126" s="75"/>
      <c r="C126" s="73" t="s">
        <v>6128</v>
      </c>
      <c r="D126" s="78" t="s">
        <v>289</v>
      </c>
      <c r="E126" s="13">
        <v>44465</v>
      </c>
      <c r="F126" s="76" t="s">
        <v>6199</v>
      </c>
      <c r="G126" s="13">
        <v>44466.916666666664</v>
      </c>
      <c r="H126" s="77" t="s">
        <v>6200</v>
      </c>
      <c r="I126" s="16">
        <v>88</v>
      </c>
      <c r="J126" s="16">
        <v>58</v>
      </c>
      <c r="K126" s="16">
        <v>31</v>
      </c>
      <c r="L126" s="16">
        <v>12</v>
      </c>
      <c r="M126" s="81">
        <v>39.555999999999997</v>
      </c>
      <c r="N126" s="100">
        <v>39.555999999999997</v>
      </c>
      <c r="O126" s="64">
        <v>2530</v>
      </c>
      <c r="P126" s="65">
        <f>Table22457891011234567891011121314151617181920212223242526272829303132333435[[#This Row],[PEMBULATAN]]*O126</f>
        <v>100076.68</v>
      </c>
    </row>
    <row r="127" spans="1:16" ht="26.25" customHeight="1" x14ac:dyDescent="0.2">
      <c r="A127" s="14"/>
      <c r="B127" s="75"/>
      <c r="C127" s="73" t="s">
        <v>6129</v>
      </c>
      <c r="D127" s="78" t="s">
        <v>289</v>
      </c>
      <c r="E127" s="13">
        <v>44465</v>
      </c>
      <c r="F127" s="76" t="s">
        <v>6199</v>
      </c>
      <c r="G127" s="13">
        <v>44466.916666666664</v>
      </c>
      <c r="H127" s="77" t="s">
        <v>6200</v>
      </c>
      <c r="I127" s="16">
        <v>85</v>
      </c>
      <c r="J127" s="16">
        <v>56</v>
      </c>
      <c r="K127" s="16">
        <v>28</v>
      </c>
      <c r="L127" s="16">
        <v>19</v>
      </c>
      <c r="M127" s="81">
        <v>33.32</v>
      </c>
      <c r="N127" s="100">
        <v>34</v>
      </c>
      <c r="O127" s="64">
        <v>2530</v>
      </c>
      <c r="P127" s="65">
        <f>Table22457891011234567891011121314151617181920212223242526272829303132333435[[#This Row],[PEMBULATAN]]*O127</f>
        <v>86020</v>
      </c>
    </row>
    <row r="128" spans="1:16" ht="26.25" customHeight="1" x14ac:dyDescent="0.2">
      <c r="A128" s="14"/>
      <c r="B128" s="75"/>
      <c r="C128" s="73" t="s">
        <v>6130</v>
      </c>
      <c r="D128" s="78" t="s">
        <v>289</v>
      </c>
      <c r="E128" s="13">
        <v>44465</v>
      </c>
      <c r="F128" s="76" t="s">
        <v>6199</v>
      </c>
      <c r="G128" s="13">
        <v>44466.916666666664</v>
      </c>
      <c r="H128" s="77" t="s">
        <v>6200</v>
      </c>
      <c r="I128" s="16">
        <v>86</v>
      </c>
      <c r="J128" s="16">
        <v>53</v>
      </c>
      <c r="K128" s="16">
        <v>20</v>
      </c>
      <c r="L128" s="16">
        <v>9</v>
      </c>
      <c r="M128" s="81">
        <v>22.79</v>
      </c>
      <c r="N128" s="100">
        <v>22.79</v>
      </c>
      <c r="O128" s="64">
        <v>2530</v>
      </c>
      <c r="P128" s="65">
        <f>Table22457891011234567891011121314151617181920212223242526272829303132333435[[#This Row],[PEMBULATAN]]*O128</f>
        <v>57658.7</v>
      </c>
    </row>
    <row r="129" spans="1:16" ht="26.25" customHeight="1" x14ac:dyDescent="0.2">
      <c r="A129" s="14"/>
      <c r="B129" s="75"/>
      <c r="C129" s="73" t="s">
        <v>6131</v>
      </c>
      <c r="D129" s="78" t="s">
        <v>289</v>
      </c>
      <c r="E129" s="13">
        <v>44465</v>
      </c>
      <c r="F129" s="76" t="s">
        <v>6199</v>
      </c>
      <c r="G129" s="13">
        <v>44466.916666666664</v>
      </c>
      <c r="H129" s="77" t="s">
        <v>6200</v>
      </c>
      <c r="I129" s="16">
        <v>35</v>
      </c>
      <c r="J129" s="16">
        <v>45</v>
      </c>
      <c r="K129" s="16">
        <v>22</v>
      </c>
      <c r="L129" s="16">
        <v>12</v>
      </c>
      <c r="M129" s="81">
        <v>8.6624999999999996</v>
      </c>
      <c r="N129" s="100">
        <v>12</v>
      </c>
      <c r="O129" s="64">
        <v>2530</v>
      </c>
      <c r="P129" s="65">
        <f>Table22457891011234567891011121314151617181920212223242526272829303132333435[[#This Row],[PEMBULATAN]]*O129</f>
        <v>30360</v>
      </c>
    </row>
    <row r="130" spans="1:16" ht="26.25" customHeight="1" x14ac:dyDescent="0.2">
      <c r="A130" s="14"/>
      <c r="B130" s="75"/>
      <c r="C130" s="73" t="s">
        <v>6132</v>
      </c>
      <c r="D130" s="78" t="s">
        <v>289</v>
      </c>
      <c r="E130" s="13">
        <v>44465</v>
      </c>
      <c r="F130" s="76" t="s">
        <v>6199</v>
      </c>
      <c r="G130" s="13">
        <v>44466.916666666664</v>
      </c>
      <c r="H130" s="77" t="s">
        <v>6200</v>
      </c>
      <c r="I130" s="16">
        <v>51</v>
      </c>
      <c r="J130" s="16">
        <v>38</v>
      </c>
      <c r="K130" s="16">
        <v>34</v>
      </c>
      <c r="L130" s="16">
        <v>13</v>
      </c>
      <c r="M130" s="81">
        <v>16.472999999999999</v>
      </c>
      <c r="N130" s="100">
        <v>16.472999999999999</v>
      </c>
      <c r="O130" s="64">
        <v>2530</v>
      </c>
      <c r="P130" s="65">
        <f>Table22457891011234567891011121314151617181920212223242526272829303132333435[[#This Row],[PEMBULATAN]]*O130</f>
        <v>41676.689999999995</v>
      </c>
    </row>
    <row r="131" spans="1:16" ht="26.25" customHeight="1" x14ac:dyDescent="0.2">
      <c r="A131" s="14"/>
      <c r="B131" s="75"/>
      <c r="C131" s="73" t="s">
        <v>6133</v>
      </c>
      <c r="D131" s="78" t="s">
        <v>289</v>
      </c>
      <c r="E131" s="13">
        <v>44465</v>
      </c>
      <c r="F131" s="76" t="s">
        <v>6199</v>
      </c>
      <c r="G131" s="13">
        <v>44466.916666666664</v>
      </c>
      <c r="H131" s="77" t="s">
        <v>6200</v>
      </c>
      <c r="I131" s="16">
        <v>55</v>
      </c>
      <c r="J131" s="16">
        <v>41</v>
      </c>
      <c r="K131" s="16">
        <v>52</v>
      </c>
      <c r="L131" s="16">
        <v>24</v>
      </c>
      <c r="M131" s="81">
        <v>29.315000000000001</v>
      </c>
      <c r="N131" s="100">
        <v>30</v>
      </c>
      <c r="O131" s="64">
        <v>2530</v>
      </c>
      <c r="P131" s="65">
        <f>Table22457891011234567891011121314151617181920212223242526272829303132333435[[#This Row],[PEMBULATAN]]*O131</f>
        <v>75900</v>
      </c>
    </row>
    <row r="132" spans="1:16" ht="26.25" customHeight="1" x14ac:dyDescent="0.2">
      <c r="A132" s="14"/>
      <c r="B132" s="75"/>
      <c r="C132" s="73" t="s">
        <v>6134</v>
      </c>
      <c r="D132" s="78" t="s">
        <v>289</v>
      </c>
      <c r="E132" s="13">
        <v>44465</v>
      </c>
      <c r="F132" s="76" t="s">
        <v>6199</v>
      </c>
      <c r="G132" s="13">
        <v>44466.916666666664</v>
      </c>
      <c r="H132" s="77" t="s">
        <v>6200</v>
      </c>
      <c r="I132" s="16">
        <v>88</v>
      </c>
      <c r="J132" s="16">
        <v>54</v>
      </c>
      <c r="K132" s="16">
        <v>12</v>
      </c>
      <c r="L132" s="16">
        <v>1</v>
      </c>
      <c r="M132" s="81">
        <v>14.256</v>
      </c>
      <c r="N132" s="100">
        <v>14.256</v>
      </c>
      <c r="O132" s="64">
        <v>2530</v>
      </c>
      <c r="P132" s="65">
        <f>Table22457891011234567891011121314151617181920212223242526272829303132333435[[#This Row],[PEMBULATAN]]*O132</f>
        <v>36067.68</v>
      </c>
    </row>
    <row r="133" spans="1:16" ht="26.25" customHeight="1" x14ac:dyDescent="0.2">
      <c r="A133" s="14"/>
      <c r="B133" s="75"/>
      <c r="C133" s="73" t="s">
        <v>6135</v>
      </c>
      <c r="D133" s="78" t="s">
        <v>289</v>
      </c>
      <c r="E133" s="13">
        <v>44465</v>
      </c>
      <c r="F133" s="76" t="s">
        <v>6199</v>
      </c>
      <c r="G133" s="13">
        <v>44466.916666666664</v>
      </c>
      <c r="H133" s="77" t="s">
        <v>6200</v>
      </c>
      <c r="I133" s="16">
        <v>55</v>
      </c>
      <c r="J133" s="16">
        <v>40</v>
      </c>
      <c r="K133" s="16">
        <v>28</v>
      </c>
      <c r="L133" s="16">
        <v>7</v>
      </c>
      <c r="M133" s="81">
        <v>15.4</v>
      </c>
      <c r="N133" s="100">
        <v>16</v>
      </c>
      <c r="O133" s="64">
        <v>2530</v>
      </c>
      <c r="P133" s="65">
        <f>Table22457891011234567891011121314151617181920212223242526272829303132333435[[#This Row],[PEMBULATAN]]*O133</f>
        <v>40480</v>
      </c>
    </row>
    <row r="134" spans="1:16" ht="26.25" customHeight="1" x14ac:dyDescent="0.2">
      <c r="A134" s="14"/>
      <c r="B134" s="75"/>
      <c r="C134" s="73" t="s">
        <v>6136</v>
      </c>
      <c r="D134" s="78" t="s">
        <v>289</v>
      </c>
      <c r="E134" s="13">
        <v>44465</v>
      </c>
      <c r="F134" s="76" t="s">
        <v>6199</v>
      </c>
      <c r="G134" s="13">
        <v>44466.916666666664</v>
      </c>
      <c r="H134" s="77" t="s">
        <v>6200</v>
      </c>
      <c r="I134" s="16">
        <v>70</v>
      </c>
      <c r="J134" s="16">
        <v>70</v>
      </c>
      <c r="K134" s="16">
        <v>6</v>
      </c>
      <c r="L134" s="16">
        <v>1</v>
      </c>
      <c r="M134" s="81">
        <v>7.35</v>
      </c>
      <c r="N134" s="100">
        <v>7.35</v>
      </c>
      <c r="O134" s="64">
        <v>2530</v>
      </c>
      <c r="P134" s="65">
        <f>Table22457891011234567891011121314151617181920212223242526272829303132333435[[#This Row],[PEMBULATAN]]*O134</f>
        <v>18595.5</v>
      </c>
    </row>
    <row r="135" spans="1:16" ht="26.25" customHeight="1" x14ac:dyDescent="0.2">
      <c r="A135" s="14"/>
      <c r="B135" s="75"/>
      <c r="C135" s="73" t="s">
        <v>6137</v>
      </c>
      <c r="D135" s="78" t="s">
        <v>289</v>
      </c>
      <c r="E135" s="13">
        <v>44465</v>
      </c>
      <c r="F135" s="76" t="s">
        <v>6199</v>
      </c>
      <c r="G135" s="13">
        <v>44466.916666666664</v>
      </c>
      <c r="H135" s="77" t="s">
        <v>6200</v>
      </c>
      <c r="I135" s="16">
        <v>106</v>
      </c>
      <c r="J135" s="16">
        <v>19</v>
      </c>
      <c r="K135" s="16">
        <v>10</v>
      </c>
      <c r="L135" s="16">
        <v>1</v>
      </c>
      <c r="M135" s="81">
        <v>5.0350000000000001</v>
      </c>
      <c r="N135" s="100">
        <v>5.0350000000000001</v>
      </c>
      <c r="O135" s="64">
        <v>2530</v>
      </c>
      <c r="P135" s="65">
        <f>Table22457891011234567891011121314151617181920212223242526272829303132333435[[#This Row],[PEMBULATAN]]*O135</f>
        <v>12738.550000000001</v>
      </c>
    </row>
    <row r="136" spans="1:16" ht="26.25" customHeight="1" x14ac:dyDescent="0.2">
      <c r="A136" s="14"/>
      <c r="B136" s="75"/>
      <c r="C136" s="73" t="s">
        <v>6138</v>
      </c>
      <c r="D136" s="78" t="s">
        <v>289</v>
      </c>
      <c r="E136" s="13">
        <v>44465</v>
      </c>
      <c r="F136" s="76" t="s">
        <v>6199</v>
      </c>
      <c r="G136" s="13">
        <v>44466.916666666664</v>
      </c>
      <c r="H136" s="77" t="s">
        <v>6200</v>
      </c>
      <c r="I136" s="16">
        <v>26</v>
      </c>
      <c r="J136" s="16">
        <v>26</v>
      </c>
      <c r="K136" s="16">
        <v>48</v>
      </c>
      <c r="L136" s="16">
        <v>1</v>
      </c>
      <c r="M136" s="81">
        <v>8.1120000000000001</v>
      </c>
      <c r="N136" s="100">
        <v>8.1120000000000001</v>
      </c>
      <c r="O136" s="64">
        <v>2530</v>
      </c>
      <c r="P136" s="65">
        <f>Table22457891011234567891011121314151617181920212223242526272829303132333435[[#This Row],[PEMBULATAN]]*O136</f>
        <v>20523.36</v>
      </c>
    </row>
    <row r="137" spans="1:16" ht="26.25" customHeight="1" x14ac:dyDescent="0.2">
      <c r="A137" s="14"/>
      <c r="B137" s="75"/>
      <c r="C137" s="73" t="s">
        <v>6139</v>
      </c>
      <c r="D137" s="78" t="s">
        <v>289</v>
      </c>
      <c r="E137" s="13">
        <v>44465</v>
      </c>
      <c r="F137" s="76" t="s">
        <v>6199</v>
      </c>
      <c r="G137" s="13">
        <v>44466.916666666664</v>
      </c>
      <c r="H137" s="77" t="s">
        <v>6200</v>
      </c>
      <c r="I137" s="16">
        <v>127</v>
      </c>
      <c r="J137" s="16">
        <v>31</v>
      </c>
      <c r="K137" s="16">
        <v>8</v>
      </c>
      <c r="L137" s="16">
        <v>4</v>
      </c>
      <c r="M137" s="81">
        <v>7.8739999999999997</v>
      </c>
      <c r="N137" s="100">
        <v>7.8739999999999997</v>
      </c>
      <c r="O137" s="64">
        <v>2530</v>
      </c>
      <c r="P137" s="65">
        <f>Table22457891011234567891011121314151617181920212223242526272829303132333435[[#This Row],[PEMBULATAN]]*O137</f>
        <v>19921.219999999998</v>
      </c>
    </row>
    <row r="138" spans="1:16" ht="26.25" customHeight="1" x14ac:dyDescent="0.2">
      <c r="A138" s="14"/>
      <c r="B138" s="75"/>
      <c r="C138" s="73" t="s">
        <v>6140</v>
      </c>
      <c r="D138" s="78" t="s">
        <v>289</v>
      </c>
      <c r="E138" s="13">
        <v>44465</v>
      </c>
      <c r="F138" s="76" t="s">
        <v>6199</v>
      </c>
      <c r="G138" s="13">
        <v>44466.916666666664</v>
      </c>
      <c r="H138" s="77" t="s">
        <v>6200</v>
      </c>
      <c r="I138" s="16">
        <v>84</v>
      </c>
      <c r="J138" s="16">
        <v>18</v>
      </c>
      <c r="K138" s="16">
        <v>18</v>
      </c>
      <c r="L138" s="16">
        <v>2</v>
      </c>
      <c r="M138" s="81">
        <v>6.8040000000000003</v>
      </c>
      <c r="N138" s="100">
        <v>6.8040000000000003</v>
      </c>
      <c r="O138" s="64">
        <v>2530</v>
      </c>
      <c r="P138" s="65">
        <f>Table22457891011234567891011121314151617181920212223242526272829303132333435[[#This Row],[PEMBULATAN]]*O138</f>
        <v>17214.12</v>
      </c>
    </row>
    <row r="139" spans="1:16" ht="26.25" customHeight="1" x14ac:dyDescent="0.2">
      <c r="A139" s="14"/>
      <c r="B139" s="75"/>
      <c r="C139" s="73" t="s">
        <v>6141</v>
      </c>
      <c r="D139" s="78" t="s">
        <v>289</v>
      </c>
      <c r="E139" s="13">
        <v>44465</v>
      </c>
      <c r="F139" s="76" t="s">
        <v>6199</v>
      </c>
      <c r="G139" s="13">
        <v>44466.916666666664</v>
      </c>
      <c r="H139" s="77" t="s">
        <v>6200</v>
      </c>
      <c r="I139" s="16">
        <v>140</v>
      </c>
      <c r="J139" s="16">
        <v>26</v>
      </c>
      <c r="K139" s="16">
        <v>24</v>
      </c>
      <c r="L139" s="16">
        <v>4</v>
      </c>
      <c r="M139" s="81">
        <v>21.84</v>
      </c>
      <c r="N139" s="100">
        <v>21.84</v>
      </c>
      <c r="O139" s="64">
        <v>2530</v>
      </c>
      <c r="P139" s="65">
        <f>Table22457891011234567891011121314151617181920212223242526272829303132333435[[#This Row],[PEMBULATAN]]*O139</f>
        <v>55255.199999999997</v>
      </c>
    </row>
    <row r="140" spans="1:16" ht="26.25" customHeight="1" x14ac:dyDescent="0.2">
      <c r="A140" s="14"/>
      <c r="B140" s="75"/>
      <c r="C140" s="73" t="s">
        <v>6142</v>
      </c>
      <c r="D140" s="78" t="s">
        <v>289</v>
      </c>
      <c r="E140" s="13">
        <v>44465</v>
      </c>
      <c r="F140" s="76" t="s">
        <v>6199</v>
      </c>
      <c r="G140" s="13">
        <v>44466.916666666664</v>
      </c>
      <c r="H140" s="77" t="s">
        <v>6200</v>
      </c>
      <c r="I140" s="16">
        <v>52</v>
      </c>
      <c r="J140" s="16">
        <v>31</v>
      </c>
      <c r="K140" s="16">
        <v>23</v>
      </c>
      <c r="L140" s="16">
        <v>3</v>
      </c>
      <c r="M140" s="81">
        <v>9.2690000000000001</v>
      </c>
      <c r="N140" s="100">
        <v>9.2690000000000001</v>
      </c>
      <c r="O140" s="64">
        <v>2530</v>
      </c>
      <c r="P140" s="65">
        <f>Table22457891011234567891011121314151617181920212223242526272829303132333435[[#This Row],[PEMBULATAN]]*O140</f>
        <v>23450.57</v>
      </c>
    </row>
    <row r="141" spans="1:16" ht="26.25" customHeight="1" x14ac:dyDescent="0.2">
      <c r="A141" s="14"/>
      <c r="B141" s="75"/>
      <c r="C141" s="73" t="s">
        <v>6143</v>
      </c>
      <c r="D141" s="78" t="s">
        <v>289</v>
      </c>
      <c r="E141" s="13">
        <v>44465</v>
      </c>
      <c r="F141" s="76" t="s">
        <v>6199</v>
      </c>
      <c r="G141" s="13">
        <v>44466.916666666664</v>
      </c>
      <c r="H141" s="77" t="s">
        <v>6200</v>
      </c>
      <c r="I141" s="16">
        <v>47</v>
      </c>
      <c r="J141" s="16">
        <v>26</v>
      </c>
      <c r="K141" s="16">
        <v>29</v>
      </c>
      <c r="L141" s="16">
        <v>1</v>
      </c>
      <c r="M141" s="81">
        <v>8.8595000000000006</v>
      </c>
      <c r="N141" s="100">
        <v>8.8595000000000006</v>
      </c>
      <c r="O141" s="64">
        <v>2530</v>
      </c>
      <c r="P141" s="65">
        <f>Table22457891011234567891011121314151617181920212223242526272829303132333435[[#This Row],[PEMBULATAN]]*O141</f>
        <v>22414.535</v>
      </c>
    </row>
    <row r="142" spans="1:16" ht="26.25" customHeight="1" x14ac:dyDescent="0.2">
      <c r="A142" s="14"/>
      <c r="B142" s="75"/>
      <c r="C142" s="73" t="s">
        <v>6144</v>
      </c>
      <c r="D142" s="78" t="s">
        <v>289</v>
      </c>
      <c r="E142" s="13">
        <v>44465</v>
      </c>
      <c r="F142" s="76" t="s">
        <v>6199</v>
      </c>
      <c r="G142" s="13">
        <v>44466.916666666664</v>
      </c>
      <c r="H142" s="77" t="s">
        <v>6200</v>
      </c>
      <c r="I142" s="16">
        <v>52</v>
      </c>
      <c r="J142" s="16">
        <v>28</v>
      </c>
      <c r="K142" s="16">
        <v>39</v>
      </c>
      <c r="L142" s="16">
        <v>6</v>
      </c>
      <c r="M142" s="81">
        <v>14.196</v>
      </c>
      <c r="N142" s="100">
        <v>14.196</v>
      </c>
      <c r="O142" s="64">
        <v>2530</v>
      </c>
      <c r="P142" s="65">
        <f>Table22457891011234567891011121314151617181920212223242526272829303132333435[[#This Row],[PEMBULATAN]]*O142</f>
        <v>35915.879999999997</v>
      </c>
    </row>
    <row r="143" spans="1:16" ht="26.25" customHeight="1" x14ac:dyDescent="0.2">
      <c r="A143" s="14"/>
      <c r="B143" s="75"/>
      <c r="C143" s="73" t="s">
        <v>6145</v>
      </c>
      <c r="D143" s="78" t="s">
        <v>289</v>
      </c>
      <c r="E143" s="13">
        <v>44465</v>
      </c>
      <c r="F143" s="76" t="s">
        <v>6199</v>
      </c>
      <c r="G143" s="13">
        <v>44466.916666666664</v>
      </c>
      <c r="H143" s="77" t="s">
        <v>6200</v>
      </c>
      <c r="I143" s="16">
        <v>54</v>
      </c>
      <c r="J143" s="16">
        <v>54</v>
      </c>
      <c r="K143" s="16">
        <v>27</v>
      </c>
      <c r="L143" s="16">
        <v>2</v>
      </c>
      <c r="M143" s="81">
        <v>19.683</v>
      </c>
      <c r="N143" s="100">
        <v>19.683</v>
      </c>
      <c r="O143" s="64">
        <v>2530</v>
      </c>
      <c r="P143" s="65">
        <f>Table22457891011234567891011121314151617181920212223242526272829303132333435[[#This Row],[PEMBULATAN]]*O143</f>
        <v>49797.99</v>
      </c>
    </row>
    <row r="144" spans="1:16" ht="26.25" customHeight="1" x14ac:dyDescent="0.2">
      <c r="A144" s="14"/>
      <c r="B144" s="75"/>
      <c r="C144" s="73" t="s">
        <v>6146</v>
      </c>
      <c r="D144" s="78" t="s">
        <v>289</v>
      </c>
      <c r="E144" s="13">
        <v>44465</v>
      </c>
      <c r="F144" s="76" t="s">
        <v>6199</v>
      </c>
      <c r="G144" s="13">
        <v>44466.916666666664</v>
      </c>
      <c r="H144" s="77" t="s">
        <v>6200</v>
      </c>
      <c r="I144" s="16">
        <v>36</v>
      </c>
      <c r="J144" s="16">
        <v>35</v>
      </c>
      <c r="K144" s="16">
        <v>34</v>
      </c>
      <c r="L144" s="16">
        <v>9</v>
      </c>
      <c r="M144" s="81">
        <v>10.71</v>
      </c>
      <c r="N144" s="100">
        <v>10.71</v>
      </c>
      <c r="O144" s="64">
        <v>2530</v>
      </c>
      <c r="P144" s="65">
        <f>Table22457891011234567891011121314151617181920212223242526272829303132333435[[#This Row],[PEMBULATAN]]*O144</f>
        <v>27096.300000000003</v>
      </c>
    </row>
    <row r="145" spans="1:16" ht="26.25" customHeight="1" x14ac:dyDescent="0.2">
      <c r="A145" s="14"/>
      <c r="B145" s="75"/>
      <c r="C145" s="73" t="s">
        <v>6147</v>
      </c>
      <c r="D145" s="78" t="s">
        <v>289</v>
      </c>
      <c r="E145" s="13">
        <v>44465</v>
      </c>
      <c r="F145" s="76" t="s">
        <v>6199</v>
      </c>
      <c r="G145" s="13">
        <v>44466.916666666664</v>
      </c>
      <c r="H145" s="77" t="s">
        <v>6200</v>
      </c>
      <c r="I145" s="16">
        <v>96</v>
      </c>
      <c r="J145" s="16">
        <v>24</v>
      </c>
      <c r="K145" s="16">
        <v>6</v>
      </c>
      <c r="L145" s="16">
        <v>1</v>
      </c>
      <c r="M145" s="81">
        <v>3.456</v>
      </c>
      <c r="N145" s="100">
        <v>4</v>
      </c>
      <c r="O145" s="64">
        <v>2530</v>
      </c>
      <c r="P145" s="65">
        <f>Table22457891011234567891011121314151617181920212223242526272829303132333435[[#This Row],[PEMBULATAN]]*O145</f>
        <v>10120</v>
      </c>
    </row>
    <row r="146" spans="1:16" ht="26.25" customHeight="1" x14ac:dyDescent="0.2">
      <c r="A146" s="14"/>
      <c r="B146" s="75"/>
      <c r="C146" s="73" t="s">
        <v>6148</v>
      </c>
      <c r="D146" s="78" t="s">
        <v>289</v>
      </c>
      <c r="E146" s="13">
        <v>44465</v>
      </c>
      <c r="F146" s="76" t="s">
        <v>6199</v>
      </c>
      <c r="G146" s="13">
        <v>44466.916666666664</v>
      </c>
      <c r="H146" s="77" t="s">
        <v>6200</v>
      </c>
      <c r="I146" s="16">
        <v>54</v>
      </c>
      <c r="J146" s="16">
        <v>52</v>
      </c>
      <c r="K146" s="16">
        <v>39</v>
      </c>
      <c r="L146" s="16">
        <v>7</v>
      </c>
      <c r="M146" s="81">
        <v>27.378</v>
      </c>
      <c r="N146" s="100">
        <v>28</v>
      </c>
      <c r="O146" s="64">
        <v>2530</v>
      </c>
      <c r="P146" s="65">
        <f>Table22457891011234567891011121314151617181920212223242526272829303132333435[[#This Row],[PEMBULATAN]]*O146</f>
        <v>70840</v>
      </c>
    </row>
    <row r="147" spans="1:16" ht="26.25" customHeight="1" x14ac:dyDescent="0.2">
      <c r="A147" s="14"/>
      <c r="B147" s="75"/>
      <c r="C147" s="73" t="s">
        <v>6149</v>
      </c>
      <c r="D147" s="78" t="s">
        <v>289</v>
      </c>
      <c r="E147" s="13">
        <v>44465</v>
      </c>
      <c r="F147" s="76" t="s">
        <v>6199</v>
      </c>
      <c r="G147" s="13">
        <v>44466.916666666664</v>
      </c>
      <c r="H147" s="77" t="s">
        <v>6200</v>
      </c>
      <c r="I147" s="16">
        <v>64</v>
      </c>
      <c r="J147" s="16">
        <v>43</v>
      </c>
      <c r="K147" s="16">
        <v>43</v>
      </c>
      <c r="L147" s="16">
        <v>2</v>
      </c>
      <c r="M147" s="81">
        <v>29.584</v>
      </c>
      <c r="N147" s="100">
        <v>29.584</v>
      </c>
      <c r="O147" s="64">
        <v>2530</v>
      </c>
      <c r="P147" s="65">
        <f>Table22457891011234567891011121314151617181920212223242526272829303132333435[[#This Row],[PEMBULATAN]]*O147</f>
        <v>74847.520000000004</v>
      </c>
    </row>
    <row r="148" spans="1:16" ht="26.25" customHeight="1" x14ac:dyDescent="0.2">
      <c r="A148" s="14"/>
      <c r="B148" s="75"/>
      <c r="C148" s="73" t="s">
        <v>6150</v>
      </c>
      <c r="D148" s="78" t="s">
        <v>289</v>
      </c>
      <c r="E148" s="13">
        <v>44465</v>
      </c>
      <c r="F148" s="76" t="s">
        <v>6199</v>
      </c>
      <c r="G148" s="13">
        <v>44466.916666666664</v>
      </c>
      <c r="H148" s="77" t="s">
        <v>6200</v>
      </c>
      <c r="I148" s="16">
        <v>52</v>
      </c>
      <c r="J148" s="16">
        <v>43</v>
      </c>
      <c r="K148" s="16">
        <v>43</v>
      </c>
      <c r="L148" s="16">
        <v>2</v>
      </c>
      <c r="M148" s="81">
        <v>24.036999999999999</v>
      </c>
      <c r="N148" s="100">
        <v>24.036999999999999</v>
      </c>
      <c r="O148" s="64">
        <v>2530</v>
      </c>
      <c r="P148" s="65">
        <f>Table22457891011234567891011121314151617181920212223242526272829303132333435[[#This Row],[PEMBULATAN]]*O148</f>
        <v>60813.61</v>
      </c>
    </row>
    <row r="149" spans="1:16" ht="26.25" customHeight="1" x14ac:dyDescent="0.2">
      <c r="A149" s="14"/>
      <c r="B149" s="75"/>
      <c r="C149" s="73" t="s">
        <v>6151</v>
      </c>
      <c r="D149" s="78" t="s">
        <v>289</v>
      </c>
      <c r="E149" s="13">
        <v>44465</v>
      </c>
      <c r="F149" s="76" t="s">
        <v>6199</v>
      </c>
      <c r="G149" s="13">
        <v>44466.916666666664</v>
      </c>
      <c r="H149" s="77" t="s">
        <v>6200</v>
      </c>
      <c r="I149" s="16">
        <v>61</v>
      </c>
      <c r="J149" s="16">
        <v>61</v>
      </c>
      <c r="K149" s="16">
        <v>27</v>
      </c>
      <c r="L149" s="16">
        <v>6</v>
      </c>
      <c r="M149" s="81">
        <v>25.11675</v>
      </c>
      <c r="N149" s="100">
        <v>25.11675</v>
      </c>
      <c r="O149" s="64">
        <v>2530</v>
      </c>
      <c r="P149" s="65">
        <f>Table22457891011234567891011121314151617181920212223242526272829303132333435[[#This Row],[PEMBULATAN]]*O149</f>
        <v>63545.377500000002</v>
      </c>
    </row>
    <row r="150" spans="1:16" ht="26.25" customHeight="1" x14ac:dyDescent="0.2">
      <c r="A150" s="14"/>
      <c r="B150" s="75"/>
      <c r="C150" s="73" t="s">
        <v>6152</v>
      </c>
      <c r="D150" s="78" t="s">
        <v>289</v>
      </c>
      <c r="E150" s="13">
        <v>44465</v>
      </c>
      <c r="F150" s="76" t="s">
        <v>6199</v>
      </c>
      <c r="G150" s="13">
        <v>44466.916666666664</v>
      </c>
      <c r="H150" s="77" t="s">
        <v>6200</v>
      </c>
      <c r="I150" s="16">
        <v>123</v>
      </c>
      <c r="J150" s="16">
        <v>54</v>
      </c>
      <c r="K150" s="16">
        <v>22</v>
      </c>
      <c r="L150" s="16">
        <v>20</v>
      </c>
      <c r="M150" s="81">
        <v>36.530999999999999</v>
      </c>
      <c r="N150" s="100">
        <v>36.530999999999999</v>
      </c>
      <c r="O150" s="64">
        <v>2530</v>
      </c>
      <c r="P150" s="65">
        <f>Table22457891011234567891011121314151617181920212223242526272829303132333435[[#This Row],[PEMBULATAN]]*O150</f>
        <v>92423.43</v>
      </c>
    </row>
    <row r="151" spans="1:16" ht="26.25" customHeight="1" x14ac:dyDescent="0.2">
      <c r="A151" s="14"/>
      <c r="B151" s="75"/>
      <c r="C151" s="73" t="s">
        <v>6153</v>
      </c>
      <c r="D151" s="78" t="s">
        <v>289</v>
      </c>
      <c r="E151" s="13">
        <v>44465</v>
      </c>
      <c r="F151" s="76" t="s">
        <v>6199</v>
      </c>
      <c r="G151" s="13">
        <v>44466.916666666664</v>
      </c>
      <c r="H151" s="77" t="s">
        <v>6200</v>
      </c>
      <c r="I151" s="16">
        <v>88</v>
      </c>
      <c r="J151" s="16">
        <v>56</v>
      </c>
      <c r="K151" s="16">
        <v>13</v>
      </c>
      <c r="L151" s="16">
        <v>5</v>
      </c>
      <c r="M151" s="81">
        <v>16.015999999999998</v>
      </c>
      <c r="N151" s="100">
        <v>16.015999999999998</v>
      </c>
      <c r="O151" s="64">
        <v>2530</v>
      </c>
      <c r="P151" s="65">
        <f>Table22457891011234567891011121314151617181920212223242526272829303132333435[[#This Row],[PEMBULATAN]]*O151</f>
        <v>40520.479999999996</v>
      </c>
    </row>
    <row r="152" spans="1:16" ht="26.25" customHeight="1" x14ac:dyDescent="0.2">
      <c r="A152" s="14"/>
      <c r="B152" s="75"/>
      <c r="C152" s="73" t="s">
        <v>6154</v>
      </c>
      <c r="D152" s="78" t="s">
        <v>289</v>
      </c>
      <c r="E152" s="13">
        <v>44465</v>
      </c>
      <c r="F152" s="76" t="s">
        <v>6199</v>
      </c>
      <c r="G152" s="13">
        <v>44466.916666666664</v>
      </c>
      <c r="H152" s="77" t="s">
        <v>6200</v>
      </c>
      <c r="I152" s="16">
        <v>30</v>
      </c>
      <c r="J152" s="16">
        <v>30</v>
      </c>
      <c r="K152" s="16">
        <v>30</v>
      </c>
      <c r="L152" s="16">
        <v>2</v>
      </c>
      <c r="M152" s="81">
        <v>6.75</v>
      </c>
      <c r="N152" s="100">
        <v>6.75</v>
      </c>
      <c r="O152" s="64">
        <v>2530</v>
      </c>
      <c r="P152" s="65">
        <f>Table22457891011234567891011121314151617181920212223242526272829303132333435[[#This Row],[PEMBULATAN]]*O152</f>
        <v>17077.5</v>
      </c>
    </row>
    <row r="153" spans="1:16" ht="26.25" customHeight="1" x14ac:dyDescent="0.2">
      <c r="A153" s="14"/>
      <c r="B153" s="75"/>
      <c r="C153" s="73" t="s">
        <v>6155</v>
      </c>
      <c r="D153" s="78" t="s">
        <v>289</v>
      </c>
      <c r="E153" s="13">
        <v>44465</v>
      </c>
      <c r="F153" s="76" t="s">
        <v>6199</v>
      </c>
      <c r="G153" s="13">
        <v>44466.916666666664</v>
      </c>
      <c r="H153" s="77" t="s">
        <v>6200</v>
      </c>
      <c r="I153" s="16">
        <v>74</v>
      </c>
      <c r="J153" s="16">
        <v>28</v>
      </c>
      <c r="K153" s="16">
        <v>22</v>
      </c>
      <c r="L153" s="16">
        <v>5</v>
      </c>
      <c r="M153" s="81">
        <v>11.396000000000001</v>
      </c>
      <c r="N153" s="100">
        <v>12</v>
      </c>
      <c r="O153" s="64">
        <v>2530</v>
      </c>
      <c r="P153" s="65">
        <f>Table22457891011234567891011121314151617181920212223242526272829303132333435[[#This Row],[PEMBULATAN]]*O153</f>
        <v>30360</v>
      </c>
    </row>
    <row r="154" spans="1:16" ht="26.25" customHeight="1" x14ac:dyDescent="0.2">
      <c r="A154" s="14"/>
      <c r="B154" s="75"/>
      <c r="C154" s="73" t="s">
        <v>6156</v>
      </c>
      <c r="D154" s="78" t="s">
        <v>289</v>
      </c>
      <c r="E154" s="13">
        <v>44465</v>
      </c>
      <c r="F154" s="76" t="s">
        <v>6199</v>
      </c>
      <c r="G154" s="13">
        <v>44466.916666666664</v>
      </c>
      <c r="H154" s="77" t="s">
        <v>6200</v>
      </c>
      <c r="I154" s="16">
        <v>83</v>
      </c>
      <c r="J154" s="16">
        <v>38</v>
      </c>
      <c r="K154" s="16">
        <v>47</v>
      </c>
      <c r="L154" s="16">
        <v>20</v>
      </c>
      <c r="M154" s="81">
        <v>37.0595</v>
      </c>
      <c r="N154" s="100">
        <v>37.0595</v>
      </c>
      <c r="O154" s="64">
        <v>2530</v>
      </c>
      <c r="P154" s="65">
        <f>Table22457891011234567891011121314151617181920212223242526272829303132333435[[#This Row],[PEMBULATAN]]*O154</f>
        <v>93760.535000000003</v>
      </c>
    </row>
    <row r="155" spans="1:16" ht="26.25" customHeight="1" x14ac:dyDescent="0.2">
      <c r="A155" s="14"/>
      <c r="B155" s="75"/>
      <c r="C155" s="73" t="s">
        <v>6157</v>
      </c>
      <c r="D155" s="78" t="s">
        <v>289</v>
      </c>
      <c r="E155" s="13">
        <v>44465</v>
      </c>
      <c r="F155" s="76" t="s">
        <v>6199</v>
      </c>
      <c r="G155" s="13">
        <v>44466.916666666664</v>
      </c>
      <c r="H155" s="77" t="s">
        <v>6200</v>
      </c>
      <c r="I155" s="16">
        <v>60</v>
      </c>
      <c r="J155" s="16">
        <v>54</v>
      </c>
      <c r="K155" s="16">
        <v>29</v>
      </c>
      <c r="L155" s="16">
        <v>3</v>
      </c>
      <c r="M155" s="81">
        <v>23.49</v>
      </c>
      <c r="N155" s="100">
        <v>24</v>
      </c>
      <c r="O155" s="64">
        <v>2530</v>
      </c>
      <c r="P155" s="65">
        <f>Table22457891011234567891011121314151617181920212223242526272829303132333435[[#This Row],[PEMBULATAN]]*O155</f>
        <v>60720</v>
      </c>
    </row>
    <row r="156" spans="1:16" ht="26.25" customHeight="1" x14ac:dyDescent="0.2">
      <c r="A156" s="14"/>
      <c r="B156" s="75"/>
      <c r="C156" s="73" t="s">
        <v>6158</v>
      </c>
      <c r="D156" s="78" t="s">
        <v>289</v>
      </c>
      <c r="E156" s="13">
        <v>44465</v>
      </c>
      <c r="F156" s="76" t="s">
        <v>6199</v>
      </c>
      <c r="G156" s="13">
        <v>44466.916666666664</v>
      </c>
      <c r="H156" s="77" t="s">
        <v>6200</v>
      </c>
      <c r="I156" s="16">
        <v>56</v>
      </c>
      <c r="J156" s="16">
        <v>40</v>
      </c>
      <c r="K156" s="16">
        <v>24</v>
      </c>
      <c r="L156" s="16">
        <v>11</v>
      </c>
      <c r="M156" s="81">
        <v>13.44</v>
      </c>
      <c r="N156" s="100">
        <v>14</v>
      </c>
      <c r="O156" s="64">
        <v>2530</v>
      </c>
      <c r="P156" s="65">
        <f>Table22457891011234567891011121314151617181920212223242526272829303132333435[[#This Row],[PEMBULATAN]]*O156</f>
        <v>35420</v>
      </c>
    </row>
    <row r="157" spans="1:16" ht="26.25" customHeight="1" x14ac:dyDescent="0.2">
      <c r="A157" s="14"/>
      <c r="B157" s="75"/>
      <c r="C157" s="73" t="s">
        <v>6159</v>
      </c>
      <c r="D157" s="78" t="s">
        <v>289</v>
      </c>
      <c r="E157" s="13">
        <v>44465</v>
      </c>
      <c r="F157" s="76" t="s">
        <v>6199</v>
      </c>
      <c r="G157" s="13">
        <v>44466.916666666664</v>
      </c>
      <c r="H157" s="77" t="s">
        <v>6200</v>
      </c>
      <c r="I157" s="16">
        <v>34</v>
      </c>
      <c r="J157" s="16">
        <v>25</v>
      </c>
      <c r="K157" s="16">
        <v>18</v>
      </c>
      <c r="L157" s="16">
        <v>9</v>
      </c>
      <c r="M157" s="81">
        <v>3.8250000000000002</v>
      </c>
      <c r="N157" s="100">
        <v>9</v>
      </c>
      <c r="O157" s="64">
        <v>2530</v>
      </c>
      <c r="P157" s="65">
        <f>Table22457891011234567891011121314151617181920212223242526272829303132333435[[#This Row],[PEMBULATAN]]*O157</f>
        <v>22770</v>
      </c>
    </row>
    <row r="158" spans="1:16" ht="26.25" customHeight="1" x14ac:dyDescent="0.2">
      <c r="A158" s="14"/>
      <c r="B158" s="75"/>
      <c r="C158" s="73" t="s">
        <v>6160</v>
      </c>
      <c r="D158" s="78" t="s">
        <v>289</v>
      </c>
      <c r="E158" s="13">
        <v>44465</v>
      </c>
      <c r="F158" s="76" t="s">
        <v>6199</v>
      </c>
      <c r="G158" s="13">
        <v>44466.916666666664</v>
      </c>
      <c r="H158" s="77" t="s">
        <v>6200</v>
      </c>
      <c r="I158" s="16">
        <v>143</v>
      </c>
      <c r="J158" s="16">
        <v>78</v>
      </c>
      <c r="K158" s="16">
        <v>23</v>
      </c>
      <c r="L158" s="16">
        <v>18</v>
      </c>
      <c r="M158" s="81">
        <v>64.135499999999993</v>
      </c>
      <c r="N158" s="100">
        <v>64.135499999999993</v>
      </c>
      <c r="O158" s="64">
        <v>2530</v>
      </c>
      <c r="P158" s="65">
        <f>Table22457891011234567891011121314151617181920212223242526272829303132333435[[#This Row],[PEMBULATAN]]*O158</f>
        <v>162262.81499999997</v>
      </c>
    </row>
    <row r="159" spans="1:16" ht="26.25" customHeight="1" x14ac:dyDescent="0.2">
      <c r="A159" s="14"/>
      <c r="B159" s="75"/>
      <c r="C159" s="73" t="s">
        <v>6161</v>
      </c>
      <c r="D159" s="78" t="s">
        <v>289</v>
      </c>
      <c r="E159" s="13">
        <v>44465</v>
      </c>
      <c r="F159" s="76" t="s">
        <v>6199</v>
      </c>
      <c r="G159" s="13">
        <v>44466.916666666664</v>
      </c>
      <c r="H159" s="77" t="s">
        <v>6200</v>
      </c>
      <c r="I159" s="16">
        <v>115</v>
      </c>
      <c r="J159" s="16">
        <v>23</v>
      </c>
      <c r="K159" s="16">
        <v>6</v>
      </c>
      <c r="L159" s="16">
        <v>3</v>
      </c>
      <c r="M159" s="81">
        <v>3.9674999999999998</v>
      </c>
      <c r="N159" s="100">
        <v>3.9674999999999998</v>
      </c>
      <c r="O159" s="64">
        <v>2530</v>
      </c>
      <c r="P159" s="65">
        <f>Table22457891011234567891011121314151617181920212223242526272829303132333435[[#This Row],[PEMBULATAN]]*O159</f>
        <v>10037.775</v>
      </c>
    </row>
    <row r="160" spans="1:16" ht="26.25" customHeight="1" x14ac:dyDescent="0.2">
      <c r="A160" s="14"/>
      <c r="B160" s="75"/>
      <c r="C160" s="73" t="s">
        <v>6162</v>
      </c>
      <c r="D160" s="78" t="s">
        <v>289</v>
      </c>
      <c r="E160" s="13">
        <v>44465</v>
      </c>
      <c r="F160" s="76" t="s">
        <v>6199</v>
      </c>
      <c r="G160" s="13">
        <v>44466.916666666664</v>
      </c>
      <c r="H160" s="77" t="s">
        <v>6200</v>
      </c>
      <c r="I160" s="16">
        <v>115</v>
      </c>
      <c r="J160" s="16">
        <v>23</v>
      </c>
      <c r="K160" s="16">
        <v>6</v>
      </c>
      <c r="L160" s="16">
        <v>3</v>
      </c>
      <c r="M160" s="81">
        <v>3.9674999999999998</v>
      </c>
      <c r="N160" s="100">
        <v>3.9674999999999998</v>
      </c>
      <c r="O160" s="64">
        <v>2530</v>
      </c>
      <c r="P160" s="65">
        <f>Table22457891011234567891011121314151617181920212223242526272829303132333435[[#This Row],[PEMBULATAN]]*O160</f>
        <v>10037.775</v>
      </c>
    </row>
    <row r="161" spans="1:16" ht="26.25" customHeight="1" x14ac:dyDescent="0.2">
      <c r="A161" s="14"/>
      <c r="B161" s="75"/>
      <c r="C161" s="73" t="s">
        <v>6163</v>
      </c>
      <c r="D161" s="78" t="s">
        <v>289</v>
      </c>
      <c r="E161" s="13">
        <v>44465</v>
      </c>
      <c r="F161" s="76" t="s">
        <v>6199</v>
      </c>
      <c r="G161" s="13">
        <v>44466.916666666664</v>
      </c>
      <c r="H161" s="77" t="s">
        <v>6200</v>
      </c>
      <c r="I161" s="16">
        <v>150</v>
      </c>
      <c r="J161" s="16">
        <v>20</v>
      </c>
      <c r="K161" s="16">
        <v>10</v>
      </c>
      <c r="L161" s="16">
        <v>2</v>
      </c>
      <c r="M161" s="81">
        <v>7.5</v>
      </c>
      <c r="N161" s="100">
        <v>7.5</v>
      </c>
      <c r="O161" s="64">
        <v>2530</v>
      </c>
      <c r="P161" s="65">
        <f>Table22457891011234567891011121314151617181920212223242526272829303132333435[[#This Row],[PEMBULATAN]]*O161</f>
        <v>18975</v>
      </c>
    </row>
    <row r="162" spans="1:16" ht="26.25" customHeight="1" x14ac:dyDescent="0.2">
      <c r="A162" s="14"/>
      <c r="B162" s="75"/>
      <c r="C162" s="73" t="s">
        <v>6164</v>
      </c>
      <c r="D162" s="78" t="s">
        <v>289</v>
      </c>
      <c r="E162" s="13">
        <v>44465</v>
      </c>
      <c r="F162" s="76" t="s">
        <v>6199</v>
      </c>
      <c r="G162" s="13">
        <v>44466.916666666664</v>
      </c>
      <c r="H162" s="77" t="s">
        <v>6200</v>
      </c>
      <c r="I162" s="16">
        <v>64</v>
      </c>
      <c r="J162" s="16">
        <v>42</v>
      </c>
      <c r="K162" s="16">
        <v>10</v>
      </c>
      <c r="L162" s="16">
        <v>4</v>
      </c>
      <c r="M162" s="81">
        <v>6.72</v>
      </c>
      <c r="N162" s="100">
        <v>6.72</v>
      </c>
      <c r="O162" s="64">
        <v>2530</v>
      </c>
      <c r="P162" s="65">
        <f>Table22457891011234567891011121314151617181920212223242526272829303132333435[[#This Row],[PEMBULATAN]]*O162</f>
        <v>17001.599999999999</v>
      </c>
    </row>
    <row r="163" spans="1:16" ht="26.25" customHeight="1" x14ac:dyDescent="0.2">
      <c r="A163" s="14"/>
      <c r="B163" s="75"/>
      <c r="C163" s="73" t="s">
        <v>6165</v>
      </c>
      <c r="D163" s="78" t="s">
        <v>289</v>
      </c>
      <c r="E163" s="13">
        <v>44465</v>
      </c>
      <c r="F163" s="76" t="s">
        <v>6199</v>
      </c>
      <c r="G163" s="13">
        <v>44466.916666666664</v>
      </c>
      <c r="H163" s="77" t="s">
        <v>6200</v>
      </c>
      <c r="I163" s="16">
        <v>66</v>
      </c>
      <c r="J163" s="16">
        <v>40</v>
      </c>
      <c r="K163" s="16">
        <v>18</v>
      </c>
      <c r="L163" s="16">
        <v>3</v>
      </c>
      <c r="M163" s="81">
        <v>11.88</v>
      </c>
      <c r="N163" s="100">
        <v>11.88</v>
      </c>
      <c r="O163" s="64">
        <v>2530</v>
      </c>
      <c r="P163" s="65">
        <f>Table22457891011234567891011121314151617181920212223242526272829303132333435[[#This Row],[PEMBULATAN]]*O163</f>
        <v>30056.400000000001</v>
      </c>
    </row>
    <row r="164" spans="1:16" ht="26.25" customHeight="1" x14ac:dyDescent="0.2">
      <c r="A164" s="14"/>
      <c r="B164" s="75"/>
      <c r="C164" s="73" t="s">
        <v>6166</v>
      </c>
      <c r="D164" s="78" t="s">
        <v>289</v>
      </c>
      <c r="E164" s="13">
        <v>44465</v>
      </c>
      <c r="F164" s="76" t="s">
        <v>6199</v>
      </c>
      <c r="G164" s="13">
        <v>44466.916666666664</v>
      </c>
      <c r="H164" s="77" t="s">
        <v>6200</v>
      </c>
      <c r="I164" s="16">
        <v>84</v>
      </c>
      <c r="J164" s="16">
        <v>30</v>
      </c>
      <c r="K164" s="16">
        <v>8</v>
      </c>
      <c r="L164" s="16">
        <v>3</v>
      </c>
      <c r="M164" s="81">
        <v>5.04</v>
      </c>
      <c r="N164" s="100">
        <v>5.04</v>
      </c>
      <c r="O164" s="64">
        <v>2530</v>
      </c>
      <c r="P164" s="65">
        <f>Table22457891011234567891011121314151617181920212223242526272829303132333435[[#This Row],[PEMBULATAN]]*O164</f>
        <v>12751.2</v>
      </c>
    </row>
    <row r="165" spans="1:16" ht="26.25" customHeight="1" x14ac:dyDescent="0.2">
      <c r="A165" s="14"/>
      <c r="B165" s="75"/>
      <c r="C165" s="73" t="s">
        <v>6167</v>
      </c>
      <c r="D165" s="78" t="s">
        <v>289</v>
      </c>
      <c r="E165" s="13">
        <v>44465</v>
      </c>
      <c r="F165" s="76" t="s">
        <v>6199</v>
      </c>
      <c r="G165" s="13">
        <v>44466.916666666664</v>
      </c>
      <c r="H165" s="77" t="s">
        <v>6200</v>
      </c>
      <c r="I165" s="16">
        <v>42</v>
      </c>
      <c r="J165" s="16">
        <v>27</v>
      </c>
      <c r="K165" s="16">
        <v>20</v>
      </c>
      <c r="L165" s="16">
        <v>12</v>
      </c>
      <c r="M165" s="81">
        <v>5.67</v>
      </c>
      <c r="N165" s="100">
        <v>12</v>
      </c>
      <c r="O165" s="64">
        <v>2530</v>
      </c>
      <c r="P165" s="65">
        <f>Table22457891011234567891011121314151617181920212223242526272829303132333435[[#This Row],[PEMBULATAN]]*O165</f>
        <v>30360</v>
      </c>
    </row>
    <row r="166" spans="1:16" ht="26.25" customHeight="1" x14ac:dyDescent="0.2">
      <c r="A166" s="14"/>
      <c r="B166" s="75"/>
      <c r="C166" s="73" t="s">
        <v>6168</v>
      </c>
      <c r="D166" s="78" t="s">
        <v>289</v>
      </c>
      <c r="E166" s="13">
        <v>44465</v>
      </c>
      <c r="F166" s="76" t="s">
        <v>6199</v>
      </c>
      <c r="G166" s="13">
        <v>44466.916666666664</v>
      </c>
      <c r="H166" s="77" t="s">
        <v>6200</v>
      </c>
      <c r="I166" s="16">
        <v>72</v>
      </c>
      <c r="J166" s="16">
        <v>36</v>
      </c>
      <c r="K166" s="16">
        <v>40</v>
      </c>
      <c r="L166" s="16">
        <v>2</v>
      </c>
      <c r="M166" s="81">
        <v>25.92</v>
      </c>
      <c r="N166" s="100">
        <v>25.92</v>
      </c>
      <c r="O166" s="64">
        <v>2530</v>
      </c>
      <c r="P166" s="65">
        <f>Table22457891011234567891011121314151617181920212223242526272829303132333435[[#This Row],[PEMBULATAN]]*O166</f>
        <v>65577.600000000006</v>
      </c>
    </row>
    <row r="167" spans="1:16" ht="26.25" customHeight="1" x14ac:dyDescent="0.2">
      <c r="A167" s="14"/>
      <c r="B167" s="75"/>
      <c r="C167" s="73" t="s">
        <v>6169</v>
      </c>
      <c r="D167" s="78" t="s">
        <v>289</v>
      </c>
      <c r="E167" s="13">
        <v>44465</v>
      </c>
      <c r="F167" s="76" t="s">
        <v>6199</v>
      </c>
      <c r="G167" s="13">
        <v>44466.916666666664</v>
      </c>
      <c r="H167" s="77" t="s">
        <v>6200</v>
      </c>
      <c r="I167" s="16">
        <v>114</v>
      </c>
      <c r="J167" s="16">
        <v>10</v>
      </c>
      <c r="K167" s="16">
        <v>6</v>
      </c>
      <c r="L167" s="16">
        <v>1</v>
      </c>
      <c r="M167" s="81">
        <v>1.71</v>
      </c>
      <c r="N167" s="100">
        <v>1.71</v>
      </c>
      <c r="O167" s="64">
        <v>2530</v>
      </c>
      <c r="P167" s="65">
        <f>Table22457891011234567891011121314151617181920212223242526272829303132333435[[#This Row],[PEMBULATAN]]*O167</f>
        <v>4326.3</v>
      </c>
    </row>
    <row r="168" spans="1:16" ht="26.25" customHeight="1" x14ac:dyDescent="0.2">
      <c r="A168" s="14"/>
      <c r="B168" s="75"/>
      <c r="C168" s="73" t="s">
        <v>6170</v>
      </c>
      <c r="D168" s="78" t="s">
        <v>289</v>
      </c>
      <c r="E168" s="13">
        <v>44465</v>
      </c>
      <c r="F168" s="76" t="s">
        <v>6199</v>
      </c>
      <c r="G168" s="13">
        <v>44466.916666666664</v>
      </c>
      <c r="H168" s="77" t="s">
        <v>6200</v>
      </c>
      <c r="I168" s="16">
        <v>64</v>
      </c>
      <c r="J168" s="16">
        <v>31</v>
      </c>
      <c r="K168" s="16">
        <v>16</v>
      </c>
      <c r="L168" s="16">
        <v>4</v>
      </c>
      <c r="M168" s="81">
        <v>7.9359999999999999</v>
      </c>
      <c r="N168" s="100">
        <v>7.9359999999999999</v>
      </c>
      <c r="O168" s="64">
        <v>2530</v>
      </c>
      <c r="P168" s="65">
        <f>Table22457891011234567891011121314151617181920212223242526272829303132333435[[#This Row],[PEMBULATAN]]*O168</f>
        <v>20078.079999999998</v>
      </c>
    </row>
    <row r="169" spans="1:16" ht="26.25" customHeight="1" x14ac:dyDescent="0.2">
      <c r="A169" s="14"/>
      <c r="B169" s="75"/>
      <c r="C169" s="73" t="s">
        <v>6171</v>
      </c>
      <c r="D169" s="78" t="s">
        <v>289</v>
      </c>
      <c r="E169" s="13">
        <v>44465</v>
      </c>
      <c r="F169" s="76" t="s">
        <v>6199</v>
      </c>
      <c r="G169" s="13">
        <v>44466.916666666664</v>
      </c>
      <c r="H169" s="77" t="s">
        <v>6200</v>
      </c>
      <c r="I169" s="16">
        <v>140</v>
      </c>
      <c r="J169" s="16">
        <v>10</v>
      </c>
      <c r="K169" s="16">
        <v>10</v>
      </c>
      <c r="L169" s="16">
        <v>1</v>
      </c>
      <c r="M169" s="81">
        <v>3.5</v>
      </c>
      <c r="N169" s="100">
        <v>3.5</v>
      </c>
      <c r="O169" s="64">
        <v>2530</v>
      </c>
      <c r="P169" s="65">
        <f>Table22457891011234567891011121314151617181920212223242526272829303132333435[[#This Row],[PEMBULATAN]]*O169</f>
        <v>8855</v>
      </c>
    </row>
    <row r="170" spans="1:16" ht="26.25" customHeight="1" x14ac:dyDescent="0.2">
      <c r="A170" s="14"/>
      <c r="B170" s="75"/>
      <c r="C170" s="73" t="s">
        <v>6172</v>
      </c>
      <c r="D170" s="78" t="s">
        <v>289</v>
      </c>
      <c r="E170" s="13">
        <v>44465</v>
      </c>
      <c r="F170" s="76" t="s">
        <v>6199</v>
      </c>
      <c r="G170" s="13">
        <v>44466.916666666664</v>
      </c>
      <c r="H170" s="77" t="s">
        <v>6200</v>
      </c>
      <c r="I170" s="16">
        <v>160</v>
      </c>
      <c r="J170" s="16">
        <v>8</v>
      </c>
      <c r="K170" s="16">
        <v>7</v>
      </c>
      <c r="L170" s="16">
        <v>4</v>
      </c>
      <c r="M170" s="81">
        <v>2.2400000000000002</v>
      </c>
      <c r="N170" s="100">
        <v>4</v>
      </c>
      <c r="O170" s="64">
        <v>2530</v>
      </c>
      <c r="P170" s="65">
        <f>Table22457891011234567891011121314151617181920212223242526272829303132333435[[#This Row],[PEMBULATAN]]*O170</f>
        <v>10120</v>
      </c>
    </row>
    <row r="171" spans="1:16" ht="26.25" customHeight="1" x14ac:dyDescent="0.2">
      <c r="A171" s="14"/>
      <c r="B171" s="75"/>
      <c r="C171" s="73" t="s">
        <v>6173</v>
      </c>
      <c r="D171" s="78" t="s">
        <v>289</v>
      </c>
      <c r="E171" s="13">
        <v>44465</v>
      </c>
      <c r="F171" s="76" t="s">
        <v>6199</v>
      </c>
      <c r="G171" s="13">
        <v>44466.916666666664</v>
      </c>
      <c r="H171" s="77" t="s">
        <v>6200</v>
      </c>
      <c r="I171" s="16">
        <v>176</v>
      </c>
      <c r="J171" s="16">
        <v>23</v>
      </c>
      <c r="K171" s="16">
        <v>18</v>
      </c>
      <c r="L171" s="16">
        <v>2</v>
      </c>
      <c r="M171" s="81">
        <v>18.216000000000001</v>
      </c>
      <c r="N171" s="100">
        <v>18.216000000000001</v>
      </c>
      <c r="O171" s="64">
        <v>2530</v>
      </c>
      <c r="P171" s="65">
        <f>Table22457891011234567891011121314151617181920212223242526272829303132333435[[#This Row],[PEMBULATAN]]*O171</f>
        <v>46086.48</v>
      </c>
    </row>
    <row r="172" spans="1:16" ht="26.25" customHeight="1" x14ac:dyDescent="0.2">
      <c r="A172" s="14"/>
      <c r="B172" s="75"/>
      <c r="C172" s="73" t="s">
        <v>6174</v>
      </c>
      <c r="D172" s="78" t="s">
        <v>289</v>
      </c>
      <c r="E172" s="13">
        <v>44465</v>
      </c>
      <c r="F172" s="76" t="s">
        <v>6199</v>
      </c>
      <c r="G172" s="13">
        <v>44466.916666666664</v>
      </c>
      <c r="H172" s="77" t="s">
        <v>6200</v>
      </c>
      <c r="I172" s="16">
        <v>70</v>
      </c>
      <c r="J172" s="16">
        <v>58</v>
      </c>
      <c r="K172" s="16">
        <v>30</v>
      </c>
      <c r="L172" s="16">
        <v>10</v>
      </c>
      <c r="M172" s="81">
        <v>30.45</v>
      </c>
      <c r="N172" s="100">
        <v>31</v>
      </c>
      <c r="O172" s="64">
        <v>2530</v>
      </c>
      <c r="P172" s="65">
        <f>Table22457891011234567891011121314151617181920212223242526272829303132333435[[#This Row],[PEMBULATAN]]*O172</f>
        <v>78430</v>
      </c>
    </row>
    <row r="173" spans="1:16" ht="26.25" customHeight="1" x14ac:dyDescent="0.2">
      <c r="A173" s="14"/>
      <c r="B173" s="75"/>
      <c r="C173" s="73" t="s">
        <v>6175</v>
      </c>
      <c r="D173" s="78" t="s">
        <v>289</v>
      </c>
      <c r="E173" s="13">
        <v>44465</v>
      </c>
      <c r="F173" s="76" t="s">
        <v>6199</v>
      </c>
      <c r="G173" s="13">
        <v>44466.916666666664</v>
      </c>
      <c r="H173" s="77" t="s">
        <v>6200</v>
      </c>
      <c r="I173" s="16">
        <v>184</v>
      </c>
      <c r="J173" s="16">
        <v>64</v>
      </c>
      <c r="K173" s="16">
        <v>43</v>
      </c>
      <c r="L173" s="16">
        <v>39</v>
      </c>
      <c r="M173" s="81">
        <v>126.592</v>
      </c>
      <c r="N173" s="100">
        <v>126.592</v>
      </c>
      <c r="O173" s="64">
        <v>2530</v>
      </c>
      <c r="P173" s="65">
        <f>Table22457891011234567891011121314151617181920212223242526272829303132333435[[#This Row],[PEMBULATAN]]*O173</f>
        <v>320277.76000000001</v>
      </c>
    </row>
    <row r="174" spans="1:16" ht="26.25" customHeight="1" x14ac:dyDescent="0.2">
      <c r="A174" s="14"/>
      <c r="B174" s="75"/>
      <c r="C174" s="73" t="s">
        <v>6176</v>
      </c>
      <c r="D174" s="78" t="s">
        <v>289</v>
      </c>
      <c r="E174" s="13">
        <v>44465</v>
      </c>
      <c r="F174" s="76" t="s">
        <v>6199</v>
      </c>
      <c r="G174" s="13">
        <v>44466.916666666664</v>
      </c>
      <c r="H174" s="77" t="s">
        <v>6200</v>
      </c>
      <c r="I174" s="16">
        <v>205</v>
      </c>
      <c r="J174" s="16">
        <v>37</v>
      </c>
      <c r="K174" s="16">
        <v>53</v>
      </c>
      <c r="L174" s="16">
        <v>17</v>
      </c>
      <c r="M174" s="81">
        <v>100.50125</v>
      </c>
      <c r="N174" s="100">
        <v>100.50125</v>
      </c>
      <c r="O174" s="64">
        <v>2530</v>
      </c>
      <c r="P174" s="65">
        <f>Table22457891011234567891011121314151617181920212223242526272829303132333435[[#This Row],[PEMBULATAN]]*O174</f>
        <v>254268.16250000001</v>
      </c>
    </row>
    <row r="175" spans="1:16" ht="26.25" customHeight="1" x14ac:dyDescent="0.2">
      <c r="A175" s="14"/>
      <c r="B175" s="75"/>
      <c r="C175" s="73" t="s">
        <v>6177</v>
      </c>
      <c r="D175" s="78" t="s">
        <v>289</v>
      </c>
      <c r="E175" s="13">
        <v>44465</v>
      </c>
      <c r="F175" s="76" t="s">
        <v>6199</v>
      </c>
      <c r="G175" s="13">
        <v>44466.916666666664</v>
      </c>
      <c r="H175" s="77" t="s">
        <v>6200</v>
      </c>
      <c r="I175" s="16">
        <v>186</v>
      </c>
      <c r="J175" s="16">
        <v>6</v>
      </c>
      <c r="K175" s="16">
        <v>6</v>
      </c>
      <c r="L175" s="16">
        <v>3</v>
      </c>
      <c r="M175" s="81">
        <v>1.6739999999999999</v>
      </c>
      <c r="N175" s="100">
        <v>3</v>
      </c>
      <c r="O175" s="64">
        <v>2530</v>
      </c>
      <c r="P175" s="65">
        <f>Table22457891011234567891011121314151617181920212223242526272829303132333435[[#This Row],[PEMBULATAN]]*O175</f>
        <v>7590</v>
      </c>
    </row>
    <row r="176" spans="1:16" ht="26.25" customHeight="1" x14ac:dyDescent="0.2">
      <c r="A176" s="14"/>
      <c r="B176" s="75"/>
      <c r="C176" s="73" t="s">
        <v>6178</v>
      </c>
      <c r="D176" s="78" t="s">
        <v>289</v>
      </c>
      <c r="E176" s="13">
        <v>44465</v>
      </c>
      <c r="F176" s="76" t="s">
        <v>6199</v>
      </c>
      <c r="G176" s="13">
        <v>44466.916666666664</v>
      </c>
      <c r="H176" s="77" t="s">
        <v>6200</v>
      </c>
      <c r="I176" s="16">
        <v>115</v>
      </c>
      <c r="J176" s="16">
        <v>23</v>
      </c>
      <c r="K176" s="16">
        <v>6</v>
      </c>
      <c r="L176" s="16">
        <v>3</v>
      </c>
      <c r="M176" s="81">
        <v>3.9674999999999998</v>
      </c>
      <c r="N176" s="100">
        <v>3.9674999999999998</v>
      </c>
      <c r="O176" s="64">
        <v>2530</v>
      </c>
      <c r="P176" s="65">
        <f>Table22457891011234567891011121314151617181920212223242526272829303132333435[[#This Row],[PEMBULATAN]]*O176</f>
        <v>10037.775</v>
      </c>
    </row>
    <row r="177" spans="1:16" ht="26.25" customHeight="1" x14ac:dyDescent="0.2">
      <c r="A177" s="14"/>
      <c r="B177" s="75"/>
      <c r="C177" s="73" t="s">
        <v>6179</v>
      </c>
      <c r="D177" s="78" t="s">
        <v>289</v>
      </c>
      <c r="E177" s="13">
        <v>44465</v>
      </c>
      <c r="F177" s="76" t="s">
        <v>6199</v>
      </c>
      <c r="G177" s="13">
        <v>44466.916666666664</v>
      </c>
      <c r="H177" s="77" t="s">
        <v>6200</v>
      </c>
      <c r="I177" s="16">
        <v>102</v>
      </c>
      <c r="J177" s="16">
        <v>72</v>
      </c>
      <c r="K177" s="16">
        <v>3</v>
      </c>
      <c r="L177" s="16">
        <v>6</v>
      </c>
      <c r="M177" s="81">
        <v>5.508</v>
      </c>
      <c r="N177" s="100">
        <v>6</v>
      </c>
      <c r="O177" s="64">
        <v>2530</v>
      </c>
      <c r="P177" s="65">
        <f>Table22457891011234567891011121314151617181920212223242526272829303132333435[[#This Row],[PEMBULATAN]]*O177</f>
        <v>15180</v>
      </c>
    </row>
    <row r="178" spans="1:16" ht="26.25" customHeight="1" x14ac:dyDescent="0.2">
      <c r="A178" s="14"/>
      <c r="B178" s="75"/>
      <c r="C178" s="73" t="s">
        <v>6180</v>
      </c>
      <c r="D178" s="78" t="s">
        <v>289</v>
      </c>
      <c r="E178" s="13">
        <v>44465</v>
      </c>
      <c r="F178" s="76" t="s">
        <v>6199</v>
      </c>
      <c r="G178" s="13">
        <v>44466.916666666664</v>
      </c>
      <c r="H178" s="77" t="s">
        <v>6200</v>
      </c>
      <c r="I178" s="16">
        <v>58</v>
      </c>
      <c r="J178" s="16">
        <v>39</v>
      </c>
      <c r="K178" s="16">
        <v>48</v>
      </c>
      <c r="L178" s="16">
        <v>16</v>
      </c>
      <c r="M178" s="81">
        <v>27.143999999999998</v>
      </c>
      <c r="N178" s="100">
        <v>27.143999999999998</v>
      </c>
      <c r="O178" s="64">
        <v>2530</v>
      </c>
      <c r="P178" s="65">
        <f>Table22457891011234567891011121314151617181920212223242526272829303132333435[[#This Row],[PEMBULATAN]]*O178</f>
        <v>68674.319999999992</v>
      </c>
    </row>
    <row r="179" spans="1:16" ht="26.25" customHeight="1" x14ac:dyDescent="0.2">
      <c r="A179" s="14"/>
      <c r="B179" s="75"/>
      <c r="C179" s="73" t="s">
        <v>6181</v>
      </c>
      <c r="D179" s="78" t="s">
        <v>289</v>
      </c>
      <c r="E179" s="13">
        <v>44465</v>
      </c>
      <c r="F179" s="76" t="s">
        <v>6199</v>
      </c>
      <c r="G179" s="13">
        <v>44466.916666666664</v>
      </c>
      <c r="H179" s="77" t="s">
        <v>6200</v>
      </c>
      <c r="I179" s="16">
        <v>52</v>
      </c>
      <c r="J179" s="16">
        <v>37</v>
      </c>
      <c r="K179" s="16">
        <v>21</v>
      </c>
      <c r="L179" s="16">
        <v>3</v>
      </c>
      <c r="M179" s="81">
        <v>10.101000000000001</v>
      </c>
      <c r="N179" s="100">
        <v>10.101000000000001</v>
      </c>
      <c r="O179" s="64">
        <v>2530</v>
      </c>
      <c r="P179" s="65">
        <f>Table22457891011234567891011121314151617181920212223242526272829303132333435[[#This Row],[PEMBULATAN]]*O179</f>
        <v>25555.530000000002</v>
      </c>
    </row>
    <row r="180" spans="1:16" ht="26.25" customHeight="1" x14ac:dyDescent="0.2">
      <c r="A180" s="14"/>
      <c r="B180" s="75"/>
      <c r="C180" s="73" t="s">
        <v>6182</v>
      </c>
      <c r="D180" s="78" t="s">
        <v>289</v>
      </c>
      <c r="E180" s="13">
        <v>44465</v>
      </c>
      <c r="F180" s="76" t="s">
        <v>6199</v>
      </c>
      <c r="G180" s="13">
        <v>44466.916666666664</v>
      </c>
      <c r="H180" s="77" t="s">
        <v>6200</v>
      </c>
      <c r="I180" s="16">
        <v>84</v>
      </c>
      <c r="J180" s="16">
        <v>14</v>
      </c>
      <c r="K180" s="16">
        <v>12</v>
      </c>
      <c r="L180" s="16">
        <v>4</v>
      </c>
      <c r="M180" s="81">
        <v>3.528</v>
      </c>
      <c r="N180" s="100">
        <v>4</v>
      </c>
      <c r="O180" s="64">
        <v>2530</v>
      </c>
      <c r="P180" s="65">
        <f>Table22457891011234567891011121314151617181920212223242526272829303132333435[[#This Row],[PEMBULATAN]]*O180</f>
        <v>10120</v>
      </c>
    </row>
    <row r="181" spans="1:16" ht="26.25" customHeight="1" x14ac:dyDescent="0.2">
      <c r="A181" s="14"/>
      <c r="B181" s="75"/>
      <c r="C181" s="73" t="s">
        <v>6183</v>
      </c>
      <c r="D181" s="78" t="s">
        <v>289</v>
      </c>
      <c r="E181" s="13">
        <v>44465</v>
      </c>
      <c r="F181" s="76" t="s">
        <v>6199</v>
      </c>
      <c r="G181" s="13">
        <v>44466.916666666664</v>
      </c>
      <c r="H181" s="77" t="s">
        <v>6200</v>
      </c>
      <c r="I181" s="16">
        <v>57</v>
      </c>
      <c r="J181" s="16">
        <v>37</v>
      </c>
      <c r="K181" s="16">
        <v>21</v>
      </c>
      <c r="L181" s="16">
        <v>7</v>
      </c>
      <c r="M181" s="81">
        <v>11.07225</v>
      </c>
      <c r="N181" s="100">
        <v>11.07225</v>
      </c>
      <c r="O181" s="64">
        <v>2530</v>
      </c>
      <c r="P181" s="65">
        <f>Table22457891011234567891011121314151617181920212223242526272829303132333435[[#This Row],[PEMBULATAN]]*O181</f>
        <v>28012.7925</v>
      </c>
    </row>
    <row r="182" spans="1:16" ht="26.25" customHeight="1" x14ac:dyDescent="0.2">
      <c r="A182" s="14"/>
      <c r="B182" s="75"/>
      <c r="C182" s="73" t="s">
        <v>6184</v>
      </c>
      <c r="D182" s="78" t="s">
        <v>289</v>
      </c>
      <c r="E182" s="13">
        <v>44465</v>
      </c>
      <c r="F182" s="76" t="s">
        <v>6199</v>
      </c>
      <c r="G182" s="13">
        <v>44466.916666666664</v>
      </c>
      <c r="H182" s="77" t="s">
        <v>6200</v>
      </c>
      <c r="I182" s="16">
        <v>36</v>
      </c>
      <c r="J182" s="16">
        <v>28</v>
      </c>
      <c r="K182" s="16">
        <v>15</v>
      </c>
      <c r="L182" s="16">
        <v>10</v>
      </c>
      <c r="M182" s="81">
        <v>3.78</v>
      </c>
      <c r="N182" s="100">
        <v>10</v>
      </c>
      <c r="O182" s="64">
        <v>2530</v>
      </c>
      <c r="P182" s="65">
        <f>Table22457891011234567891011121314151617181920212223242526272829303132333435[[#This Row],[PEMBULATAN]]*O182</f>
        <v>25300</v>
      </c>
    </row>
    <row r="183" spans="1:16" ht="26.25" customHeight="1" x14ac:dyDescent="0.2">
      <c r="A183" s="14"/>
      <c r="B183" s="75"/>
      <c r="C183" s="73" t="s">
        <v>6185</v>
      </c>
      <c r="D183" s="78" t="s">
        <v>289</v>
      </c>
      <c r="E183" s="13">
        <v>44465</v>
      </c>
      <c r="F183" s="76" t="s">
        <v>6199</v>
      </c>
      <c r="G183" s="13">
        <v>44466.916666666664</v>
      </c>
      <c r="H183" s="77" t="s">
        <v>6200</v>
      </c>
      <c r="I183" s="16">
        <v>37</v>
      </c>
      <c r="J183" s="16">
        <v>31</v>
      </c>
      <c r="K183" s="16">
        <v>37</v>
      </c>
      <c r="L183" s="16">
        <v>6</v>
      </c>
      <c r="M183" s="81">
        <v>10.60975</v>
      </c>
      <c r="N183" s="100">
        <v>10.60975</v>
      </c>
      <c r="O183" s="64">
        <v>2530</v>
      </c>
      <c r="P183" s="65">
        <f>Table22457891011234567891011121314151617181920212223242526272829303132333435[[#This Row],[PEMBULATAN]]*O183</f>
        <v>26842.6675</v>
      </c>
    </row>
    <row r="184" spans="1:16" ht="26.25" customHeight="1" x14ac:dyDescent="0.2">
      <c r="A184" s="14"/>
      <c r="B184" s="97"/>
      <c r="C184" s="73" t="s">
        <v>6186</v>
      </c>
      <c r="D184" s="78" t="s">
        <v>289</v>
      </c>
      <c r="E184" s="13">
        <v>44465</v>
      </c>
      <c r="F184" s="76" t="s">
        <v>6199</v>
      </c>
      <c r="G184" s="13">
        <v>44466.916666666664</v>
      </c>
      <c r="H184" s="77" t="s">
        <v>6200</v>
      </c>
      <c r="I184" s="16">
        <v>86</v>
      </c>
      <c r="J184" s="16">
        <v>14</v>
      </c>
      <c r="K184" s="16">
        <v>7</v>
      </c>
      <c r="L184" s="16">
        <v>1</v>
      </c>
      <c r="M184" s="81">
        <v>2.1070000000000002</v>
      </c>
      <c r="N184" s="100">
        <v>2.1070000000000002</v>
      </c>
      <c r="O184" s="64">
        <v>2530</v>
      </c>
      <c r="P184" s="65">
        <f>Table22457891011234567891011121314151617181920212223242526272829303132333435[[#This Row],[PEMBULATAN]]*O184</f>
        <v>5330.7100000000009</v>
      </c>
    </row>
    <row r="185" spans="1:16" ht="26.25" customHeight="1" x14ac:dyDescent="0.2">
      <c r="A185" s="14"/>
      <c r="B185" s="97" t="s">
        <v>6187</v>
      </c>
      <c r="C185" s="73" t="s">
        <v>6188</v>
      </c>
      <c r="D185" s="78" t="s">
        <v>289</v>
      </c>
      <c r="E185" s="13">
        <v>44465</v>
      </c>
      <c r="F185" s="76" t="s">
        <v>6199</v>
      </c>
      <c r="G185" s="13">
        <v>44466.916666666664</v>
      </c>
      <c r="H185" s="77" t="s">
        <v>6200</v>
      </c>
      <c r="I185" s="16">
        <v>54</v>
      </c>
      <c r="J185" s="16">
        <v>28</v>
      </c>
      <c r="K185" s="16">
        <v>35</v>
      </c>
      <c r="L185" s="16">
        <v>5</v>
      </c>
      <c r="M185" s="81">
        <v>13.23</v>
      </c>
      <c r="N185" s="100">
        <v>13.23</v>
      </c>
      <c r="O185" s="64">
        <v>2530</v>
      </c>
      <c r="P185" s="65">
        <f>Table22457891011234567891011121314151617181920212223242526272829303132333435[[#This Row],[PEMBULATAN]]*O185</f>
        <v>33471.9</v>
      </c>
    </row>
    <row r="186" spans="1:16" ht="26.25" customHeight="1" x14ac:dyDescent="0.2">
      <c r="A186" s="14"/>
      <c r="B186" s="75" t="s">
        <v>6189</v>
      </c>
      <c r="C186" s="73" t="s">
        <v>6190</v>
      </c>
      <c r="D186" s="78" t="s">
        <v>289</v>
      </c>
      <c r="E186" s="13">
        <v>44465</v>
      </c>
      <c r="F186" s="76" t="s">
        <v>6199</v>
      </c>
      <c r="G186" s="13">
        <v>44466.916666666664</v>
      </c>
      <c r="H186" s="77" t="s">
        <v>6200</v>
      </c>
      <c r="I186" s="16">
        <v>78</v>
      </c>
      <c r="J186" s="16">
        <v>60</v>
      </c>
      <c r="K186" s="16">
        <v>32</v>
      </c>
      <c r="L186" s="16">
        <v>7</v>
      </c>
      <c r="M186" s="81">
        <v>37.44</v>
      </c>
      <c r="N186" s="100">
        <v>38</v>
      </c>
      <c r="O186" s="64">
        <v>2530</v>
      </c>
      <c r="P186" s="65">
        <f>Table22457891011234567891011121314151617181920212223242526272829303132333435[[#This Row],[PEMBULATAN]]*O186</f>
        <v>96140</v>
      </c>
    </row>
    <row r="187" spans="1:16" ht="26.25" customHeight="1" x14ac:dyDescent="0.2">
      <c r="A187" s="14"/>
      <c r="B187" s="75"/>
      <c r="C187" s="73" t="s">
        <v>6191</v>
      </c>
      <c r="D187" s="78" t="s">
        <v>289</v>
      </c>
      <c r="E187" s="13">
        <v>44465</v>
      </c>
      <c r="F187" s="76" t="s">
        <v>6199</v>
      </c>
      <c r="G187" s="13">
        <v>44466.916666666664</v>
      </c>
      <c r="H187" s="77" t="s">
        <v>6200</v>
      </c>
      <c r="I187" s="16">
        <v>36</v>
      </c>
      <c r="J187" s="16">
        <v>26</v>
      </c>
      <c r="K187" s="16">
        <v>28</v>
      </c>
      <c r="L187" s="16">
        <v>15</v>
      </c>
      <c r="M187" s="81">
        <v>6.5519999999999996</v>
      </c>
      <c r="N187" s="100">
        <v>15</v>
      </c>
      <c r="O187" s="64">
        <v>2530</v>
      </c>
      <c r="P187" s="65">
        <f>Table22457891011234567891011121314151617181920212223242526272829303132333435[[#This Row],[PEMBULATAN]]*O187</f>
        <v>37950</v>
      </c>
    </row>
    <row r="188" spans="1:16" ht="26.25" customHeight="1" x14ac:dyDescent="0.2">
      <c r="A188" s="14"/>
      <c r="B188" s="75"/>
      <c r="C188" s="73" t="s">
        <v>6192</v>
      </c>
      <c r="D188" s="78" t="s">
        <v>289</v>
      </c>
      <c r="E188" s="13">
        <v>44465</v>
      </c>
      <c r="F188" s="76" t="s">
        <v>6199</v>
      </c>
      <c r="G188" s="13">
        <v>44466.916666666664</v>
      </c>
      <c r="H188" s="77" t="s">
        <v>6200</v>
      </c>
      <c r="I188" s="16">
        <v>70</v>
      </c>
      <c r="J188" s="16">
        <v>56</v>
      </c>
      <c r="K188" s="16">
        <v>24</v>
      </c>
      <c r="L188" s="16">
        <v>8</v>
      </c>
      <c r="M188" s="81">
        <v>23.52</v>
      </c>
      <c r="N188" s="100">
        <v>23.52</v>
      </c>
      <c r="O188" s="64">
        <v>2530</v>
      </c>
      <c r="P188" s="65">
        <f>Table22457891011234567891011121314151617181920212223242526272829303132333435[[#This Row],[PEMBULATAN]]*O188</f>
        <v>59505.599999999999</v>
      </c>
    </row>
    <row r="189" spans="1:16" ht="26.25" customHeight="1" x14ac:dyDescent="0.2">
      <c r="A189" s="14"/>
      <c r="B189" s="75"/>
      <c r="C189" s="73" t="s">
        <v>6193</v>
      </c>
      <c r="D189" s="78" t="s">
        <v>289</v>
      </c>
      <c r="E189" s="13">
        <v>44465</v>
      </c>
      <c r="F189" s="76" t="s">
        <v>6199</v>
      </c>
      <c r="G189" s="13">
        <v>44466.916666666664</v>
      </c>
      <c r="H189" s="77" t="s">
        <v>6200</v>
      </c>
      <c r="I189" s="16">
        <v>40</v>
      </c>
      <c r="J189" s="16">
        <v>30</v>
      </c>
      <c r="K189" s="16">
        <v>9</v>
      </c>
      <c r="L189" s="16">
        <v>2</v>
      </c>
      <c r="M189" s="81">
        <v>2.7</v>
      </c>
      <c r="N189" s="100">
        <v>2.7</v>
      </c>
      <c r="O189" s="64">
        <v>2530</v>
      </c>
      <c r="P189" s="65">
        <f>Table22457891011234567891011121314151617181920212223242526272829303132333435[[#This Row],[PEMBULATAN]]*O189</f>
        <v>6831</v>
      </c>
    </row>
    <row r="190" spans="1:16" ht="26.25" customHeight="1" x14ac:dyDescent="0.2">
      <c r="A190" s="14"/>
      <c r="B190" s="97"/>
      <c r="C190" s="73" t="s">
        <v>6194</v>
      </c>
      <c r="D190" s="78" t="s">
        <v>289</v>
      </c>
      <c r="E190" s="13">
        <v>44465</v>
      </c>
      <c r="F190" s="76" t="s">
        <v>6199</v>
      </c>
      <c r="G190" s="13">
        <v>44466.916666666664</v>
      </c>
      <c r="H190" s="77" t="s">
        <v>6200</v>
      </c>
      <c r="I190" s="16">
        <v>72</v>
      </c>
      <c r="J190" s="16">
        <v>43</v>
      </c>
      <c r="K190" s="16">
        <v>30</v>
      </c>
      <c r="L190" s="16">
        <v>25</v>
      </c>
      <c r="M190" s="81">
        <v>23.22</v>
      </c>
      <c r="N190" s="100">
        <v>25</v>
      </c>
      <c r="O190" s="64">
        <v>2530</v>
      </c>
      <c r="P190" s="65">
        <f>Table22457891011234567891011121314151617181920212223242526272829303132333435[[#This Row],[PEMBULATAN]]*O190</f>
        <v>63250</v>
      </c>
    </row>
    <row r="191" spans="1:16" ht="26.25" customHeight="1" x14ac:dyDescent="0.2">
      <c r="A191" s="14"/>
      <c r="B191" s="75" t="s">
        <v>6195</v>
      </c>
      <c r="C191" s="73" t="s">
        <v>6196</v>
      </c>
      <c r="D191" s="78" t="s">
        <v>289</v>
      </c>
      <c r="E191" s="13">
        <v>44465</v>
      </c>
      <c r="F191" s="76" t="s">
        <v>6199</v>
      </c>
      <c r="G191" s="13">
        <v>44466.916666666664</v>
      </c>
      <c r="H191" s="77" t="s">
        <v>6200</v>
      </c>
      <c r="I191" s="16">
        <v>85</v>
      </c>
      <c r="J191" s="16">
        <v>54</v>
      </c>
      <c r="K191" s="16">
        <v>22</v>
      </c>
      <c r="L191" s="16">
        <v>15</v>
      </c>
      <c r="M191" s="81">
        <v>25.245000000000001</v>
      </c>
      <c r="N191" s="100">
        <v>25.245000000000001</v>
      </c>
      <c r="O191" s="64">
        <v>2530</v>
      </c>
      <c r="P191" s="65">
        <f>Table22457891011234567891011121314151617181920212223242526272829303132333435[[#This Row],[PEMBULATAN]]*O191</f>
        <v>63869.850000000006</v>
      </c>
    </row>
    <row r="192" spans="1:16" ht="26.25" customHeight="1" x14ac:dyDescent="0.2">
      <c r="A192" s="14"/>
      <c r="B192" s="75"/>
      <c r="C192" s="73" t="s">
        <v>6197</v>
      </c>
      <c r="D192" s="78" t="s">
        <v>289</v>
      </c>
      <c r="E192" s="13">
        <v>44465</v>
      </c>
      <c r="F192" s="76" t="s">
        <v>6199</v>
      </c>
      <c r="G192" s="13">
        <v>44466.916666666664</v>
      </c>
      <c r="H192" s="77" t="s">
        <v>6200</v>
      </c>
      <c r="I192" s="16">
        <v>35</v>
      </c>
      <c r="J192" s="16">
        <v>35</v>
      </c>
      <c r="K192" s="16">
        <v>18</v>
      </c>
      <c r="L192" s="16">
        <v>12</v>
      </c>
      <c r="M192" s="81">
        <v>5.5125000000000002</v>
      </c>
      <c r="N192" s="100">
        <v>12</v>
      </c>
      <c r="O192" s="64">
        <v>2530</v>
      </c>
      <c r="P192" s="65">
        <f>Table22457891011234567891011121314151617181920212223242526272829303132333435[[#This Row],[PEMBULATAN]]*O192</f>
        <v>30360</v>
      </c>
    </row>
    <row r="193" spans="1:16" ht="26.25" customHeight="1" x14ac:dyDescent="0.2">
      <c r="A193" s="14"/>
      <c r="B193" s="75"/>
      <c r="C193" s="73" t="s">
        <v>6198</v>
      </c>
      <c r="D193" s="78" t="s">
        <v>289</v>
      </c>
      <c r="E193" s="13">
        <v>44465</v>
      </c>
      <c r="F193" s="76" t="s">
        <v>6199</v>
      </c>
      <c r="G193" s="13">
        <v>44466.916666666664</v>
      </c>
      <c r="H193" s="77" t="s">
        <v>6200</v>
      </c>
      <c r="I193" s="16">
        <v>43</v>
      </c>
      <c r="J193" s="16">
        <v>43</v>
      </c>
      <c r="K193" s="16">
        <v>13</v>
      </c>
      <c r="L193" s="16">
        <v>10</v>
      </c>
      <c r="M193" s="81">
        <v>6.0092499999999998</v>
      </c>
      <c r="N193" s="100">
        <v>10</v>
      </c>
      <c r="O193" s="64">
        <v>2530</v>
      </c>
      <c r="P193" s="65">
        <f>Table22457891011234567891011121314151617181920212223242526272829303132333435[[#This Row],[PEMBULATAN]]*O193</f>
        <v>25300</v>
      </c>
    </row>
    <row r="194" spans="1:16" ht="22.5" customHeight="1" x14ac:dyDescent="0.2">
      <c r="A194" s="120" t="s">
        <v>30</v>
      </c>
      <c r="B194" s="121"/>
      <c r="C194" s="121"/>
      <c r="D194" s="121"/>
      <c r="E194" s="121"/>
      <c r="F194" s="121"/>
      <c r="G194" s="121"/>
      <c r="H194" s="121"/>
      <c r="I194" s="121"/>
      <c r="J194" s="121"/>
      <c r="K194" s="121"/>
      <c r="L194" s="122"/>
      <c r="M194" s="79">
        <f>SUBTOTAL(109,Table22457891011234567891011121314151617181920212223242526272829303132333435[KG VOLUME])</f>
        <v>4592.1449999999977</v>
      </c>
      <c r="N194" s="68">
        <f>SUM(N3:N193)</f>
        <v>4665.3272499999975</v>
      </c>
      <c r="O194" s="123">
        <f>SUM(P3:P193)</f>
        <v>11803277.942500001</v>
      </c>
      <c r="P194" s="124"/>
    </row>
    <row r="195" spans="1:16" ht="18" customHeight="1" x14ac:dyDescent="0.2">
      <c r="A195" s="86"/>
      <c r="B195" s="56" t="s">
        <v>42</v>
      </c>
      <c r="C195" s="55"/>
      <c r="D195" s="57" t="s">
        <v>43</v>
      </c>
      <c r="E195" s="86"/>
      <c r="F195" s="86"/>
      <c r="G195" s="86"/>
      <c r="H195" s="86"/>
      <c r="I195" s="86"/>
      <c r="J195" s="86"/>
      <c r="K195" s="86"/>
      <c r="L195" s="86"/>
      <c r="M195" s="87"/>
      <c r="N195" s="88" t="s">
        <v>51</v>
      </c>
      <c r="O195" s="89"/>
      <c r="P195" s="89">
        <f>O194*10%</f>
        <v>1180327.79425</v>
      </c>
    </row>
    <row r="196" spans="1:16" ht="18" customHeight="1" thickBot="1" x14ac:dyDescent="0.25">
      <c r="A196" s="86"/>
      <c r="B196" s="56"/>
      <c r="C196" s="55"/>
      <c r="D196" s="57"/>
      <c r="E196" s="86"/>
      <c r="F196" s="86"/>
      <c r="G196" s="86"/>
      <c r="H196" s="86"/>
      <c r="I196" s="86"/>
      <c r="J196" s="86"/>
      <c r="K196" s="86"/>
      <c r="L196" s="86"/>
      <c r="M196" s="87"/>
      <c r="N196" s="90" t="s">
        <v>52</v>
      </c>
      <c r="O196" s="91"/>
      <c r="P196" s="91">
        <f>O194-P195</f>
        <v>10622950.148250001</v>
      </c>
    </row>
    <row r="197" spans="1:16" ht="18" customHeight="1" x14ac:dyDescent="0.2">
      <c r="A197" s="11"/>
      <c r="H197" s="63"/>
      <c r="N197" s="62" t="s">
        <v>31</v>
      </c>
      <c r="P197" s="69">
        <f>P196*1%</f>
        <v>106229.50148250001</v>
      </c>
    </row>
    <row r="198" spans="1:16" ht="18" customHeight="1" thickBot="1" x14ac:dyDescent="0.25">
      <c r="A198" s="11"/>
      <c r="H198" s="63"/>
      <c r="N198" s="62" t="s">
        <v>53</v>
      </c>
      <c r="P198" s="71">
        <f>P196*2%</f>
        <v>212459.00296500002</v>
      </c>
    </row>
    <row r="199" spans="1:16" ht="18" customHeight="1" x14ac:dyDescent="0.2">
      <c r="A199" s="11"/>
      <c r="H199" s="63"/>
      <c r="N199" s="66" t="s">
        <v>32</v>
      </c>
      <c r="O199" s="67"/>
      <c r="P199" s="70">
        <f>P196+P197-P198</f>
        <v>10516720.646767501</v>
      </c>
    </row>
    <row r="201" spans="1:16" x14ac:dyDescent="0.2">
      <c r="A201" s="11"/>
      <c r="H201" s="63"/>
      <c r="P201" s="71"/>
    </row>
    <row r="202" spans="1:16" x14ac:dyDescent="0.2">
      <c r="A202" s="11"/>
      <c r="H202" s="63"/>
      <c r="O202" s="58"/>
      <c r="P202" s="71"/>
    </row>
    <row r="203" spans="1:16" s="3" customFormat="1" x14ac:dyDescent="0.25">
      <c r="A203" s="11"/>
      <c r="B203" s="2"/>
      <c r="C203" s="2"/>
      <c r="E203" s="12"/>
      <c r="H203" s="63"/>
      <c r="N203" s="15"/>
      <c r="O203" s="15"/>
      <c r="P203" s="15"/>
    </row>
    <row r="204" spans="1:16" s="3" customFormat="1" x14ac:dyDescent="0.25">
      <c r="A204" s="11"/>
      <c r="B204" s="2"/>
      <c r="C204" s="2"/>
      <c r="E204" s="12"/>
      <c r="H204" s="63"/>
      <c r="N204" s="15"/>
      <c r="O204" s="15"/>
      <c r="P204" s="15"/>
    </row>
    <row r="205" spans="1:16" s="3" customFormat="1" x14ac:dyDescent="0.25">
      <c r="A205" s="11"/>
      <c r="B205" s="2"/>
      <c r="C205" s="2"/>
      <c r="E205" s="12"/>
      <c r="H205" s="63"/>
      <c r="N205" s="15"/>
      <c r="O205" s="15"/>
      <c r="P205" s="15"/>
    </row>
    <row r="206" spans="1:16" s="3" customFormat="1" x14ac:dyDescent="0.25">
      <c r="A206" s="11"/>
      <c r="B206" s="2"/>
      <c r="C206" s="2"/>
      <c r="E206" s="12"/>
      <c r="H206" s="63"/>
      <c r="N206" s="15"/>
      <c r="O206" s="15"/>
      <c r="P206" s="15"/>
    </row>
    <row r="207" spans="1:16" s="3" customFormat="1" x14ac:dyDescent="0.25">
      <c r="A207" s="11"/>
      <c r="B207" s="2"/>
      <c r="C207" s="2"/>
      <c r="E207" s="12"/>
      <c r="H207" s="63"/>
      <c r="N207" s="15"/>
      <c r="O207" s="15"/>
      <c r="P207" s="15"/>
    </row>
    <row r="208" spans="1:16" s="3" customFormat="1" x14ac:dyDescent="0.25">
      <c r="A208" s="11"/>
      <c r="B208" s="2"/>
      <c r="C208" s="2"/>
      <c r="E208" s="12"/>
      <c r="H208" s="63"/>
      <c r="N208" s="15"/>
      <c r="O208" s="15"/>
      <c r="P208" s="15"/>
    </row>
    <row r="209" spans="1:16" s="3" customFormat="1" x14ac:dyDescent="0.25">
      <c r="A209" s="11"/>
      <c r="B209" s="2"/>
      <c r="C209" s="2"/>
      <c r="E209" s="12"/>
      <c r="H209" s="63"/>
      <c r="N209" s="15"/>
      <c r="O209" s="15"/>
      <c r="P209" s="15"/>
    </row>
    <row r="210" spans="1:16" s="3" customFormat="1" x14ac:dyDescent="0.25">
      <c r="A210" s="11"/>
      <c r="B210" s="2"/>
      <c r="C210" s="2"/>
      <c r="E210" s="12"/>
      <c r="H210" s="63"/>
      <c r="N210" s="15"/>
      <c r="O210" s="15"/>
      <c r="P210" s="15"/>
    </row>
    <row r="211" spans="1:16" s="3" customFormat="1" x14ac:dyDescent="0.25">
      <c r="A211" s="11"/>
      <c r="B211" s="2"/>
      <c r="C211" s="2"/>
      <c r="E211" s="12"/>
      <c r="H211" s="63"/>
      <c r="N211" s="15"/>
      <c r="O211" s="15"/>
      <c r="P211" s="15"/>
    </row>
    <row r="212" spans="1:16" s="3" customFormat="1" x14ac:dyDescent="0.25">
      <c r="A212" s="11"/>
      <c r="B212" s="2"/>
      <c r="C212" s="2"/>
      <c r="E212" s="12"/>
      <c r="H212" s="63"/>
      <c r="N212" s="15"/>
      <c r="O212" s="15"/>
      <c r="P212" s="15"/>
    </row>
    <row r="213" spans="1:16" s="3" customFormat="1" x14ac:dyDescent="0.25">
      <c r="A213" s="11"/>
      <c r="B213" s="2"/>
      <c r="C213" s="2"/>
      <c r="E213" s="12"/>
      <c r="H213" s="63"/>
      <c r="N213" s="15"/>
      <c r="O213" s="15"/>
      <c r="P213" s="15"/>
    </row>
    <row r="214" spans="1:16" s="3" customFormat="1" x14ac:dyDescent="0.25">
      <c r="A214" s="11"/>
      <c r="B214" s="2"/>
      <c r="C214" s="2"/>
      <c r="E214" s="12"/>
      <c r="H214" s="63"/>
      <c r="N214" s="15"/>
      <c r="O214" s="15"/>
      <c r="P214" s="15"/>
    </row>
  </sheetData>
  <mergeCells count="2">
    <mergeCell ref="A194:L194"/>
    <mergeCell ref="O194:P194"/>
  </mergeCells>
  <conditionalFormatting sqref="B3">
    <cfRule type="duplicateValues" dxfId="122" priority="2"/>
  </conditionalFormatting>
  <conditionalFormatting sqref="B4:B193">
    <cfRule type="duplicateValues" dxfId="121" priority="6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127"/>
  <sheetViews>
    <sheetView zoomScale="110" zoomScaleNormal="110" workbookViewId="0">
      <pane xSplit="3" ySplit="2" topLeftCell="D102" activePane="bottomRight" state="frozen"/>
      <selection pane="topRight" activeCell="B1" sqref="B1"/>
      <selection pane="bottomLeft" activeCell="A3" sqref="A3"/>
      <selection pane="bottomRight" activeCell="M110" sqref="M11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7153</v>
      </c>
      <c r="B3" s="74" t="s">
        <v>6202</v>
      </c>
      <c r="C3" s="9" t="s">
        <v>6203</v>
      </c>
      <c r="D3" s="76" t="s">
        <v>289</v>
      </c>
      <c r="E3" s="13">
        <v>44466</v>
      </c>
      <c r="F3" s="76" t="s">
        <v>6199</v>
      </c>
      <c r="G3" s="13">
        <v>44466.916666666664</v>
      </c>
      <c r="H3" s="10" t="s">
        <v>6200</v>
      </c>
      <c r="I3" s="1">
        <v>60</v>
      </c>
      <c r="J3" s="1">
        <v>60</v>
      </c>
      <c r="K3" s="1">
        <v>40</v>
      </c>
      <c r="L3" s="1">
        <v>10</v>
      </c>
      <c r="M3" s="80">
        <v>36</v>
      </c>
      <c r="N3" s="100">
        <v>36</v>
      </c>
      <c r="O3" s="64">
        <v>2530</v>
      </c>
      <c r="P3" s="65">
        <f>Table2245789101123456789101112131415161718192021222324252627282930313233343536[[#This Row],[PEMBULATAN]]*O3</f>
        <v>91080</v>
      </c>
    </row>
    <row r="4" spans="1:16" ht="26.25" customHeight="1" x14ac:dyDescent="0.2">
      <c r="A4" s="14"/>
      <c r="B4" s="75"/>
      <c r="C4" s="9" t="s">
        <v>6204</v>
      </c>
      <c r="D4" s="76" t="s">
        <v>289</v>
      </c>
      <c r="E4" s="13">
        <v>44466</v>
      </c>
      <c r="F4" s="76" t="s">
        <v>6199</v>
      </c>
      <c r="G4" s="13">
        <v>44466.916666666664</v>
      </c>
      <c r="H4" s="10" t="s">
        <v>6200</v>
      </c>
      <c r="I4" s="1">
        <v>115</v>
      </c>
      <c r="J4" s="1">
        <v>23</v>
      </c>
      <c r="K4" s="1">
        <v>8</v>
      </c>
      <c r="L4" s="1">
        <v>3</v>
      </c>
      <c r="M4" s="80">
        <v>5.29</v>
      </c>
      <c r="N4" s="100">
        <v>5.29</v>
      </c>
      <c r="O4" s="64">
        <v>2530</v>
      </c>
      <c r="P4" s="65">
        <f>Table2245789101123456789101112131415161718192021222324252627282930313233343536[[#This Row],[PEMBULATAN]]*O4</f>
        <v>13383.7</v>
      </c>
    </row>
    <row r="5" spans="1:16" ht="26.25" customHeight="1" x14ac:dyDescent="0.2">
      <c r="A5" s="14"/>
      <c r="B5" s="75"/>
      <c r="C5" s="73" t="s">
        <v>6205</v>
      </c>
      <c r="D5" s="78" t="s">
        <v>289</v>
      </c>
      <c r="E5" s="13">
        <v>44466</v>
      </c>
      <c r="F5" s="76" t="s">
        <v>6199</v>
      </c>
      <c r="G5" s="13">
        <v>44466.916666666664</v>
      </c>
      <c r="H5" s="77" t="s">
        <v>6200</v>
      </c>
      <c r="I5" s="16">
        <v>100</v>
      </c>
      <c r="J5" s="16">
        <v>40</v>
      </c>
      <c r="K5" s="16">
        <v>8</v>
      </c>
      <c r="L5" s="16">
        <v>3</v>
      </c>
      <c r="M5" s="81">
        <v>8</v>
      </c>
      <c r="N5" s="100">
        <v>8</v>
      </c>
      <c r="O5" s="64">
        <v>2530</v>
      </c>
      <c r="P5" s="65">
        <f>Table2245789101123456789101112131415161718192021222324252627282930313233343536[[#This Row],[PEMBULATAN]]*O5</f>
        <v>20240</v>
      </c>
    </row>
    <row r="6" spans="1:16" ht="26.25" customHeight="1" x14ac:dyDescent="0.2">
      <c r="A6" s="14"/>
      <c r="B6" s="75"/>
      <c r="C6" s="73" t="s">
        <v>6206</v>
      </c>
      <c r="D6" s="78" t="s">
        <v>289</v>
      </c>
      <c r="E6" s="13">
        <v>44466</v>
      </c>
      <c r="F6" s="76" t="s">
        <v>6199</v>
      </c>
      <c r="G6" s="13">
        <v>44466.916666666664</v>
      </c>
      <c r="H6" s="77" t="s">
        <v>6200</v>
      </c>
      <c r="I6" s="16">
        <v>76</v>
      </c>
      <c r="J6" s="16">
        <v>60</v>
      </c>
      <c r="K6" s="16">
        <v>30</v>
      </c>
      <c r="L6" s="16">
        <v>22</v>
      </c>
      <c r="M6" s="81">
        <v>34.200000000000003</v>
      </c>
      <c r="N6" s="100">
        <v>34.200000000000003</v>
      </c>
      <c r="O6" s="64">
        <v>2530</v>
      </c>
      <c r="P6" s="65">
        <f>Table2245789101123456789101112131415161718192021222324252627282930313233343536[[#This Row],[PEMBULATAN]]*O6</f>
        <v>86526</v>
      </c>
    </row>
    <row r="7" spans="1:16" ht="26.25" customHeight="1" x14ac:dyDescent="0.2">
      <c r="A7" s="14"/>
      <c r="B7" s="75"/>
      <c r="C7" s="73" t="s">
        <v>6207</v>
      </c>
      <c r="D7" s="78" t="s">
        <v>289</v>
      </c>
      <c r="E7" s="13">
        <v>44466</v>
      </c>
      <c r="F7" s="76" t="s">
        <v>6199</v>
      </c>
      <c r="G7" s="13">
        <v>44466.916666666664</v>
      </c>
      <c r="H7" s="77" t="s">
        <v>6200</v>
      </c>
      <c r="I7" s="16">
        <v>50</v>
      </c>
      <c r="J7" s="16">
        <v>43</v>
      </c>
      <c r="K7" s="16">
        <v>6</v>
      </c>
      <c r="L7" s="16">
        <v>1</v>
      </c>
      <c r="M7" s="81">
        <v>3.2250000000000001</v>
      </c>
      <c r="N7" s="100">
        <v>3.2250000000000001</v>
      </c>
      <c r="O7" s="64">
        <v>2530</v>
      </c>
      <c r="P7" s="65">
        <f>Table2245789101123456789101112131415161718192021222324252627282930313233343536[[#This Row],[PEMBULATAN]]*O7</f>
        <v>8159.25</v>
      </c>
    </row>
    <row r="8" spans="1:16" ht="26.25" customHeight="1" x14ac:dyDescent="0.2">
      <c r="A8" s="14"/>
      <c r="B8" s="75"/>
      <c r="C8" s="73" t="s">
        <v>6208</v>
      </c>
      <c r="D8" s="78" t="s">
        <v>289</v>
      </c>
      <c r="E8" s="13">
        <v>44466</v>
      </c>
      <c r="F8" s="76" t="s">
        <v>6199</v>
      </c>
      <c r="G8" s="13">
        <v>44466.916666666664</v>
      </c>
      <c r="H8" s="77" t="s">
        <v>6200</v>
      </c>
      <c r="I8" s="16">
        <v>11</v>
      </c>
      <c r="J8" s="16">
        <v>20</v>
      </c>
      <c r="K8" s="16">
        <v>7</v>
      </c>
      <c r="L8" s="16">
        <v>1</v>
      </c>
      <c r="M8" s="81">
        <v>0.38500000000000001</v>
      </c>
      <c r="N8" s="100">
        <v>1</v>
      </c>
      <c r="O8" s="64">
        <v>2530</v>
      </c>
      <c r="P8" s="65">
        <f>Table2245789101123456789101112131415161718192021222324252627282930313233343536[[#This Row],[PEMBULATAN]]*O8</f>
        <v>2530</v>
      </c>
    </row>
    <row r="9" spans="1:16" ht="26.25" customHeight="1" x14ac:dyDescent="0.2">
      <c r="A9" s="14"/>
      <c r="B9" s="75"/>
      <c r="C9" s="73" t="s">
        <v>6209</v>
      </c>
      <c r="D9" s="78" t="s">
        <v>289</v>
      </c>
      <c r="E9" s="13">
        <v>44466</v>
      </c>
      <c r="F9" s="76" t="s">
        <v>6199</v>
      </c>
      <c r="G9" s="13">
        <v>44466.916666666664</v>
      </c>
      <c r="H9" s="77" t="s">
        <v>6200</v>
      </c>
      <c r="I9" s="16">
        <v>72</v>
      </c>
      <c r="J9" s="16">
        <v>40</v>
      </c>
      <c r="K9" s="16">
        <v>14</v>
      </c>
      <c r="L9" s="16">
        <v>2</v>
      </c>
      <c r="M9" s="81">
        <v>10.08</v>
      </c>
      <c r="N9" s="100">
        <v>10.08</v>
      </c>
      <c r="O9" s="64">
        <v>2530</v>
      </c>
      <c r="P9" s="65">
        <f>Table2245789101123456789101112131415161718192021222324252627282930313233343536[[#This Row],[PEMBULATAN]]*O9</f>
        <v>25502.400000000001</v>
      </c>
    </row>
    <row r="10" spans="1:16" ht="26.25" customHeight="1" x14ac:dyDescent="0.2">
      <c r="A10" s="14"/>
      <c r="B10" s="75"/>
      <c r="C10" s="73" t="s">
        <v>6210</v>
      </c>
      <c r="D10" s="78" t="s">
        <v>289</v>
      </c>
      <c r="E10" s="13">
        <v>44466</v>
      </c>
      <c r="F10" s="76" t="s">
        <v>6199</v>
      </c>
      <c r="G10" s="13">
        <v>44466.916666666664</v>
      </c>
      <c r="H10" s="77" t="s">
        <v>6200</v>
      </c>
      <c r="I10" s="16">
        <v>58</v>
      </c>
      <c r="J10" s="16">
        <v>45</v>
      </c>
      <c r="K10" s="16">
        <v>20</v>
      </c>
      <c r="L10" s="16">
        <v>10</v>
      </c>
      <c r="M10" s="81">
        <v>13.05</v>
      </c>
      <c r="N10" s="100">
        <v>13.05</v>
      </c>
      <c r="O10" s="64">
        <v>2530</v>
      </c>
      <c r="P10" s="65">
        <f>Table2245789101123456789101112131415161718192021222324252627282930313233343536[[#This Row],[PEMBULATAN]]*O10</f>
        <v>33016.5</v>
      </c>
    </row>
    <row r="11" spans="1:16" ht="26.25" customHeight="1" x14ac:dyDescent="0.2">
      <c r="A11" s="14"/>
      <c r="B11" s="75"/>
      <c r="C11" s="73" t="s">
        <v>6211</v>
      </c>
      <c r="D11" s="78" t="s">
        <v>289</v>
      </c>
      <c r="E11" s="13">
        <v>44466</v>
      </c>
      <c r="F11" s="76" t="s">
        <v>6199</v>
      </c>
      <c r="G11" s="13">
        <v>44466.916666666664</v>
      </c>
      <c r="H11" s="77" t="s">
        <v>6200</v>
      </c>
      <c r="I11" s="16">
        <v>56</v>
      </c>
      <c r="J11" s="16">
        <v>40</v>
      </c>
      <c r="K11" s="16">
        <v>18</v>
      </c>
      <c r="L11" s="16">
        <v>6</v>
      </c>
      <c r="M11" s="81">
        <v>10.08</v>
      </c>
      <c r="N11" s="100">
        <v>10.08</v>
      </c>
      <c r="O11" s="64">
        <v>2530</v>
      </c>
      <c r="P11" s="65">
        <f>Table2245789101123456789101112131415161718192021222324252627282930313233343536[[#This Row],[PEMBULATAN]]*O11</f>
        <v>25502.400000000001</v>
      </c>
    </row>
    <row r="12" spans="1:16" ht="26.25" customHeight="1" x14ac:dyDescent="0.2">
      <c r="A12" s="14"/>
      <c r="B12" s="75"/>
      <c r="C12" s="73" t="s">
        <v>6212</v>
      </c>
      <c r="D12" s="78" t="s">
        <v>289</v>
      </c>
      <c r="E12" s="13">
        <v>44466</v>
      </c>
      <c r="F12" s="76" t="s">
        <v>6199</v>
      </c>
      <c r="G12" s="13">
        <v>44466.916666666664</v>
      </c>
      <c r="H12" s="77" t="s">
        <v>6200</v>
      </c>
      <c r="I12" s="16">
        <v>90</v>
      </c>
      <c r="J12" s="16">
        <v>60</v>
      </c>
      <c r="K12" s="16">
        <v>36</v>
      </c>
      <c r="L12" s="16">
        <v>22</v>
      </c>
      <c r="M12" s="81">
        <v>48.6</v>
      </c>
      <c r="N12" s="100">
        <v>48.6</v>
      </c>
      <c r="O12" s="64">
        <v>2530</v>
      </c>
      <c r="P12" s="65">
        <f>Table2245789101123456789101112131415161718192021222324252627282930313233343536[[#This Row],[PEMBULATAN]]*O12</f>
        <v>122958</v>
      </c>
    </row>
    <row r="13" spans="1:16" ht="26.25" customHeight="1" x14ac:dyDescent="0.2">
      <c r="A13" s="14"/>
      <c r="B13" s="75"/>
      <c r="C13" s="73" t="s">
        <v>6213</v>
      </c>
      <c r="D13" s="78" t="s">
        <v>289</v>
      </c>
      <c r="E13" s="13">
        <v>44466</v>
      </c>
      <c r="F13" s="76" t="s">
        <v>6199</v>
      </c>
      <c r="G13" s="13">
        <v>44466.916666666664</v>
      </c>
      <c r="H13" s="77" t="s">
        <v>6200</v>
      </c>
      <c r="I13" s="16">
        <v>92</v>
      </c>
      <c r="J13" s="16">
        <v>56</v>
      </c>
      <c r="K13" s="16">
        <v>28</v>
      </c>
      <c r="L13" s="16">
        <v>17</v>
      </c>
      <c r="M13" s="81">
        <v>36.064</v>
      </c>
      <c r="N13" s="100">
        <v>36.064</v>
      </c>
      <c r="O13" s="64">
        <v>2530</v>
      </c>
      <c r="P13" s="65">
        <f>Table2245789101123456789101112131415161718192021222324252627282930313233343536[[#This Row],[PEMBULATAN]]*O13</f>
        <v>91241.919999999998</v>
      </c>
    </row>
    <row r="14" spans="1:16" ht="26.25" customHeight="1" x14ac:dyDescent="0.2">
      <c r="A14" s="14"/>
      <c r="B14" s="75"/>
      <c r="C14" s="73" t="s">
        <v>6214</v>
      </c>
      <c r="D14" s="78" t="s">
        <v>289</v>
      </c>
      <c r="E14" s="13">
        <v>44466</v>
      </c>
      <c r="F14" s="76" t="s">
        <v>6199</v>
      </c>
      <c r="G14" s="13">
        <v>44466.916666666664</v>
      </c>
      <c r="H14" s="77" t="s">
        <v>6200</v>
      </c>
      <c r="I14" s="16">
        <v>82</v>
      </c>
      <c r="J14" s="16">
        <v>57</v>
      </c>
      <c r="K14" s="16">
        <v>40</v>
      </c>
      <c r="L14" s="16">
        <v>11</v>
      </c>
      <c r="M14" s="81">
        <v>46.74</v>
      </c>
      <c r="N14" s="100">
        <v>46.74</v>
      </c>
      <c r="O14" s="64">
        <v>2530</v>
      </c>
      <c r="P14" s="65">
        <f>Table2245789101123456789101112131415161718192021222324252627282930313233343536[[#This Row],[PEMBULATAN]]*O14</f>
        <v>118252.20000000001</v>
      </c>
    </row>
    <row r="15" spans="1:16" ht="26.25" customHeight="1" x14ac:dyDescent="0.2">
      <c r="A15" s="14"/>
      <c r="B15" s="75"/>
      <c r="C15" s="73" t="s">
        <v>6215</v>
      </c>
      <c r="D15" s="78" t="s">
        <v>289</v>
      </c>
      <c r="E15" s="13">
        <v>44466</v>
      </c>
      <c r="F15" s="76" t="s">
        <v>6199</v>
      </c>
      <c r="G15" s="13">
        <v>44466.916666666664</v>
      </c>
      <c r="H15" s="77" t="s">
        <v>6200</v>
      </c>
      <c r="I15" s="16">
        <v>72</v>
      </c>
      <c r="J15" s="16">
        <v>65</v>
      </c>
      <c r="K15" s="16">
        <v>26</v>
      </c>
      <c r="L15" s="16">
        <v>5</v>
      </c>
      <c r="M15" s="81">
        <v>30.42</v>
      </c>
      <c r="N15" s="100">
        <v>31</v>
      </c>
      <c r="O15" s="64">
        <v>2530</v>
      </c>
      <c r="P15" s="65">
        <f>Table2245789101123456789101112131415161718192021222324252627282930313233343536[[#This Row],[PEMBULATAN]]*O15</f>
        <v>78430</v>
      </c>
    </row>
    <row r="16" spans="1:16" ht="26.25" customHeight="1" x14ac:dyDescent="0.2">
      <c r="A16" s="14"/>
      <c r="B16" s="75"/>
      <c r="C16" s="73" t="s">
        <v>6216</v>
      </c>
      <c r="D16" s="78" t="s">
        <v>289</v>
      </c>
      <c r="E16" s="13">
        <v>44466</v>
      </c>
      <c r="F16" s="76" t="s">
        <v>6199</v>
      </c>
      <c r="G16" s="13">
        <v>44466.916666666664</v>
      </c>
      <c r="H16" s="77" t="s">
        <v>6200</v>
      </c>
      <c r="I16" s="16">
        <v>50</v>
      </c>
      <c r="J16" s="16">
        <v>40</v>
      </c>
      <c r="K16" s="16">
        <v>15</v>
      </c>
      <c r="L16" s="16">
        <v>3</v>
      </c>
      <c r="M16" s="81">
        <v>7.5</v>
      </c>
      <c r="N16" s="100">
        <v>7.5</v>
      </c>
      <c r="O16" s="64">
        <v>2530</v>
      </c>
      <c r="P16" s="65">
        <f>Table2245789101123456789101112131415161718192021222324252627282930313233343536[[#This Row],[PEMBULATAN]]*O16</f>
        <v>18975</v>
      </c>
    </row>
    <row r="17" spans="1:16" ht="26.25" customHeight="1" x14ac:dyDescent="0.2">
      <c r="A17" s="14"/>
      <c r="B17" s="75"/>
      <c r="C17" s="73" t="s">
        <v>6217</v>
      </c>
      <c r="D17" s="78" t="s">
        <v>289</v>
      </c>
      <c r="E17" s="13">
        <v>44466</v>
      </c>
      <c r="F17" s="76" t="s">
        <v>6199</v>
      </c>
      <c r="G17" s="13">
        <v>44466.916666666664</v>
      </c>
      <c r="H17" s="77" t="s">
        <v>6200</v>
      </c>
      <c r="I17" s="16">
        <v>103</v>
      </c>
      <c r="J17" s="16">
        <v>55</v>
      </c>
      <c r="K17" s="16">
        <v>22</v>
      </c>
      <c r="L17" s="16">
        <v>12</v>
      </c>
      <c r="M17" s="81">
        <v>31.157499999999999</v>
      </c>
      <c r="N17" s="100">
        <v>31.157499999999999</v>
      </c>
      <c r="O17" s="64">
        <v>2530</v>
      </c>
      <c r="P17" s="65">
        <f>Table2245789101123456789101112131415161718192021222324252627282930313233343536[[#This Row],[PEMBULATAN]]*O17</f>
        <v>78828.474999999991</v>
      </c>
    </row>
    <row r="18" spans="1:16" ht="26.25" customHeight="1" x14ac:dyDescent="0.2">
      <c r="A18" s="14"/>
      <c r="B18" s="75"/>
      <c r="C18" s="73" t="s">
        <v>6218</v>
      </c>
      <c r="D18" s="78" t="s">
        <v>289</v>
      </c>
      <c r="E18" s="13">
        <v>44466</v>
      </c>
      <c r="F18" s="76" t="s">
        <v>6199</v>
      </c>
      <c r="G18" s="13">
        <v>44466.916666666664</v>
      </c>
      <c r="H18" s="77" t="s">
        <v>6200</v>
      </c>
      <c r="I18" s="16">
        <v>64</v>
      </c>
      <c r="J18" s="16">
        <v>58</v>
      </c>
      <c r="K18" s="16">
        <v>20</v>
      </c>
      <c r="L18" s="16">
        <v>6</v>
      </c>
      <c r="M18" s="81">
        <v>18.559999999999999</v>
      </c>
      <c r="N18" s="100">
        <v>18.559999999999999</v>
      </c>
      <c r="O18" s="64">
        <v>2530</v>
      </c>
      <c r="P18" s="65">
        <f>Table2245789101123456789101112131415161718192021222324252627282930313233343536[[#This Row],[PEMBULATAN]]*O18</f>
        <v>46956.799999999996</v>
      </c>
    </row>
    <row r="19" spans="1:16" ht="26.25" customHeight="1" x14ac:dyDescent="0.2">
      <c r="A19" s="14"/>
      <c r="B19" s="75"/>
      <c r="C19" s="73" t="s">
        <v>6219</v>
      </c>
      <c r="D19" s="78" t="s">
        <v>289</v>
      </c>
      <c r="E19" s="13">
        <v>44466</v>
      </c>
      <c r="F19" s="76" t="s">
        <v>6199</v>
      </c>
      <c r="G19" s="13">
        <v>44466.916666666664</v>
      </c>
      <c r="H19" s="77" t="s">
        <v>6200</v>
      </c>
      <c r="I19" s="16">
        <v>86</v>
      </c>
      <c r="J19" s="16">
        <v>55</v>
      </c>
      <c r="K19" s="16">
        <v>39</v>
      </c>
      <c r="L19" s="16">
        <v>25</v>
      </c>
      <c r="M19" s="81">
        <v>46.1175</v>
      </c>
      <c r="N19" s="100">
        <v>46.1175</v>
      </c>
      <c r="O19" s="64">
        <v>2530</v>
      </c>
      <c r="P19" s="65">
        <f>Table2245789101123456789101112131415161718192021222324252627282930313233343536[[#This Row],[PEMBULATAN]]*O19</f>
        <v>116677.27499999999</v>
      </c>
    </row>
    <row r="20" spans="1:16" ht="26.25" customHeight="1" x14ac:dyDescent="0.2">
      <c r="A20" s="14"/>
      <c r="B20" s="75"/>
      <c r="C20" s="73" t="s">
        <v>6220</v>
      </c>
      <c r="D20" s="78" t="s">
        <v>289</v>
      </c>
      <c r="E20" s="13">
        <v>44466</v>
      </c>
      <c r="F20" s="76" t="s">
        <v>6199</v>
      </c>
      <c r="G20" s="13">
        <v>44466.916666666664</v>
      </c>
      <c r="H20" s="77" t="s">
        <v>6200</v>
      </c>
      <c r="I20" s="16">
        <v>60</v>
      </c>
      <c r="J20" s="16">
        <v>60</v>
      </c>
      <c r="K20" s="16">
        <v>24</v>
      </c>
      <c r="L20" s="16">
        <v>8</v>
      </c>
      <c r="M20" s="81">
        <v>21.6</v>
      </c>
      <c r="N20" s="100">
        <v>21.6</v>
      </c>
      <c r="O20" s="64">
        <v>2530</v>
      </c>
      <c r="P20" s="65">
        <f>Table2245789101123456789101112131415161718192021222324252627282930313233343536[[#This Row],[PEMBULATAN]]*O20</f>
        <v>54648</v>
      </c>
    </row>
    <row r="21" spans="1:16" ht="26.25" customHeight="1" x14ac:dyDescent="0.2">
      <c r="A21" s="14"/>
      <c r="B21" s="75"/>
      <c r="C21" s="73" t="s">
        <v>6221</v>
      </c>
      <c r="D21" s="78" t="s">
        <v>289</v>
      </c>
      <c r="E21" s="13">
        <v>44466</v>
      </c>
      <c r="F21" s="76" t="s">
        <v>6199</v>
      </c>
      <c r="G21" s="13">
        <v>44466.916666666664</v>
      </c>
      <c r="H21" s="77" t="s">
        <v>6200</v>
      </c>
      <c r="I21" s="16">
        <v>58</v>
      </c>
      <c r="J21" s="16">
        <v>48</v>
      </c>
      <c r="K21" s="16">
        <v>20</v>
      </c>
      <c r="L21" s="16">
        <v>6</v>
      </c>
      <c r="M21" s="81">
        <v>13.92</v>
      </c>
      <c r="N21" s="100">
        <v>13.92</v>
      </c>
      <c r="O21" s="64">
        <v>2530</v>
      </c>
      <c r="P21" s="65">
        <f>Table2245789101123456789101112131415161718192021222324252627282930313233343536[[#This Row],[PEMBULATAN]]*O21</f>
        <v>35217.599999999999</v>
      </c>
    </row>
    <row r="22" spans="1:16" ht="26.25" customHeight="1" x14ac:dyDescent="0.2">
      <c r="A22" s="14"/>
      <c r="B22" s="75"/>
      <c r="C22" s="73" t="s">
        <v>6222</v>
      </c>
      <c r="D22" s="78" t="s">
        <v>289</v>
      </c>
      <c r="E22" s="13">
        <v>44466</v>
      </c>
      <c r="F22" s="76" t="s">
        <v>6199</v>
      </c>
      <c r="G22" s="13">
        <v>44466.916666666664</v>
      </c>
      <c r="H22" s="77" t="s">
        <v>6200</v>
      </c>
      <c r="I22" s="16">
        <v>80</v>
      </c>
      <c r="J22" s="16">
        <v>50</v>
      </c>
      <c r="K22" s="16">
        <v>41</v>
      </c>
      <c r="L22" s="16">
        <v>12</v>
      </c>
      <c r="M22" s="81">
        <v>41</v>
      </c>
      <c r="N22" s="100">
        <v>41</v>
      </c>
      <c r="O22" s="64">
        <v>2530</v>
      </c>
      <c r="P22" s="65">
        <f>Table2245789101123456789101112131415161718192021222324252627282930313233343536[[#This Row],[PEMBULATAN]]*O22</f>
        <v>103730</v>
      </c>
    </row>
    <row r="23" spans="1:16" ht="26.25" customHeight="1" x14ac:dyDescent="0.2">
      <c r="A23" s="14"/>
      <c r="B23" s="75"/>
      <c r="C23" s="73" t="s">
        <v>6223</v>
      </c>
      <c r="D23" s="78" t="s">
        <v>289</v>
      </c>
      <c r="E23" s="13">
        <v>44466</v>
      </c>
      <c r="F23" s="76" t="s">
        <v>6199</v>
      </c>
      <c r="G23" s="13">
        <v>44466.916666666664</v>
      </c>
      <c r="H23" s="77" t="s">
        <v>6200</v>
      </c>
      <c r="I23" s="16">
        <v>42</v>
      </c>
      <c r="J23" s="16">
        <v>34</v>
      </c>
      <c r="K23" s="16">
        <v>12</v>
      </c>
      <c r="L23" s="16">
        <v>3</v>
      </c>
      <c r="M23" s="81">
        <v>4.2839999999999998</v>
      </c>
      <c r="N23" s="100">
        <v>4.2839999999999998</v>
      </c>
      <c r="O23" s="64">
        <v>2530</v>
      </c>
      <c r="P23" s="65">
        <f>Table2245789101123456789101112131415161718192021222324252627282930313233343536[[#This Row],[PEMBULATAN]]*O23</f>
        <v>10838.519999999999</v>
      </c>
    </row>
    <row r="24" spans="1:16" ht="26.25" customHeight="1" x14ac:dyDescent="0.2">
      <c r="A24" s="14"/>
      <c r="B24" s="75"/>
      <c r="C24" s="73" t="s">
        <v>6224</v>
      </c>
      <c r="D24" s="78" t="s">
        <v>289</v>
      </c>
      <c r="E24" s="13">
        <v>44466</v>
      </c>
      <c r="F24" s="76" t="s">
        <v>6199</v>
      </c>
      <c r="G24" s="13">
        <v>44466.916666666664</v>
      </c>
      <c r="H24" s="77" t="s">
        <v>6200</v>
      </c>
      <c r="I24" s="16">
        <v>30</v>
      </c>
      <c r="J24" s="16">
        <v>40</v>
      </c>
      <c r="K24" s="16">
        <v>16</v>
      </c>
      <c r="L24" s="16">
        <v>4</v>
      </c>
      <c r="M24" s="81">
        <v>4.8</v>
      </c>
      <c r="N24" s="100">
        <v>4.8</v>
      </c>
      <c r="O24" s="64">
        <v>2530</v>
      </c>
      <c r="P24" s="65">
        <f>Table2245789101123456789101112131415161718192021222324252627282930313233343536[[#This Row],[PEMBULATAN]]*O24</f>
        <v>12144</v>
      </c>
    </row>
    <row r="25" spans="1:16" ht="26.25" customHeight="1" x14ac:dyDescent="0.2">
      <c r="A25" s="14"/>
      <c r="B25" s="75"/>
      <c r="C25" s="73" t="s">
        <v>6225</v>
      </c>
      <c r="D25" s="78" t="s">
        <v>289</v>
      </c>
      <c r="E25" s="13">
        <v>44466</v>
      </c>
      <c r="F25" s="76" t="s">
        <v>6199</v>
      </c>
      <c r="G25" s="13">
        <v>44466.916666666664</v>
      </c>
      <c r="H25" s="77" t="s">
        <v>6200</v>
      </c>
      <c r="I25" s="16">
        <v>40</v>
      </c>
      <c r="J25" s="16">
        <v>40</v>
      </c>
      <c r="K25" s="16">
        <v>18</v>
      </c>
      <c r="L25" s="16">
        <v>4</v>
      </c>
      <c r="M25" s="81">
        <v>7.2</v>
      </c>
      <c r="N25" s="100">
        <v>7.2</v>
      </c>
      <c r="O25" s="64">
        <v>2530</v>
      </c>
      <c r="P25" s="65">
        <f>Table2245789101123456789101112131415161718192021222324252627282930313233343536[[#This Row],[PEMBULATAN]]*O25</f>
        <v>18216</v>
      </c>
    </row>
    <row r="26" spans="1:16" ht="26.25" customHeight="1" x14ac:dyDescent="0.2">
      <c r="A26" s="14"/>
      <c r="B26" s="75"/>
      <c r="C26" s="73" t="s">
        <v>6226</v>
      </c>
      <c r="D26" s="78" t="s">
        <v>289</v>
      </c>
      <c r="E26" s="13">
        <v>44466</v>
      </c>
      <c r="F26" s="76" t="s">
        <v>6199</v>
      </c>
      <c r="G26" s="13">
        <v>44466.916666666664</v>
      </c>
      <c r="H26" s="77" t="s">
        <v>6200</v>
      </c>
      <c r="I26" s="16">
        <v>50</v>
      </c>
      <c r="J26" s="16">
        <v>39</v>
      </c>
      <c r="K26" s="16">
        <v>20</v>
      </c>
      <c r="L26" s="16">
        <v>3</v>
      </c>
      <c r="M26" s="81">
        <v>9.75</v>
      </c>
      <c r="N26" s="100">
        <v>9.75</v>
      </c>
      <c r="O26" s="64">
        <v>2530</v>
      </c>
      <c r="P26" s="65">
        <f>Table2245789101123456789101112131415161718192021222324252627282930313233343536[[#This Row],[PEMBULATAN]]*O26</f>
        <v>24667.5</v>
      </c>
    </row>
    <row r="27" spans="1:16" ht="26.25" customHeight="1" x14ac:dyDescent="0.2">
      <c r="A27" s="14"/>
      <c r="B27" s="75"/>
      <c r="C27" s="73" t="s">
        <v>6227</v>
      </c>
      <c r="D27" s="78" t="s">
        <v>289</v>
      </c>
      <c r="E27" s="13">
        <v>44466</v>
      </c>
      <c r="F27" s="76" t="s">
        <v>6199</v>
      </c>
      <c r="G27" s="13">
        <v>44466.916666666664</v>
      </c>
      <c r="H27" s="77" t="s">
        <v>6200</v>
      </c>
      <c r="I27" s="16">
        <v>50</v>
      </c>
      <c r="J27" s="16">
        <v>40</v>
      </c>
      <c r="K27" s="16">
        <v>14</v>
      </c>
      <c r="L27" s="16">
        <v>4</v>
      </c>
      <c r="M27" s="81">
        <v>7</v>
      </c>
      <c r="N27" s="100">
        <v>7</v>
      </c>
      <c r="O27" s="64">
        <v>2530</v>
      </c>
      <c r="P27" s="65">
        <f>Table2245789101123456789101112131415161718192021222324252627282930313233343536[[#This Row],[PEMBULATAN]]*O27</f>
        <v>17710</v>
      </c>
    </row>
    <row r="28" spans="1:16" ht="26.25" customHeight="1" x14ac:dyDescent="0.2">
      <c r="A28" s="14"/>
      <c r="B28" s="75"/>
      <c r="C28" s="73" t="s">
        <v>6228</v>
      </c>
      <c r="D28" s="78" t="s">
        <v>289</v>
      </c>
      <c r="E28" s="13">
        <v>44466</v>
      </c>
      <c r="F28" s="76" t="s">
        <v>6199</v>
      </c>
      <c r="G28" s="13">
        <v>44466.916666666664</v>
      </c>
      <c r="H28" s="77" t="s">
        <v>6200</v>
      </c>
      <c r="I28" s="16">
        <v>30</v>
      </c>
      <c r="J28" s="16">
        <v>40</v>
      </c>
      <c r="K28" s="16">
        <v>7</v>
      </c>
      <c r="L28" s="16">
        <v>1</v>
      </c>
      <c r="M28" s="81">
        <v>2.1</v>
      </c>
      <c r="N28" s="100">
        <v>2.1</v>
      </c>
      <c r="O28" s="64">
        <v>2530</v>
      </c>
      <c r="P28" s="65">
        <f>Table2245789101123456789101112131415161718192021222324252627282930313233343536[[#This Row],[PEMBULATAN]]*O28</f>
        <v>5313</v>
      </c>
    </row>
    <row r="29" spans="1:16" ht="26.25" customHeight="1" x14ac:dyDescent="0.2">
      <c r="A29" s="14"/>
      <c r="B29" s="75"/>
      <c r="C29" s="73" t="s">
        <v>6229</v>
      </c>
      <c r="D29" s="78" t="s">
        <v>289</v>
      </c>
      <c r="E29" s="13">
        <v>44466</v>
      </c>
      <c r="F29" s="76" t="s">
        <v>6199</v>
      </c>
      <c r="G29" s="13">
        <v>44466.916666666664</v>
      </c>
      <c r="H29" s="77" t="s">
        <v>6200</v>
      </c>
      <c r="I29" s="16">
        <v>22</v>
      </c>
      <c r="J29" s="16">
        <v>39</v>
      </c>
      <c r="K29" s="16">
        <v>8</v>
      </c>
      <c r="L29" s="16">
        <v>2</v>
      </c>
      <c r="M29" s="81">
        <v>1.716</v>
      </c>
      <c r="N29" s="100">
        <v>2</v>
      </c>
      <c r="O29" s="64">
        <v>2530</v>
      </c>
      <c r="P29" s="65">
        <f>Table2245789101123456789101112131415161718192021222324252627282930313233343536[[#This Row],[PEMBULATAN]]*O29</f>
        <v>5060</v>
      </c>
    </row>
    <row r="30" spans="1:16" ht="26.25" customHeight="1" x14ac:dyDescent="0.2">
      <c r="A30" s="14"/>
      <c r="B30" s="75"/>
      <c r="C30" s="73" t="s">
        <v>6230</v>
      </c>
      <c r="D30" s="78" t="s">
        <v>289</v>
      </c>
      <c r="E30" s="13">
        <v>44466</v>
      </c>
      <c r="F30" s="76" t="s">
        <v>6199</v>
      </c>
      <c r="G30" s="13">
        <v>44466.916666666664</v>
      </c>
      <c r="H30" s="77" t="s">
        <v>6200</v>
      </c>
      <c r="I30" s="16">
        <v>76</v>
      </c>
      <c r="J30" s="16">
        <v>56</v>
      </c>
      <c r="K30" s="16">
        <v>20</v>
      </c>
      <c r="L30" s="16">
        <v>5</v>
      </c>
      <c r="M30" s="81">
        <v>21.28</v>
      </c>
      <c r="N30" s="100">
        <v>21.28</v>
      </c>
      <c r="O30" s="64">
        <v>2530</v>
      </c>
      <c r="P30" s="65">
        <f>Table2245789101123456789101112131415161718192021222324252627282930313233343536[[#This Row],[PEMBULATAN]]*O30</f>
        <v>53838.400000000001</v>
      </c>
    </row>
    <row r="31" spans="1:16" ht="26.25" customHeight="1" x14ac:dyDescent="0.2">
      <c r="A31" s="14"/>
      <c r="B31" s="75"/>
      <c r="C31" s="73" t="s">
        <v>6231</v>
      </c>
      <c r="D31" s="78" t="s">
        <v>289</v>
      </c>
      <c r="E31" s="13">
        <v>44466</v>
      </c>
      <c r="F31" s="76" t="s">
        <v>6199</v>
      </c>
      <c r="G31" s="13">
        <v>44466.916666666664</v>
      </c>
      <c r="H31" s="77" t="s">
        <v>6200</v>
      </c>
      <c r="I31" s="16">
        <v>80</v>
      </c>
      <c r="J31" s="16">
        <v>60</v>
      </c>
      <c r="K31" s="16">
        <v>42</v>
      </c>
      <c r="L31" s="16">
        <v>10</v>
      </c>
      <c r="M31" s="81">
        <v>50.4</v>
      </c>
      <c r="N31" s="100">
        <v>51</v>
      </c>
      <c r="O31" s="64">
        <v>2530</v>
      </c>
      <c r="P31" s="65">
        <f>Table2245789101123456789101112131415161718192021222324252627282930313233343536[[#This Row],[PEMBULATAN]]*O31</f>
        <v>129030</v>
      </c>
    </row>
    <row r="32" spans="1:16" ht="26.25" customHeight="1" x14ac:dyDescent="0.2">
      <c r="A32" s="14"/>
      <c r="B32" s="75"/>
      <c r="C32" s="73" t="s">
        <v>6232</v>
      </c>
      <c r="D32" s="78" t="s">
        <v>289</v>
      </c>
      <c r="E32" s="13">
        <v>44466</v>
      </c>
      <c r="F32" s="76" t="s">
        <v>6199</v>
      </c>
      <c r="G32" s="13">
        <v>44466.916666666664</v>
      </c>
      <c r="H32" s="77" t="s">
        <v>6200</v>
      </c>
      <c r="I32" s="16">
        <v>67</v>
      </c>
      <c r="J32" s="16">
        <v>56</v>
      </c>
      <c r="K32" s="16">
        <v>30</v>
      </c>
      <c r="L32" s="16">
        <v>30</v>
      </c>
      <c r="M32" s="81">
        <v>28.14</v>
      </c>
      <c r="N32" s="100">
        <v>30</v>
      </c>
      <c r="O32" s="64">
        <v>2530</v>
      </c>
      <c r="P32" s="65">
        <f>Table2245789101123456789101112131415161718192021222324252627282930313233343536[[#This Row],[PEMBULATAN]]*O32</f>
        <v>75900</v>
      </c>
    </row>
    <row r="33" spans="1:16" ht="26.25" customHeight="1" x14ac:dyDescent="0.2">
      <c r="A33" s="14"/>
      <c r="B33" s="75"/>
      <c r="C33" s="73" t="s">
        <v>6233</v>
      </c>
      <c r="D33" s="78" t="s">
        <v>289</v>
      </c>
      <c r="E33" s="13">
        <v>44466</v>
      </c>
      <c r="F33" s="76" t="s">
        <v>6199</v>
      </c>
      <c r="G33" s="13">
        <v>44466.916666666664</v>
      </c>
      <c r="H33" s="77" t="s">
        <v>6200</v>
      </c>
      <c r="I33" s="16">
        <v>80</v>
      </c>
      <c r="J33" s="16">
        <v>56</v>
      </c>
      <c r="K33" s="16">
        <v>39</v>
      </c>
      <c r="L33" s="16">
        <v>24</v>
      </c>
      <c r="M33" s="81">
        <v>43.68</v>
      </c>
      <c r="N33" s="100">
        <v>43.68</v>
      </c>
      <c r="O33" s="64">
        <v>2530</v>
      </c>
      <c r="P33" s="65">
        <f>Table2245789101123456789101112131415161718192021222324252627282930313233343536[[#This Row],[PEMBULATAN]]*O33</f>
        <v>110510.39999999999</v>
      </c>
    </row>
    <row r="34" spans="1:16" ht="26.25" customHeight="1" x14ac:dyDescent="0.2">
      <c r="A34" s="14"/>
      <c r="B34" s="75"/>
      <c r="C34" s="73" t="s">
        <v>6234</v>
      </c>
      <c r="D34" s="78" t="s">
        <v>289</v>
      </c>
      <c r="E34" s="13">
        <v>44466</v>
      </c>
      <c r="F34" s="76" t="s">
        <v>6199</v>
      </c>
      <c r="G34" s="13">
        <v>44466.916666666664</v>
      </c>
      <c r="H34" s="77" t="s">
        <v>6200</v>
      </c>
      <c r="I34" s="16">
        <v>50</v>
      </c>
      <c r="J34" s="16">
        <v>38</v>
      </c>
      <c r="K34" s="16">
        <v>20</v>
      </c>
      <c r="L34" s="16">
        <v>3</v>
      </c>
      <c r="M34" s="81">
        <v>9.5</v>
      </c>
      <c r="N34" s="100">
        <v>9.5</v>
      </c>
      <c r="O34" s="64">
        <v>2530</v>
      </c>
      <c r="P34" s="65">
        <f>Table2245789101123456789101112131415161718192021222324252627282930313233343536[[#This Row],[PEMBULATAN]]*O34</f>
        <v>24035</v>
      </c>
    </row>
    <row r="35" spans="1:16" ht="26.25" customHeight="1" x14ac:dyDescent="0.2">
      <c r="A35" s="14"/>
      <c r="B35" s="75"/>
      <c r="C35" s="73" t="s">
        <v>6235</v>
      </c>
      <c r="D35" s="78" t="s">
        <v>289</v>
      </c>
      <c r="E35" s="13">
        <v>44466</v>
      </c>
      <c r="F35" s="76" t="s">
        <v>6199</v>
      </c>
      <c r="G35" s="13">
        <v>44466.916666666664</v>
      </c>
      <c r="H35" s="77" t="s">
        <v>6200</v>
      </c>
      <c r="I35" s="16">
        <v>65</v>
      </c>
      <c r="J35" s="16">
        <v>55</v>
      </c>
      <c r="K35" s="16">
        <v>38</v>
      </c>
      <c r="L35" s="16">
        <v>6</v>
      </c>
      <c r="M35" s="81">
        <v>33.962499999999999</v>
      </c>
      <c r="N35" s="100">
        <v>33.962499999999999</v>
      </c>
      <c r="O35" s="64">
        <v>2530</v>
      </c>
      <c r="P35" s="65">
        <f>Table2245789101123456789101112131415161718192021222324252627282930313233343536[[#This Row],[PEMBULATAN]]*O35</f>
        <v>85925.125</v>
      </c>
    </row>
    <row r="36" spans="1:16" ht="26.25" customHeight="1" x14ac:dyDescent="0.2">
      <c r="A36" s="14"/>
      <c r="B36" s="75"/>
      <c r="C36" s="73" t="s">
        <v>6236</v>
      </c>
      <c r="D36" s="78" t="s">
        <v>289</v>
      </c>
      <c r="E36" s="13">
        <v>44466</v>
      </c>
      <c r="F36" s="76" t="s">
        <v>6199</v>
      </c>
      <c r="G36" s="13">
        <v>44466.916666666664</v>
      </c>
      <c r="H36" s="77" t="s">
        <v>6200</v>
      </c>
      <c r="I36" s="16">
        <v>48</v>
      </c>
      <c r="J36" s="16">
        <v>35</v>
      </c>
      <c r="K36" s="16">
        <v>20</v>
      </c>
      <c r="L36" s="16">
        <v>2</v>
      </c>
      <c r="M36" s="81">
        <v>8.4</v>
      </c>
      <c r="N36" s="100">
        <v>9</v>
      </c>
      <c r="O36" s="64">
        <v>2530</v>
      </c>
      <c r="P36" s="65">
        <f>Table2245789101123456789101112131415161718192021222324252627282930313233343536[[#This Row],[PEMBULATAN]]*O36</f>
        <v>22770</v>
      </c>
    </row>
    <row r="37" spans="1:16" ht="26.25" customHeight="1" x14ac:dyDescent="0.2">
      <c r="A37" s="14"/>
      <c r="B37" s="75"/>
      <c r="C37" s="73" t="s">
        <v>6237</v>
      </c>
      <c r="D37" s="78" t="s">
        <v>289</v>
      </c>
      <c r="E37" s="13">
        <v>44466</v>
      </c>
      <c r="F37" s="76" t="s">
        <v>6199</v>
      </c>
      <c r="G37" s="13">
        <v>44466.916666666664</v>
      </c>
      <c r="H37" s="77" t="s">
        <v>6200</v>
      </c>
      <c r="I37" s="16">
        <v>80</v>
      </c>
      <c r="J37" s="16">
        <v>55</v>
      </c>
      <c r="K37" s="16">
        <v>35</v>
      </c>
      <c r="L37" s="16">
        <v>20</v>
      </c>
      <c r="M37" s="81">
        <v>38.5</v>
      </c>
      <c r="N37" s="100">
        <v>38.5</v>
      </c>
      <c r="O37" s="64">
        <v>2530</v>
      </c>
      <c r="P37" s="65">
        <f>Table2245789101123456789101112131415161718192021222324252627282930313233343536[[#This Row],[PEMBULATAN]]*O37</f>
        <v>97405</v>
      </c>
    </row>
    <row r="38" spans="1:16" ht="26.25" customHeight="1" x14ac:dyDescent="0.2">
      <c r="A38" s="14"/>
      <c r="B38" s="75"/>
      <c r="C38" s="73" t="s">
        <v>6238</v>
      </c>
      <c r="D38" s="78" t="s">
        <v>289</v>
      </c>
      <c r="E38" s="13">
        <v>44466</v>
      </c>
      <c r="F38" s="76" t="s">
        <v>6199</v>
      </c>
      <c r="G38" s="13">
        <v>44466.916666666664</v>
      </c>
      <c r="H38" s="77" t="s">
        <v>6200</v>
      </c>
      <c r="I38" s="16">
        <v>73</v>
      </c>
      <c r="J38" s="16">
        <v>56</v>
      </c>
      <c r="K38" s="16">
        <v>20</v>
      </c>
      <c r="L38" s="16">
        <v>6</v>
      </c>
      <c r="M38" s="81">
        <v>20.440000000000001</v>
      </c>
      <c r="N38" s="100">
        <v>21</v>
      </c>
      <c r="O38" s="64">
        <v>2530</v>
      </c>
      <c r="P38" s="65">
        <f>Table2245789101123456789101112131415161718192021222324252627282930313233343536[[#This Row],[PEMBULATAN]]*O38</f>
        <v>53130</v>
      </c>
    </row>
    <row r="39" spans="1:16" ht="26.25" customHeight="1" x14ac:dyDescent="0.2">
      <c r="A39" s="14"/>
      <c r="B39" s="75"/>
      <c r="C39" s="73" t="s">
        <v>6239</v>
      </c>
      <c r="D39" s="78" t="s">
        <v>289</v>
      </c>
      <c r="E39" s="13">
        <v>44466</v>
      </c>
      <c r="F39" s="76" t="s">
        <v>6199</v>
      </c>
      <c r="G39" s="13">
        <v>44466.916666666664</v>
      </c>
      <c r="H39" s="77" t="s">
        <v>6200</v>
      </c>
      <c r="I39" s="16">
        <v>86</v>
      </c>
      <c r="J39" s="16">
        <v>50</v>
      </c>
      <c r="K39" s="16">
        <v>30</v>
      </c>
      <c r="L39" s="16">
        <v>20</v>
      </c>
      <c r="M39" s="81">
        <v>32.25</v>
      </c>
      <c r="N39" s="100">
        <v>32.25</v>
      </c>
      <c r="O39" s="64">
        <v>2530</v>
      </c>
      <c r="P39" s="65">
        <f>Table2245789101123456789101112131415161718192021222324252627282930313233343536[[#This Row],[PEMBULATAN]]*O39</f>
        <v>81592.5</v>
      </c>
    </row>
    <row r="40" spans="1:16" ht="26.25" customHeight="1" x14ac:dyDescent="0.2">
      <c r="A40" s="14"/>
      <c r="B40" s="75"/>
      <c r="C40" s="73" t="s">
        <v>6240</v>
      </c>
      <c r="D40" s="78" t="s">
        <v>289</v>
      </c>
      <c r="E40" s="13">
        <v>44466</v>
      </c>
      <c r="F40" s="76" t="s">
        <v>6199</v>
      </c>
      <c r="G40" s="13">
        <v>44466.916666666664</v>
      </c>
      <c r="H40" s="77" t="s">
        <v>6200</v>
      </c>
      <c r="I40" s="16">
        <v>85</v>
      </c>
      <c r="J40" s="16">
        <v>56</v>
      </c>
      <c r="K40" s="16">
        <v>32</v>
      </c>
      <c r="L40" s="16">
        <v>25</v>
      </c>
      <c r="M40" s="81">
        <v>38.08</v>
      </c>
      <c r="N40" s="100">
        <v>38.08</v>
      </c>
      <c r="O40" s="64">
        <v>2530</v>
      </c>
      <c r="P40" s="65">
        <f>Table2245789101123456789101112131415161718192021222324252627282930313233343536[[#This Row],[PEMBULATAN]]*O40</f>
        <v>96342.399999999994</v>
      </c>
    </row>
    <row r="41" spans="1:16" ht="26.25" customHeight="1" x14ac:dyDescent="0.2">
      <c r="A41" s="14"/>
      <c r="B41" s="75"/>
      <c r="C41" s="73" t="s">
        <v>6241</v>
      </c>
      <c r="D41" s="78" t="s">
        <v>289</v>
      </c>
      <c r="E41" s="13">
        <v>44466</v>
      </c>
      <c r="F41" s="76" t="s">
        <v>6199</v>
      </c>
      <c r="G41" s="13">
        <v>44466.916666666664</v>
      </c>
      <c r="H41" s="77" t="s">
        <v>6200</v>
      </c>
      <c r="I41" s="16">
        <v>30</v>
      </c>
      <c r="J41" s="16">
        <v>25</v>
      </c>
      <c r="K41" s="16">
        <v>14</v>
      </c>
      <c r="L41" s="16">
        <v>2</v>
      </c>
      <c r="M41" s="81">
        <v>2.625</v>
      </c>
      <c r="N41" s="100">
        <v>2.625</v>
      </c>
      <c r="O41" s="64">
        <v>2530</v>
      </c>
      <c r="P41" s="65">
        <f>Table2245789101123456789101112131415161718192021222324252627282930313233343536[[#This Row],[PEMBULATAN]]*O41</f>
        <v>6641.25</v>
      </c>
    </row>
    <row r="42" spans="1:16" ht="26.25" customHeight="1" x14ac:dyDescent="0.2">
      <c r="A42" s="14"/>
      <c r="B42" s="75"/>
      <c r="C42" s="73" t="s">
        <v>6242</v>
      </c>
      <c r="D42" s="78" t="s">
        <v>289</v>
      </c>
      <c r="E42" s="13">
        <v>44466</v>
      </c>
      <c r="F42" s="76" t="s">
        <v>6199</v>
      </c>
      <c r="G42" s="13">
        <v>44466.916666666664</v>
      </c>
      <c r="H42" s="77" t="s">
        <v>6200</v>
      </c>
      <c r="I42" s="16">
        <v>70</v>
      </c>
      <c r="J42" s="16">
        <v>57</v>
      </c>
      <c r="K42" s="16">
        <v>22</v>
      </c>
      <c r="L42" s="16">
        <v>7</v>
      </c>
      <c r="M42" s="81">
        <v>21.945</v>
      </c>
      <c r="N42" s="100">
        <v>21.945</v>
      </c>
      <c r="O42" s="64">
        <v>2530</v>
      </c>
      <c r="P42" s="65">
        <f>Table2245789101123456789101112131415161718192021222324252627282930313233343536[[#This Row],[PEMBULATAN]]*O42</f>
        <v>55520.85</v>
      </c>
    </row>
    <row r="43" spans="1:16" ht="26.25" customHeight="1" x14ac:dyDescent="0.2">
      <c r="A43" s="14"/>
      <c r="B43" s="75"/>
      <c r="C43" s="73" t="s">
        <v>6243</v>
      </c>
      <c r="D43" s="78" t="s">
        <v>289</v>
      </c>
      <c r="E43" s="13">
        <v>44466</v>
      </c>
      <c r="F43" s="76" t="s">
        <v>6199</v>
      </c>
      <c r="G43" s="13">
        <v>44466.916666666664</v>
      </c>
      <c r="H43" s="77" t="s">
        <v>6200</v>
      </c>
      <c r="I43" s="16">
        <v>50</v>
      </c>
      <c r="J43" s="16">
        <v>46</v>
      </c>
      <c r="K43" s="16">
        <v>17</v>
      </c>
      <c r="L43" s="16">
        <v>3</v>
      </c>
      <c r="M43" s="81">
        <v>9.7750000000000004</v>
      </c>
      <c r="N43" s="100">
        <v>9.7750000000000004</v>
      </c>
      <c r="O43" s="64">
        <v>2530</v>
      </c>
      <c r="P43" s="65">
        <f>Table2245789101123456789101112131415161718192021222324252627282930313233343536[[#This Row],[PEMBULATAN]]*O43</f>
        <v>24730.75</v>
      </c>
    </row>
    <row r="44" spans="1:16" ht="26.25" customHeight="1" x14ac:dyDescent="0.2">
      <c r="A44" s="14"/>
      <c r="B44" s="75"/>
      <c r="C44" s="73" t="s">
        <v>6244</v>
      </c>
      <c r="D44" s="78" t="s">
        <v>289</v>
      </c>
      <c r="E44" s="13">
        <v>44466</v>
      </c>
      <c r="F44" s="76" t="s">
        <v>6199</v>
      </c>
      <c r="G44" s="13">
        <v>44466.916666666664</v>
      </c>
      <c r="H44" s="77" t="s">
        <v>6200</v>
      </c>
      <c r="I44" s="16">
        <v>90</v>
      </c>
      <c r="J44" s="16">
        <v>58</v>
      </c>
      <c r="K44" s="16">
        <v>23</v>
      </c>
      <c r="L44" s="16">
        <v>21</v>
      </c>
      <c r="M44" s="81">
        <v>30.015000000000001</v>
      </c>
      <c r="N44" s="100">
        <v>30.015000000000001</v>
      </c>
      <c r="O44" s="64">
        <v>2530</v>
      </c>
      <c r="P44" s="65">
        <f>Table2245789101123456789101112131415161718192021222324252627282930313233343536[[#This Row],[PEMBULATAN]]*O44</f>
        <v>75937.95</v>
      </c>
    </row>
    <row r="45" spans="1:16" ht="26.25" customHeight="1" x14ac:dyDescent="0.2">
      <c r="A45" s="14"/>
      <c r="B45" s="75"/>
      <c r="C45" s="73" t="s">
        <v>6245</v>
      </c>
      <c r="D45" s="78" t="s">
        <v>289</v>
      </c>
      <c r="E45" s="13">
        <v>44466</v>
      </c>
      <c r="F45" s="76" t="s">
        <v>6199</v>
      </c>
      <c r="G45" s="13">
        <v>44466.916666666664</v>
      </c>
      <c r="H45" s="77" t="s">
        <v>6200</v>
      </c>
      <c r="I45" s="16">
        <v>70</v>
      </c>
      <c r="J45" s="16">
        <v>65</v>
      </c>
      <c r="K45" s="16">
        <v>25</v>
      </c>
      <c r="L45" s="16">
        <v>14</v>
      </c>
      <c r="M45" s="81">
        <v>28.4375</v>
      </c>
      <c r="N45" s="100">
        <v>29</v>
      </c>
      <c r="O45" s="64">
        <v>2530</v>
      </c>
      <c r="P45" s="65">
        <f>Table2245789101123456789101112131415161718192021222324252627282930313233343536[[#This Row],[PEMBULATAN]]*O45</f>
        <v>73370</v>
      </c>
    </row>
    <row r="46" spans="1:16" ht="26.25" customHeight="1" x14ac:dyDescent="0.2">
      <c r="A46" s="14"/>
      <c r="B46" s="75"/>
      <c r="C46" s="73" t="s">
        <v>6246</v>
      </c>
      <c r="D46" s="78" t="s">
        <v>289</v>
      </c>
      <c r="E46" s="13">
        <v>44466</v>
      </c>
      <c r="F46" s="76" t="s">
        <v>6199</v>
      </c>
      <c r="G46" s="13">
        <v>44466.916666666664</v>
      </c>
      <c r="H46" s="77" t="s">
        <v>6200</v>
      </c>
      <c r="I46" s="16">
        <v>86</v>
      </c>
      <c r="J46" s="16">
        <v>63</v>
      </c>
      <c r="K46" s="16">
        <v>30</v>
      </c>
      <c r="L46" s="16">
        <v>30</v>
      </c>
      <c r="M46" s="81">
        <v>40.634999999999998</v>
      </c>
      <c r="N46" s="100">
        <v>40.634999999999998</v>
      </c>
      <c r="O46" s="64">
        <v>2530</v>
      </c>
      <c r="P46" s="65">
        <f>Table2245789101123456789101112131415161718192021222324252627282930313233343536[[#This Row],[PEMBULATAN]]*O46</f>
        <v>102806.54999999999</v>
      </c>
    </row>
    <row r="47" spans="1:16" ht="26.25" customHeight="1" x14ac:dyDescent="0.2">
      <c r="A47" s="14"/>
      <c r="B47" s="75"/>
      <c r="C47" s="73" t="s">
        <v>6247</v>
      </c>
      <c r="D47" s="78" t="s">
        <v>289</v>
      </c>
      <c r="E47" s="13">
        <v>44466</v>
      </c>
      <c r="F47" s="76" t="s">
        <v>6199</v>
      </c>
      <c r="G47" s="13">
        <v>44466.916666666664</v>
      </c>
      <c r="H47" s="77" t="s">
        <v>6200</v>
      </c>
      <c r="I47" s="16">
        <v>94</v>
      </c>
      <c r="J47" s="16">
        <v>58</v>
      </c>
      <c r="K47" s="16">
        <v>35</v>
      </c>
      <c r="L47" s="16">
        <v>19</v>
      </c>
      <c r="M47" s="81">
        <v>47.704999999999998</v>
      </c>
      <c r="N47" s="100">
        <v>47.704999999999998</v>
      </c>
      <c r="O47" s="64">
        <v>2530</v>
      </c>
      <c r="P47" s="65">
        <f>Table2245789101123456789101112131415161718192021222324252627282930313233343536[[#This Row],[PEMBULATAN]]*O47</f>
        <v>120693.65</v>
      </c>
    </row>
    <row r="48" spans="1:16" ht="26.25" customHeight="1" x14ac:dyDescent="0.2">
      <c r="A48" s="14"/>
      <c r="B48" s="75"/>
      <c r="C48" s="73" t="s">
        <v>6248</v>
      </c>
      <c r="D48" s="78" t="s">
        <v>289</v>
      </c>
      <c r="E48" s="13">
        <v>44466</v>
      </c>
      <c r="F48" s="76" t="s">
        <v>6199</v>
      </c>
      <c r="G48" s="13">
        <v>44466.916666666664</v>
      </c>
      <c r="H48" s="77" t="s">
        <v>6200</v>
      </c>
      <c r="I48" s="16">
        <v>90</v>
      </c>
      <c r="J48" s="16">
        <v>60</v>
      </c>
      <c r="K48" s="16">
        <v>34</v>
      </c>
      <c r="L48" s="16">
        <v>17</v>
      </c>
      <c r="M48" s="81">
        <v>45.9</v>
      </c>
      <c r="N48" s="100">
        <v>45.9</v>
      </c>
      <c r="O48" s="64">
        <v>2530</v>
      </c>
      <c r="P48" s="65">
        <f>Table2245789101123456789101112131415161718192021222324252627282930313233343536[[#This Row],[PEMBULATAN]]*O48</f>
        <v>116127</v>
      </c>
    </row>
    <row r="49" spans="1:16" ht="26.25" customHeight="1" x14ac:dyDescent="0.2">
      <c r="A49" s="14"/>
      <c r="B49" s="75"/>
      <c r="C49" s="73" t="s">
        <v>6249</v>
      </c>
      <c r="D49" s="78" t="s">
        <v>289</v>
      </c>
      <c r="E49" s="13">
        <v>44466</v>
      </c>
      <c r="F49" s="76" t="s">
        <v>6199</v>
      </c>
      <c r="G49" s="13">
        <v>44466.916666666664</v>
      </c>
      <c r="H49" s="77" t="s">
        <v>6200</v>
      </c>
      <c r="I49" s="16">
        <v>70</v>
      </c>
      <c r="J49" s="16">
        <v>64</v>
      </c>
      <c r="K49" s="16">
        <v>18</v>
      </c>
      <c r="L49" s="16">
        <v>5</v>
      </c>
      <c r="M49" s="81">
        <v>20.16</v>
      </c>
      <c r="N49" s="100">
        <v>20.16</v>
      </c>
      <c r="O49" s="64">
        <v>2530</v>
      </c>
      <c r="P49" s="65">
        <f>Table2245789101123456789101112131415161718192021222324252627282930313233343536[[#This Row],[PEMBULATAN]]*O49</f>
        <v>51004.800000000003</v>
      </c>
    </row>
    <row r="50" spans="1:16" ht="26.25" customHeight="1" x14ac:dyDescent="0.2">
      <c r="A50" s="14"/>
      <c r="B50" s="75"/>
      <c r="C50" s="73" t="s">
        <v>6250</v>
      </c>
      <c r="D50" s="78" t="s">
        <v>289</v>
      </c>
      <c r="E50" s="13">
        <v>44466</v>
      </c>
      <c r="F50" s="76" t="s">
        <v>6199</v>
      </c>
      <c r="G50" s="13">
        <v>44466.916666666664</v>
      </c>
      <c r="H50" s="77" t="s">
        <v>6200</v>
      </c>
      <c r="I50" s="16">
        <v>83</v>
      </c>
      <c r="J50" s="16">
        <v>50</v>
      </c>
      <c r="K50" s="16">
        <v>28</v>
      </c>
      <c r="L50" s="16">
        <v>16</v>
      </c>
      <c r="M50" s="81">
        <v>29.05</v>
      </c>
      <c r="N50" s="100">
        <v>29.05</v>
      </c>
      <c r="O50" s="64">
        <v>2530</v>
      </c>
      <c r="P50" s="65">
        <f>Table2245789101123456789101112131415161718192021222324252627282930313233343536[[#This Row],[PEMBULATAN]]*O50</f>
        <v>73496.5</v>
      </c>
    </row>
    <row r="51" spans="1:16" ht="26.25" customHeight="1" x14ac:dyDescent="0.2">
      <c r="A51" s="14"/>
      <c r="B51" s="75"/>
      <c r="C51" s="73" t="s">
        <v>6251</v>
      </c>
      <c r="D51" s="78" t="s">
        <v>289</v>
      </c>
      <c r="E51" s="13">
        <v>44466</v>
      </c>
      <c r="F51" s="76" t="s">
        <v>6199</v>
      </c>
      <c r="G51" s="13">
        <v>44466.916666666664</v>
      </c>
      <c r="H51" s="77" t="s">
        <v>6200</v>
      </c>
      <c r="I51" s="16">
        <v>84</v>
      </c>
      <c r="J51" s="16">
        <v>58</v>
      </c>
      <c r="K51" s="16">
        <v>44</v>
      </c>
      <c r="L51" s="16">
        <v>28</v>
      </c>
      <c r="M51" s="81">
        <v>53.591999999999999</v>
      </c>
      <c r="N51" s="100">
        <v>53.591999999999999</v>
      </c>
      <c r="O51" s="64">
        <v>2530</v>
      </c>
      <c r="P51" s="65">
        <f>Table2245789101123456789101112131415161718192021222324252627282930313233343536[[#This Row],[PEMBULATAN]]*O51</f>
        <v>135587.76</v>
      </c>
    </row>
    <row r="52" spans="1:16" ht="26.25" customHeight="1" x14ac:dyDescent="0.2">
      <c r="A52" s="14"/>
      <c r="B52" s="75"/>
      <c r="C52" s="73" t="s">
        <v>6252</v>
      </c>
      <c r="D52" s="78" t="s">
        <v>289</v>
      </c>
      <c r="E52" s="13">
        <v>44466</v>
      </c>
      <c r="F52" s="76" t="s">
        <v>6199</v>
      </c>
      <c r="G52" s="13">
        <v>44466.916666666664</v>
      </c>
      <c r="H52" s="77" t="s">
        <v>6200</v>
      </c>
      <c r="I52" s="16">
        <v>83</v>
      </c>
      <c r="J52" s="16">
        <v>64</v>
      </c>
      <c r="K52" s="16">
        <v>39</v>
      </c>
      <c r="L52" s="16">
        <v>15</v>
      </c>
      <c r="M52" s="81">
        <v>51.792000000000002</v>
      </c>
      <c r="N52" s="100">
        <v>51.792000000000002</v>
      </c>
      <c r="O52" s="64">
        <v>2530</v>
      </c>
      <c r="P52" s="65">
        <f>Table2245789101123456789101112131415161718192021222324252627282930313233343536[[#This Row],[PEMBULATAN]]*O52</f>
        <v>131033.76000000001</v>
      </c>
    </row>
    <row r="53" spans="1:16" ht="26.25" customHeight="1" x14ac:dyDescent="0.2">
      <c r="A53" s="14"/>
      <c r="B53" s="75"/>
      <c r="C53" s="73" t="s">
        <v>6253</v>
      </c>
      <c r="D53" s="78" t="s">
        <v>289</v>
      </c>
      <c r="E53" s="13">
        <v>44466</v>
      </c>
      <c r="F53" s="76" t="s">
        <v>6199</v>
      </c>
      <c r="G53" s="13">
        <v>44466.916666666664</v>
      </c>
      <c r="H53" s="77" t="s">
        <v>6200</v>
      </c>
      <c r="I53" s="16">
        <v>90</v>
      </c>
      <c r="J53" s="16">
        <v>55</v>
      </c>
      <c r="K53" s="16">
        <v>33</v>
      </c>
      <c r="L53" s="16">
        <v>24</v>
      </c>
      <c r="M53" s="81">
        <v>40.837499999999999</v>
      </c>
      <c r="N53" s="100">
        <v>40.837499999999999</v>
      </c>
      <c r="O53" s="64">
        <v>2530</v>
      </c>
      <c r="P53" s="65">
        <f>Table2245789101123456789101112131415161718192021222324252627282930313233343536[[#This Row],[PEMBULATAN]]*O53</f>
        <v>103318.875</v>
      </c>
    </row>
    <row r="54" spans="1:16" ht="26.25" customHeight="1" x14ac:dyDescent="0.2">
      <c r="A54" s="14"/>
      <c r="B54" s="75"/>
      <c r="C54" s="73" t="s">
        <v>6254</v>
      </c>
      <c r="D54" s="78" t="s">
        <v>289</v>
      </c>
      <c r="E54" s="13">
        <v>44466</v>
      </c>
      <c r="F54" s="76" t="s">
        <v>6199</v>
      </c>
      <c r="G54" s="13">
        <v>44466.916666666664</v>
      </c>
      <c r="H54" s="77" t="s">
        <v>6200</v>
      </c>
      <c r="I54" s="16">
        <v>100</v>
      </c>
      <c r="J54" s="16">
        <v>70</v>
      </c>
      <c r="K54" s="16">
        <v>35</v>
      </c>
      <c r="L54" s="16">
        <v>27</v>
      </c>
      <c r="M54" s="81">
        <v>61.25</v>
      </c>
      <c r="N54" s="100">
        <v>61.25</v>
      </c>
      <c r="O54" s="64">
        <v>2530</v>
      </c>
      <c r="P54" s="65">
        <f>Table2245789101123456789101112131415161718192021222324252627282930313233343536[[#This Row],[PEMBULATAN]]*O54</f>
        <v>154962.5</v>
      </c>
    </row>
    <row r="55" spans="1:16" ht="26.25" customHeight="1" x14ac:dyDescent="0.2">
      <c r="A55" s="14"/>
      <c r="B55" s="75"/>
      <c r="C55" s="73" t="s">
        <v>6255</v>
      </c>
      <c r="D55" s="78" t="s">
        <v>289</v>
      </c>
      <c r="E55" s="13">
        <v>44466</v>
      </c>
      <c r="F55" s="76" t="s">
        <v>6199</v>
      </c>
      <c r="G55" s="13">
        <v>44466.916666666664</v>
      </c>
      <c r="H55" s="77" t="s">
        <v>6200</v>
      </c>
      <c r="I55" s="16">
        <v>88</v>
      </c>
      <c r="J55" s="16">
        <v>56</v>
      </c>
      <c r="K55" s="16">
        <v>37</v>
      </c>
      <c r="L55" s="16">
        <v>15</v>
      </c>
      <c r="M55" s="81">
        <v>45.584000000000003</v>
      </c>
      <c r="N55" s="100">
        <v>45.584000000000003</v>
      </c>
      <c r="O55" s="64">
        <v>2530</v>
      </c>
      <c r="P55" s="65">
        <f>Table2245789101123456789101112131415161718192021222324252627282930313233343536[[#This Row],[PEMBULATAN]]*O55</f>
        <v>115327.52</v>
      </c>
    </row>
    <row r="56" spans="1:16" ht="26.25" customHeight="1" x14ac:dyDescent="0.2">
      <c r="A56" s="14"/>
      <c r="B56" s="75"/>
      <c r="C56" s="73" t="s">
        <v>6256</v>
      </c>
      <c r="D56" s="78" t="s">
        <v>289</v>
      </c>
      <c r="E56" s="13">
        <v>44466</v>
      </c>
      <c r="F56" s="76" t="s">
        <v>6199</v>
      </c>
      <c r="G56" s="13">
        <v>44466.916666666664</v>
      </c>
      <c r="H56" s="77" t="s">
        <v>6200</v>
      </c>
      <c r="I56" s="16">
        <v>58</v>
      </c>
      <c r="J56" s="16">
        <v>65</v>
      </c>
      <c r="K56" s="16">
        <v>14</v>
      </c>
      <c r="L56" s="16">
        <v>7</v>
      </c>
      <c r="M56" s="81">
        <v>13.195</v>
      </c>
      <c r="N56" s="100">
        <v>13.195</v>
      </c>
      <c r="O56" s="64">
        <v>2530</v>
      </c>
      <c r="P56" s="65">
        <f>Table2245789101123456789101112131415161718192021222324252627282930313233343536[[#This Row],[PEMBULATAN]]*O56</f>
        <v>33383.35</v>
      </c>
    </row>
    <row r="57" spans="1:16" ht="26.25" customHeight="1" x14ac:dyDescent="0.2">
      <c r="A57" s="14"/>
      <c r="B57" s="75"/>
      <c r="C57" s="73" t="s">
        <v>6257</v>
      </c>
      <c r="D57" s="78" t="s">
        <v>289</v>
      </c>
      <c r="E57" s="13">
        <v>44466</v>
      </c>
      <c r="F57" s="76" t="s">
        <v>6199</v>
      </c>
      <c r="G57" s="13">
        <v>44466.916666666664</v>
      </c>
      <c r="H57" s="77" t="s">
        <v>6200</v>
      </c>
      <c r="I57" s="16">
        <v>95</v>
      </c>
      <c r="J57" s="16">
        <v>44</v>
      </c>
      <c r="K57" s="16">
        <v>35</v>
      </c>
      <c r="L57" s="16">
        <v>15</v>
      </c>
      <c r="M57" s="81">
        <v>36.575000000000003</v>
      </c>
      <c r="N57" s="100">
        <v>36.575000000000003</v>
      </c>
      <c r="O57" s="64">
        <v>2530</v>
      </c>
      <c r="P57" s="65">
        <f>Table2245789101123456789101112131415161718192021222324252627282930313233343536[[#This Row],[PEMBULATAN]]*O57</f>
        <v>92534.75</v>
      </c>
    </row>
    <row r="58" spans="1:16" ht="26.25" customHeight="1" x14ac:dyDescent="0.2">
      <c r="A58" s="14"/>
      <c r="B58" s="75"/>
      <c r="C58" s="73" t="s">
        <v>6258</v>
      </c>
      <c r="D58" s="78" t="s">
        <v>289</v>
      </c>
      <c r="E58" s="13">
        <v>44466</v>
      </c>
      <c r="F58" s="76" t="s">
        <v>6199</v>
      </c>
      <c r="G58" s="13">
        <v>44466.916666666664</v>
      </c>
      <c r="H58" s="77" t="s">
        <v>6200</v>
      </c>
      <c r="I58" s="16">
        <v>48</v>
      </c>
      <c r="J58" s="16">
        <v>45</v>
      </c>
      <c r="K58" s="16">
        <v>20</v>
      </c>
      <c r="L58" s="16">
        <v>8</v>
      </c>
      <c r="M58" s="81">
        <v>10.8</v>
      </c>
      <c r="N58" s="100">
        <v>10.8</v>
      </c>
      <c r="O58" s="64">
        <v>2530</v>
      </c>
      <c r="P58" s="65">
        <f>Table2245789101123456789101112131415161718192021222324252627282930313233343536[[#This Row],[PEMBULATAN]]*O58</f>
        <v>27324</v>
      </c>
    </row>
    <row r="59" spans="1:16" ht="26.25" customHeight="1" x14ac:dyDescent="0.2">
      <c r="A59" s="14"/>
      <c r="B59" s="75"/>
      <c r="C59" s="73" t="s">
        <v>6259</v>
      </c>
      <c r="D59" s="78" t="s">
        <v>289</v>
      </c>
      <c r="E59" s="13">
        <v>44466</v>
      </c>
      <c r="F59" s="76" t="s">
        <v>6199</v>
      </c>
      <c r="G59" s="13">
        <v>44466.916666666664</v>
      </c>
      <c r="H59" s="77" t="s">
        <v>6200</v>
      </c>
      <c r="I59" s="16">
        <v>12</v>
      </c>
      <c r="J59" s="16">
        <v>25</v>
      </c>
      <c r="K59" s="16">
        <v>7</v>
      </c>
      <c r="L59" s="16">
        <v>1</v>
      </c>
      <c r="M59" s="81">
        <v>0.52500000000000002</v>
      </c>
      <c r="N59" s="100">
        <v>1</v>
      </c>
      <c r="O59" s="64">
        <v>2530</v>
      </c>
      <c r="P59" s="65">
        <f>Table2245789101123456789101112131415161718192021222324252627282930313233343536[[#This Row],[PEMBULATAN]]*O59</f>
        <v>2530</v>
      </c>
    </row>
    <row r="60" spans="1:16" ht="26.25" customHeight="1" x14ac:dyDescent="0.2">
      <c r="A60" s="14"/>
      <c r="B60" s="75"/>
      <c r="C60" s="73" t="s">
        <v>6260</v>
      </c>
      <c r="D60" s="78" t="s">
        <v>289</v>
      </c>
      <c r="E60" s="13">
        <v>44466</v>
      </c>
      <c r="F60" s="76" t="s">
        <v>6199</v>
      </c>
      <c r="G60" s="13">
        <v>44466.916666666664</v>
      </c>
      <c r="H60" s="77" t="s">
        <v>6200</v>
      </c>
      <c r="I60" s="16">
        <v>75</v>
      </c>
      <c r="J60" s="16">
        <v>60</v>
      </c>
      <c r="K60" s="16">
        <v>31</v>
      </c>
      <c r="L60" s="16">
        <v>8</v>
      </c>
      <c r="M60" s="81">
        <v>34.875</v>
      </c>
      <c r="N60" s="100">
        <v>34.875</v>
      </c>
      <c r="O60" s="64">
        <v>2530</v>
      </c>
      <c r="P60" s="65">
        <f>Table2245789101123456789101112131415161718192021222324252627282930313233343536[[#This Row],[PEMBULATAN]]*O60</f>
        <v>88233.75</v>
      </c>
    </row>
    <row r="61" spans="1:16" ht="26.25" customHeight="1" x14ac:dyDescent="0.2">
      <c r="A61" s="14"/>
      <c r="B61" s="75"/>
      <c r="C61" s="73" t="s">
        <v>6261</v>
      </c>
      <c r="D61" s="78" t="s">
        <v>289</v>
      </c>
      <c r="E61" s="13">
        <v>44466</v>
      </c>
      <c r="F61" s="76" t="s">
        <v>6199</v>
      </c>
      <c r="G61" s="13">
        <v>44466.916666666664</v>
      </c>
      <c r="H61" s="77" t="s">
        <v>6200</v>
      </c>
      <c r="I61" s="16">
        <v>88</v>
      </c>
      <c r="J61" s="16">
        <v>66</v>
      </c>
      <c r="K61" s="16">
        <v>26</v>
      </c>
      <c r="L61" s="16">
        <v>10</v>
      </c>
      <c r="M61" s="81">
        <v>37.752000000000002</v>
      </c>
      <c r="N61" s="100">
        <v>37.752000000000002</v>
      </c>
      <c r="O61" s="64">
        <v>2530</v>
      </c>
      <c r="P61" s="65">
        <f>Table2245789101123456789101112131415161718192021222324252627282930313233343536[[#This Row],[PEMBULATAN]]*O61</f>
        <v>95512.560000000012</v>
      </c>
    </row>
    <row r="62" spans="1:16" ht="26.25" customHeight="1" x14ac:dyDescent="0.2">
      <c r="A62" s="14"/>
      <c r="B62" s="75"/>
      <c r="C62" s="73" t="s">
        <v>6262</v>
      </c>
      <c r="D62" s="78" t="s">
        <v>289</v>
      </c>
      <c r="E62" s="13">
        <v>44466</v>
      </c>
      <c r="F62" s="76" t="s">
        <v>6199</v>
      </c>
      <c r="G62" s="13">
        <v>44466.916666666664</v>
      </c>
      <c r="H62" s="77" t="s">
        <v>6200</v>
      </c>
      <c r="I62" s="16">
        <v>80</v>
      </c>
      <c r="J62" s="16">
        <v>59</v>
      </c>
      <c r="K62" s="16">
        <v>35</v>
      </c>
      <c r="L62" s="16">
        <v>26</v>
      </c>
      <c r="M62" s="81">
        <v>41.3</v>
      </c>
      <c r="N62" s="100">
        <v>42</v>
      </c>
      <c r="O62" s="64">
        <v>2530</v>
      </c>
      <c r="P62" s="65">
        <f>Table2245789101123456789101112131415161718192021222324252627282930313233343536[[#This Row],[PEMBULATAN]]*O62</f>
        <v>106260</v>
      </c>
    </row>
    <row r="63" spans="1:16" ht="26.25" customHeight="1" x14ac:dyDescent="0.2">
      <c r="A63" s="14"/>
      <c r="B63" s="75"/>
      <c r="C63" s="73" t="s">
        <v>6263</v>
      </c>
      <c r="D63" s="78" t="s">
        <v>289</v>
      </c>
      <c r="E63" s="13">
        <v>44466</v>
      </c>
      <c r="F63" s="76" t="s">
        <v>6199</v>
      </c>
      <c r="G63" s="13">
        <v>44466.916666666664</v>
      </c>
      <c r="H63" s="77" t="s">
        <v>6200</v>
      </c>
      <c r="I63" s="16">
        <v>78</v>
      </c>
      <c r="J63" s="16">
        <v>44</v>
      </c>
      <c r="K63" s="16">
        <v>18</v>
      </c>
      <c r="L63" s="16">
        <v>9</v>
      </c>
      <c r="M63" s="81">
        <v>15.444000000000001</v>
      </c>
      <c r="N63" s="100">
        <v>16</v>
      </c>
      <c r="O63" s="64">
        <v>2530</v>
      </c>
      <c r="P63" s="65">
        <f>Table2245789101123456789101112131415161718192021222324252627282930313233343536[[#This Row],[PEMBULATAN]]*O63</f>
        <v>40480</v>
      </c>
    </row>
    <row r="64" spans="1:16" ht="26.25" customHeight="1" x14ac:dyDescent="0.2">
      <c r="A64" s="14"/>
      <c r="B64" s="75"/>
      <c r="C64" s="73" t="s">
        <v>6264</v>
      </c>
      <c r="D64" s="78" t="s">
        <v>289</v>
      </c>
      <c r="E64" s="13">
        <v>44466</v>
      </c>
      <c r="F64" s="76" t="s">
        <v>6199</v>
      </c>
      <c r="G64" s="13">
        <v>44466.916666666664</v>
      </c>
      <c r="H64" s="77" t="s">
        <v>6200</v>
      </c>
      <c r="I64" s="16">
        <v>85</v>
      </c>
      <c r="J64" s="16">
        <v>60</v>
      </c>
      <c r="K64" s="16">
        <v>34</v>
      </c>
      <c r="L64" s="16">
        <v>17</v>
      </c>
      <c r="M64" s="81">
        <v>43.35</v>
      </c>
      <c r="N64" s="100">
        <v>44</v>
      </c>
      <c r="O64" s="64">
        <v>2530</v>
      </c>
      <c r="P64" s="65">
        <f>Table2245789101123456789101112131415161718192021222324252627282930313233343536[[#This Row],[PEMBULATAN]]*O64</f>
        <v>111320</v>
      </c>
    </row>
    <row r="65" spans="1:16" ht="26.25" customHeight="1" x14ac:dyDescent="0.2">
      <c r="A65" s="14"/>
      <c r="B65" s="75"/>
      <c r="C65" s="73" t="s">
        <v>6265</v>
      </c>
      <c r="D65" s="78" t="s">
        <v>289</v>
      </c>
      <c r="E65" s="13">
        <v>44466</v>
      </c>
      <c r="F65" s="76" t="s">
        <v>6199</v>
      </c>
      <c r="G65" s="13">
        <v>44466.916666666664</v>
      </c>
      <c r="H65" s="77" t="s">
        <v>6200</v>
      </c>
      <c r="I65" s="16">
        <v>74</v>
      </c>
      <c r="J65" s="16">
        <v>64</v>
      </c>
      <c r="K65" s="16">
        <v>32</v>
      </c>
      <c r="L65" s="16">
        <v>9</v>
      </c>
      <c r="M65" s="81">
        <v>37.887999999999998</v>
      </c>
      <c r="N65" s="100">
        <v>37.887999999999998</v>
      </c>
      <c r="O65" s="64">
        <v>2530</v>
      </c>
      <c r="P65" s="65">
        <f>Table2245789101123456789101112131415161718192021222324252627282930313233343536[[#This Row],[PEMBULATAN]]*O65</f>
        <v>95856.639999999999</v>
      </c>
    </row>
    <row r="66" spans="1:16" ht="26.25" customHeight="1" x14ac:dyDescent="0.2">
      <c r="A66" s="14"/>
      <c r="B66" s="75"/>
      <c r="C66" s="73" t="s">
        <v>6266</v>
      </c>
      <c r="D66" s="78" t="s">
        <v>289</v>
      </c>
      <c r="E66" s="13">
        <v>44466</v>
      </c>
      <c r="F66" s="76" t="s">
        <v>6199</v>
      </c>
      <c r="G66" s="13">
        <v>44466.916666666664</v>
      </c>
      <c r="H66" s="77" t="s">
        <v>6200</v>
      </c>
      <c r="I66" s="16">
        <v>80</v>
      </c>
      <c r="J66" s="16">
        <v>61</v>
      </c>
      <c r="K66" s="16">
        <v>44</v>
      </c>
      <c r="L66" s="16">
        <v>26</v>
      </c>
      <c r="M66" s="81">
        <v>53.68</v>
      </c>
      <c r="N66" s="100">
        <v>53.68</v>
      </c>
      <c r="O66" s="64">
        <v>2530</v>
      </c>
      <c r="P66" s="65">
        <f>Table2245789101123456789101112131415161718192021222324252627282930313233343536[[#This Row],[PEMBULATAN]]*O66</f>
        <v>135810.4</v>
      </c>
    </row>
    <row r="67" spans="1:16" ht="26.25" customHeight="1" x14ac:dyDescent="0.2">
      <c r="A67" s="14"/>
      <c r="B67" s="75"/>
      <c r="C67" s="73" t="s">
        <v>6267</v>
      </c>
      <c r="D67" s="78" t="s">
        <v>289</v>
      </c>
      <c r="E67" s="13">
        <v>44466</v>
      </c>
      <c r="F67" s="76" t="s">
        <v>6199</v>
      </c>
      <c r="G67" s="13">
        <v>44466.916666666664</v>
      </c>
      <c r="H67" s="77" t="s">
        <v>6200</v>
      </c>
      <c r="I67" s="16">
        <v>40</v>
      </c>
      <c r="J67" s="16">
        <v>45</v>
      </c>
      <c r="K67" s="16">
        <v>19</v>
      </c>
      <c r="L67" s="16">
        <v>4</v>
      </c>
      <c r="M67" s="81">
        <v>8.5500000000000007</v>
      </c>
      <c r="N67" s="100">
        <v>8.5500000000000007</v>
      </c>
      <c r="O67" s="64">
        <v>2530</v>
      </c>
      <c r="P67" s="65">
        <f>Table2245789101123456789101112131415161718192021222324252627282930313233343536[[#This Row],[PEMBULATAN]]*O67</f>
        <v>21631.5</v>
      </c>
    </row>
    <row r="68" spans="1:16" ht="26.25" customHeight="1" x14ac:dyDescent="0.2">
      <c r="A68" s="14"/>
      <c r="B68" s="75"/>
      <c r="C68" s="73" t="s">
        <v>6268</v>
      </c>
      <c r="D68" s="78" t="s">
        <v>289</v>
      </c>
      <c r="E68" s="13">
        <v>44466</v>
      </c>
      <c r="F68" s="76" t="s">
        <v>6199</v>
      </c>
      <c r="G68" s="13">
        <v>44466.916666666664</v>
      </c>
      <c r="H68" s="77" t="s">
        <v>6200</v>
      </c>
      <c r="I68" s="16">
        <v>62</v>
      </c>
      <c r="J68" s="16">
        <v>43</v>
      </c>
      <c r="K68" s="16">
        <v>20</v>
      </c>
      <c r="L68" s="16">
        <v>6</v>
      </c>
      <c r="M68" s="81">
        <v>13.33</v>
      </c>
      <c r="N68" s="100">
        <v>14</v>
      </c>
      <c r="O68" s="64">
        <v>2530</v>
      </c>
      <c r="P68" s="65">
        <f>Table2245789101123456789101112131415161718192021222324252627282930313233343536[[#This Row],[PEMBULATAN]]*O68</f>
        <v>35420</v>
      </c>
    </row>
    <row r="69" spans="1:16" ht="26.25" customHeight="1" x14ac:dyDescent="0.2">
      <c r="A69" s="14"/>
      <c r="B69" s="75"/>
      <c r="C69" s="73" t="s">
        <v>6269</v>
      </c>
      <c r="D69" s="78" t="s">
        <v>289</v>
      </c>
      <c r="E69" s="13">
        <v>44466</v>
      </c>
      <c r="F69" s="76" t="s">
        <v>6199</v>
      </c>
      <c r="G69" s="13">
        <v>44466.916666666664</v>
      </c>
      <c r="H69" s="77" t="s">
        <v>6200</v>
      </c>
      <c r="I69" s="16">
        <v>45</v>
      </c>
      <c r="J69" s="16">
        <v>45</v>
      </c>
      <c r="K69" s="16">
        <v>17</v>
      </c>
      <c r="L69" s="16">
        <v>2</v>
      </c>
      <c r="M69" s="81">
        <v>8.6062499999999993</v>
      </c>
      <c r="N69" s="100">
        <v>8.6062499999999993</v>
      </c>
      <c r="O69" s="64">
        <v>2530</v>
      </c>
      <c r="P69" s="65">
        <f>Table2245789101123456789101112131415161718192021222324252627282930313233343536[[#This Row],[PEMBULATAN]]*O69</f>
        <v>21773.8125</v>
      </c>
    </row>
    <row r="70" spans="1:16" ht="26.25" customHeight="1" x14ac:dyDescent="0.2">
      <c r="A70" s="14"/>
      <c r="B70" s="75"/>
      <c r="C70" s="73" t="s">
        <v>6270</v>
      </c>
      <c r="D70" s="78" t="s">
        <v>289</v>
      </c>
      <c r="E70" s="13">
        <v>44466</v>
      </c>
      <c r="F70" s="76" t="s">
        <v>6199</v>
      </c>
      <c r="G70" s="13">
        <v>44466.916666666664</v>
      </c>
      <c r="H70" s="77" t="s">
        <v>6200</v>
      </c>
      <c r="I70" s="16">
        <v>60</v>
      </c>
      <c r="J70" s="16">
        <v>43</v>
      </c>
      <c r="K70" s="16">
        <v>16</v>
      </c>
      <c r="L70" s="16">
        <v>4</v>
      </c>
      <c r="M70" s="81">
        <v>10.32</v>
      </c>
      <c r="N70" s="100">
        <v>11</v>
      </c>
      <c r="O70" s="64">
        <v>2530</v>
      </c>
      <c r="P70" s="65">
        <f>Table2245789101123456789101112131415161718192021222324252627282930313233343536[[#This Row],[PEMBULATAN]]*O70</f>
        <v>27830</v>
      </c>
    </row>
    <row r="71" spans="1:16" ht="26.25" customHeight="1" x14ac:dyDescent="0.2">
      <c r="A71" s="14"/>
      <c r="B71" s="75"/>
      <c r="C71" s="73" t="s">
        <v>6271</v>
      </c>
      <c r="D71" s="78" t="s">
        <v>289</v>
      </c>
      <c r="E71" s="13">
        <v>44466</v>
      </c>
      <c r="F71" s="76" t="s">
        <v>6199</v>
      </c>
      <c r="G71" s="13">
        <v>44466.916666666664</v>
      </c>
      <c r="H71" s="77" t="s">
        <v>6200</v>
      </c>
      <c r="I71" s="16">
        <v>51</v>
      </c>
      <c r="J71" s="16">
        <v>41</v>
      </c>
      <c r="K71" s="16">
        <v>6</v>
      </c>
      <c r="L71" s="16">
        <v>2</v>
      </c>
      <c r="M71" s="81">
        <v>3.1364999999999998</v>
      </c>
      <c r="N71" s="100">
        <v>3.1364999999999998</v>
      </c>
      <c r="O71" s="64">
        <v>2530</v>
      </c>
      <c r="P71" s="65">
        <f>Table2245789101123456789101112131415161718192021222324252627282930313233343536[[#This Row],[PEMBULATAN]]*O71</f>
        <v>7935.3449999999993</v>
      </c>
    </row>
    <row r="72" spans="1:16" ht="26.25" customHeight="1" x14ac:dyDescent="0.2">
      <c r="A72" s="14"/>
      <c r="B72" s="75"/>
      <c r="C72" s="73" t="s">
        <v>6272</v>
      </c>
      <c r="D72" s="78" t="s">
        <v>289</v>
      </c>
      <c r="E72" s="13">
        <v>44466</v>
      </c>
      <c r="F72" s="76" t="s">
        <v>6199</v>
      </c>
      <c r="G72" s="13">
        <v>44466.916666666664</v>
      </c>
      <c r="H72" s="77" t="s">
        <v>6200</v>
      </c>
      <c r="I72" s="16">
        <v>45</v>
      </c>
      <c r="J72" s="16">
        <v>41</v>
      </c>
      <c r="K72" s="16">
        <v>18</v>
      </c>
      <c r="L72" s="16">
        <v>5</v>
      </c>
      <c r="M72" s="81">
        <v>8.3025000000000002</v>
      </c>
      <c r="N72" s="100">
        <v>9</v>
      </c>
      <c r="O72" s="64">
        <v>2530</v>
      </c>
      <c r="P72" s="65">
        <f>Table2245789101123456789101112131415161718192021222324252627282930313233343536[[#This Row],[PEMBULATAN]]*O72</f>
        <v>22770</v>
      </c>
    </row>
    <row r="73" spans="1:16" ht="26.25" customHeight="1" x14ac:dyDescent="0.2">
      <c r="A73" s="14"/>
      <c r="B73" s="75"/>
      <c r="C73" s="73" t="s">
        <v>6273</v>
      </c>
      <c r="D73" s="78" t="s">
        <v>289</v>
      </c>
      <c r="E73" s="13">
        <v>44466</v>
      </c>
      <c r="F73" s="76" t="s">
        <v>6199</v>
      </c>
      <c r="G73" s="13">
        <v>44466.916666666664</v>
      </c>
      <c r="H73" s="77" t="s">
        <v>6200</v>
      </c>
      <c r="I73" s="16">
        <v>110</v>
      </c>
      <c r="J73" s="16">
        <v>12</v>
      </c>
      <c r="K73" s="16">
        <v>8</v>
      </c>
      <c r="L73" s="16">
        <v>1</v>
      </c>
      <c r="M73" s="81">
        <v>2.64</v>
      </c>
      <c r="N73" s="100">
        <v>2.64</v>
      </c>
      <c r="O73" s="64">
        <v>2530</v>
      </c>
      <c r="P73" s="65">
        <f>Table2245789101123456789101112131415161718192021222324252627282930313233343536[[#This Row],[PEMBULATAN]]*O73</f>
        <v>6679.2000000000007</v>
      </c>
    </row>
    <row r="74" spans="1:16" ht="26.25" customHeight="1" x14ac:dyDescent="0.2">
      <c r="A74" s="14"/>
      <c r="B74" s="75"/>
      <c r="C74" s="73" t="s">
        <v>6274</v>
      </c>
      <c r="D74" s="78" t="s">
        <v>289</v>
      </c>
      <c r="E74" s="13">
        <v>44466</v>
      </c>
      <c r="F74" s="76" t="s">
        <v>6199</v>
      </c>
      <c r="G74" s="13">
        <v>44466.916666666664</v>
      </c>
      <c r="H74" s="77" t="s">
        <v>6200</v>
      </c>
      <c r="I74" s="16">
        <v>45</v>
      </c>
      <c r="J74" s="16">
        <v>42</v>
      </c>
      <c r="K74" s="16">
        <v>26</v>
      </c>
      <c r="L74" s="16">
        <v>5</v>
      </c>
      <c r="M74" s="81">
        <v>12.285</v>
      </c>
      <c r="N74" s="100">
        <v>12.285</v>
      </c>
      <c r="O74" s="64">
        <v>2530</v>
      </c>
      <c r="P74" s="65">
        <f>Table2245789101123456789101112131415161718192021222324252627282930313233343536[[#This Row],[PEMBULATAN]]*O74</f>
        <v>31081.05</v>
      </c>
    </row>
    <row r="75" spans="1:16" ht="26.25" customHeight="1" x14ac:dyDescent="0.2">
      <c r="A75" s="14"/>
      <c r="B75" s="75"/>
      <c r="C75" s="73" t="s">
        <v>6275</v>
      </c>
      <c r="D75" s="78" t="s">
        <v>289</v>
      </c>
      <c r="E75" s="13">
        <v>44466</v>
      </c>
      <c r="F75" s="76" t="s">
        <v>6199</v>
      </c>
      <c r="G75" s="13">
        <v>44466.916666666664</v>
      </c>
      <c r="H75" s="77" t="s">
        <v>6200</v>
      </c>
      <c r="I75" s="16">
        <v>44</v>
      </c>
      <c r="J75" s="16">
        <v>34</v>
      </c>
      <c r="K75" s="16">
        <v>26</v>
      </c>
      <c r="L75" s="16">
        <v>9</v>
      </c>
      <c r="M75" s="81">
        <v>9.7240000000000002</v>
      </c>
      <c r="N75" s="100">
        <v>9.7240000000000002</v>
      </c>
      <c r="O75" s="64">
        <v>2530</v>
      </c>
      <c r="P75" s="65">
        <f>Table2245789101123456789101112131415161718192021222324252627282930313233343536[[#This Row],[PEMBULATAN]]*O75</f>
        <v>24601.72</v>
      </c>
    </row>
    <row r="76" spans="1:16" ht="26.25" customHeight="1" x14ac:dyDescent="0.2">
      <c r="A76" s="14"/>
      <c r="B76" s="75"/>
      <c r="C76" s="73" t="s">
        <v>6276</v>
      </c>
      <c r="D76" s="78" t="s">
        <v>289</v>
      </c>
      <c r="E76" s="13">
        <v>44466</v>
      </c>
      <c r="F76" s="76" t="s">
        <v>6199</v>
      </c>
      <c r="G76" s="13">
        <v>44466.916666666664</v>
      </c>
      <c r="H76" s="77" t="s">
        <v>6200</v>
      </c>
      <c r="I76" s="16">
        <v>66</v>
      </c>
      <c r="J76" s="16">
        <v>42</v>
      </c>
      <c r="K76" s="16">
        <v>15</v>
      </c>
      <c r="L76" s="16">
        <v>6</v>
      </c>
      <c r="M76" s="81">
        <v>10.395</v>
      </c>
      <c r="N76" s="100">
        <v>11</v>
      </c>
      <c r="O76" s="64">
        <v>2530</v>
      </c>
      <c r="P76" s="65">
        <f>Table2245789101123456789101112131415161718192021222324252627282930313233343536[[#This Row],[PEMBULATAN]]*O76</f>
        <v>27830</v>
      </c>
    </row>
    <row r="77" spans="1:16" ht="26.25" customHeight="1" x14ac:dyDescent="0.2">
      <c r="A77" s="14"/>
      <c r="B77" s="75"/>
      <c r="C77" s="73" t="s">
        <v>6277</v>
      </c>
      <c r="D77" s="78" t="s">
        <v>289</v>
      </c>
      <c r="E77" s="13">
        <v>44466</v>
      </c>
      <c r="F77" s="76" t="s">
        <v>6199</v>
      </c>
      <c r="G77" s="13">
        <v>44466.916666666664</v>
      </c>
      <c r="H77" s="77" t="s">
        <v>6200</v>
      </c>
      <c r="I77" s="16">
        <v>50</v>
      </c>
      <c r="J77" s="16">
        <v>40</v>
      </c>
      <c r="K77" s="16">
        <v>28</v>
      </c>
      <c r="L77" s="16">
        <v>3</v>
      </c>
      <c r="M77" s="81">
        <v>14</v>
      </c>
      <c r="N77" s="100">
        <v>14</v>
      </c>
      <c r="O77" s="64">
        <v>2530</v>
      </c>
      <c r="P77" s="65">
        <f>Table2245789101123456789101112131415161718192021222324252627282930313233343536[[#This Row],[PEMBULATAN]]*O77</f>
        <v>35420</v>
      </c>
    </row>
    <row r="78" spans="1:16" ht="26.25" customHeight="1" x14ac:dyDescent="0.2">
      <c r="A78" s="14"/>
      <c r="B78" s="75"/>
      <c r="C78" s="73" t="s">
        <v>6278</v>
      </c>
      <c r="D78" s="78" t="s">
        <v>289</v>
      </c>
      <c r="E78" s="13">
        <v>44466</v>
      </c>
      <c r="F78" s="76" t="s">
        <v>6199</v>
      </c>
      <c r="G78" s="13">
        <v>44466.916666666664</v>
      </c>
      <c r="H78" s="77" t="s">
        <v>6200</v>
      </c>
      <c r="I78" s="16">
        <v>80</v>
      </c>
      <c r="J78" s="16">
        <v>32</v>
      </c>
      <c r="K78" s="16">
        <v>13</v>
      </c>
      <c r="L78" s="16">
        <v>8</v>
      </c>
      <c r="M78" s="81">
        <v>8.32</v>
      </c>
      <c r="N78" s="100">
        <v>9</v>
      </c>
      <c r="O78" s="64">
        <v>2530</v>
      </c>
      <c r="P78" s="65">
        <f>Table2245789101123456789101112131415161718192021222324252627282930313233343536[[#This Row],[PEMBULATAN]]*O78</f>
        <v>22770</v>
      </c>
    </row>
    <row r="79" spans="1:16" ht="26.25" customHeight="1" x14ac:dyDescent="0.2">
      <c r="A79" s="14"/>
      <c r="B79" s="75"/>
      <c r="C79" s="73" t="s">
        <v>6279</v>
      </c>
      <c r="D79" s="78" t="s">
        <v>289</v>
      </c>
      <c r="E79" s="13">
        <v>44466</v>
      </c>
      <c r="F79" s="76" t="s">
        <v>6199</v>
      </c>
      <c r="G79" s="13">
        <v>44466.916666666664</v>
      </c>
      <c r="H79" s="77" t="s">
        <v>6200</v>
      </c>
      <c r="I79" s="16">
        <v>80</v>
      </c>
      <c r="J79" s="16">
        <v>60</v>
      </c>
      <c r="K79" s="16">
        <v>29</v>
      </c>
      <c r="L79" s="16">
        <v>18</v>
      </c>
      <c r="M79" s="81">
        <v>34.799999999999997</v>
      </c>
      <c r="N79" s="100">
        <v>34.799999999999997</v>
      </c>
      <c r="O79" s="64">
        <v>2530</v>
      </c>
      <c r="P79" s="65">
        <f>Table2245789101123456789101112131415161718192021222324252627282930313233343536[[#This Row],[PEMBULATAN]]*O79</f>
        <v>88044</v>
      </c>
    </row>
    <row r="80" spans="1:16" ht="26.25" customHeight="1" x14ac:dyDescent="0.2">
      <c r="A80" s="14"/>
      <c r="B80" s="75"/>
      <c r="C80" s="73" t="s">
        <v>6280</v>
      </c>
      <c r="D80" s="78" t="s">
        <v>289</v>
      </c>
      <c r="E80" s="13">
        <v>44466</v>
      </c>
      <c r="F80" s="76" t="s">
        <v>6199</v>
      </c>
      <c r="G80" s="13">
        <v>44466.916666666664</v>
      </c>
      <c r="H80" s="77" t="s">
        <v>6200</v>
      </c>
      <c r="I80" s="16">
        <v>47</v>
      </c>
      <c r="J80" s="16">
        <v>27</v>
      </c>
      <c r="K80" s="16">
        <v>27</v>
      </c>
      <c r="L80" s="16">
        <v>8</v>
      </c>
      <c r="M80" s="81">
        <v>8.5657499999999995</v>
      </c>
      <c r="N80" s="100">
        <v>8.5657499999999995</v>
      </c>
      <c r="O80" s="64">
        <v>2530</v>
      </c>
      <c r="P80" s="65">
        <f>Table2245789101123456789101112131415161718192021222324252627282930313233343536[[#This Row],[PEMBULATAN]]*O80</f>
        <v>21671.3475</v>
      </c>
    </row>
    <row r="81" spans="1:16" ht="26.25" customHeight="1" x14ac:dyDescent="0.2">
      <c r="A81" s="14"/>
      <c r="B81" s="75"/>
      <c r="C81" s="73" t="s">
        <v>6281</v>
      </c>
      <c r="D81" s="78" t="s">
        <v>289</v>
      </c>
      <c r="E81" s="13">
        <v>44466</v>
      </c>
      <c r="F81" s="76" t="s">
        <v>6199</v>
      </c>
      <c r="G81" s="13">
        <v>44466.916666666664</v>
      </c>
      <c r="H81" s="77" t="s">
        <v>6200</v>
      </c>
      <c r="I81" s="16">
        <v>103</v>
      </c>
      <c r="J81" s="16">
        <v>24</v>
      </c>
      <c r="K81" s="16">
        <v>8</v>
      </c>
      <c r="L81" s="16">
        <v>3</v>
      </c>
      <c r="M81" s="81">
        <v>4.944</v>
      </c>
      <c r="N81" s="100">
        <v>4.944</v>
      </c>
      <c r="O81" s="64">
        <v>2530</v>
      </c>
      <c r="P81" s="65">
        <f>Table2245789101123456789101112131415161718192021222324252627282930313233343536[[#This Row],[PEMBULATAN]]*O81</f>
        <v>12508.32</v>
      </c>
    </row>
    <row r="82" spans="1:16" ht="26.25" customHeight="1" x14ac:dyDescent="0.2">
      <c r="A82" s="14"/>
      <c r="B82" s="75"/>
      <c r="C82" s="73" t="s">
        <v>6282</v>
      </c>
      <c r="D82" s="78" t="s">
        <v>289</v>
      </c>
      <c r="E82" s="13">
        <v>44466</v>
      </c>
      <c r="F82" s="76" t="s">
        <v>6199</v>
      </c>
      <c r="G82" s="13">
        <v>44466.916666666664</v>
      </c>
      <c r="H82" s="77" t="s">
        <v>6200</v>
      </c>
      <c r="I82" s="16">
        <v>89</v>
      </c>
      <c r="J82" s="16">
        <v>89</v>
      </c>
      <c r="K82" s="16">
        <v>4</v>
      </c>
      <c r="L82" s="16">
        <v>1</v>
      </c>
      <c r="M82" s="81">
        <v>7.9210000000000003</v>
      </c>
      <c r="N82" s="100">
        <v>7.9210000000000003</v>
      </c>
      <c r="O82" s="64">
        <v>2530</v>
      </c>
      <c r="P82" s="65">
        <f>Table2245789101123456789101112131415161718192021222324252627282930313233343536[[#This Row],[PEMBULATAN]]*O82</f>
        <v>20040.13</v>
      </c>
    </row>
    <row r="83" spans="1:16" ht="26.25" customHeight="1" x14ac:dyDescent="0.2">
      <c r="A83" s="14"/>
      <c r="B83" s="75"/>
      <c r="C83" s="73" t="s">
        <v>6283</v>
      </c>
      <c r="D83" s="78" t="s">
        <v>289</v>
      </c>
      <c r="E83" s="13">
        <v>44466</v>
      </c>
      <c r="F83" s="76" t="s">
        <v>6199</v>
      </c>
      <c r="G83" s="13">
        <v>44466.916666666664</v>
      </c>
      <c r="H83" s="77" t="s">
        <v>6200</v>
      </c>
      <c r="I83" s="16">
        <v>33</v>
      </c>
      <c r="J83" s="16">
        <v>21</v>
      </c>
      <c r="K83" s="16">
        <v>12</v>
      </c>
      <c r="L83" s="16">
        <v>2</v>
      </c>
      <c r="M83" s="81">
        <v>2.0790000000000002</v>
      </c>
      <c r="N83" s="100">
        <v>2.0790000000000002</v>
      </c>
      <c r="O83" s="64">
        <v>2530</v>
      </c>
      <c r="P83" s="65">
        <f>Table2245789101123456789101112131415161718192021222324252627282930313233343536[[#This Row],[PEMBULATAN]]*O83</f>
        <v>5259.8700000000008</v>
      </c>
    </row>
    <row r="84" spans="1:16" ht="26.25" customHeight="1" x14ac:dyDescent="0.2">
      <c r="A84" s="14"/>
      <c r="B84" s="75"/>
      <c r="C84" s="73" t="s">
        <v>6284</v>
      </c>
      <c r="D84" s="78" t="s">
        <v>289</v>
      </c>
      <c r="E84" s="13">
        <v>44466</v>
      </c>
      <c r="F84" s="76" t="s">
        <v>6199</v>
      </c>
      <c r="G84" s="13">
        <v>44466.916666666664</v>
      </c>
      <c r="H84" s="77" t="s">
        <v>6200</v>
      </c>
      <c r="I84" s="16">
        <v>55</v>
      </c>
      <c r="J84" s="16">
        <v>33</v>
      </c>
      <c r="K84" s="16">
        <v>33</v>
      </c>
      <c r="L84" s="16">
        <v>3</v>
      </c>
      <c r="M84" s="81">
        <v>14.973750000000001</v>
      </c>
      <c r="N84" s="100">
        <v>14.973750000000001</v>
      </c>
      <c r="O84" s="64">
        <v>2530</v>
      </c>
      <c r="P84" s="65">
        <f>Table2245789101123456789101112131415161718192021222324252627282930313233343536[[#This Row],[PEMBULATAN]]*O84</f>
        <v>37883.587500000001</v>
      </c>
    </row>
    <row r="85" spans="1:16" ht="26.25" customHeight="1" x14ac:dyDescent="0.2">
      <c r="A85" s="14"/>
      <c r="B85" s="75"/>
      <c r="C85" s="73" t="s">
        <v>6285</v>
      </c>
      <c r="D85" s="78" t="s">
        <v>289</v>
      </c>
      <c r="E85" s="13">
        <v>44466</v>
      </c>
      <c r="F85" s="76" t="s">
        <v>6199</v>
      </c>
      <c r="G85" s="13">
        <v>44466.916666666664</v>
      </c>
      <c r="H85" s="77" t="s">
        <v>6200</v>
      </c>
      <c r="I85" s="16">
        <v>40</v>
      </c>
      <c r="J85" s="16">
        <v>31</v>
      </c>
      <c r="K85" s="16">
        <v>18</v>
      </c>
      <c r="L85" s="16">
        <v>3</v>
      </c>
      <c r="M85" s="81">
        <v>5.58</v>
      </c>
      <c r="N85" s="100">
        <v>5.58</v>
      </c>
      <c r="O85" s="64">
        <v>2530</v>
      </c>
      <c r="P85" s="65">
        <f>Table2245789101123456789101112131415161718192021222324252627282930313233343536[[#This Row],[PEMBULATAN]]*O85</f>
        <v>14117.4</v>
      </c>
    </row>
    <row r="86" spans="1:16" ht="26.25" customHeight="1" x14ac:dyDescent="0.2">
      <c r="A86" s="14"/>
      <c r="B86" s="75"/>
      <c r="C86" s="73" t="s">
        <v>6286</v>
      </c>
      <c r="D86" s="78" t="s">
        <v>289</v>
      </c>
      <c r="E86" s="13">
        <v>44466</v>
      </c>
      <c r="F86" s="76" t="s">
        <v>6199</v>
      </c>
      <c r="G86" s="13">
        <v>44466.916666666664</v>
      </c>
      <c r="H86" s="77" t="s">
        <v>6200</v>
      </c>
      <c r="I86" s="16">
        <v>97</v>
      </c>
      <c r="J86" s="16">
        <v>93</v>
      </c>
      <c r="K86" s="16">
        <v>7</v>
      </c>
      <c r="L86" s="16">
        <v>3</v>
      </c>
      <c r="M86" s="81">
        <v>15.78675</v>
      </c>
      <c r="N86" s="100">
        <v>15.78675</v>
      </c>
      <c r="O86" s="64">
        <v>2530</v>
      </c>
      <c r="P86" s="65">
        <f>Table2245789101123456789101112131415161718192021222324252627282930313233343536[[#This Row],[PEMBULATAN]]*O86</f>
        <v>39940.477500000001</v>
      </c>
    </row>
    <row r="87" spans="1:16" ht="26.25" customHeight="1" x14ac:dyDescent="0.2">
      <c r="A87" s="14"/>
      <c r="B87" s="75"/>
      <c r="C87" s="73" t="s">
        <v>6287</v>
      </c>
      <c r="D87" s="78" t="s">
        <v>289</v>
      </c>
      <c r="E87" s="13">
        <v>44466</v>
      </c>
      <c r="F87" s="76" t="s">
        <v>6199</v>
      </c>
      <c r="G87" s="13">
        <v>44466.916666666664</v>
      </c>
      <c r="H87" s="77" t="s">
        <v>6200</v>
      </c>
      <c r="I87" s="16">
        <v>25</v>
      </c>
      <c r="J87" s="16">
        <v>22</v>
      </c>
      <c r="K87" s="16">
        <v>8</v>
      </c>
      <c r="L87" s="16">
        <v>1</v>
      </c>
      <c r="M87" s="81">
        <v>1.1000000000000001</v>
      </c>
      <c r="N87" s="100">
        <v>1.1000000000000001</v>
      </c>
      <c r="O87" s="64">
        <v>2530</v>
      </c>
      <c r="P87" s="65">
        <f>Table2245789101123456789101112131415161718192021222324252627282930313233343536[[#This Row],[PEMBULATAN]]*O87</f>
        <v>2783</v>
      </c>
    </row>
    <row r="88" spans="1:16" ht="26.25" customHeight="1" x14ac:dyDescent="0.2">
      <c r="A88" s="14"/>
      <c r="B88" s="75"/>
      <c r="C88" s="73" t="s">
        <v>6288</v>
      </c>
      <c r="D88" s="78" t="s">
        <v>289</v>
      </c>
      <c r="E88" s="13">
        <v>44466</v>
      </c>
      <c r="F88" s="76" t="s">
        <v>6199</v>
      </c>
      <c r="G88" s="13">
        <v>44466.916666666664</v>
      </c>
      <c r="H88" s="77" t="s">
        <v>6200</v>
      </c>
      <c r="I88" s="16">
        <v>47</v>
      </c>
      <c r="J88" s="16">
        <v>28</v>
      </c>
      <c r="K88" s="16">
        <v>16</v>
      </c>
      <c r="L88" s="16">
        <v>2</v>
      </c>
      <c r="M88" s="81">
        <v>5.2640000000000002</v>
      </c>
      <c r="N88" s="100">
        <v>5.2640000000000002</v>
      </c>
      <c r="O88" s="64">
        <v>2530</v>
      </c>
      <c r="P88" s="65">
        <f>Table2245789101123456789101112131415161718192021222324252627282930313233343536[[#This Row],[PEMBULATAN]]*O88</f>
        <v>13317.92</v>
      </c>
    </row>
    <row r="89" spans="1:16" ht="26.25" customHeight="1" x14ac:dyDescent="0.2">
      <c r="A89" s="14"/>
      <c r="B89" s="75"/>
      <c r="C89" s="73" t="s">
        <v>6289</v>
      </c>
      <c r="D89" s="78" t="s">
        <v>289</v>
      </c>
      <c r="E89" s="13">
        <v>44466</v>
      </c>
      <c r="F89" s="76" t="s">
        <v>6199</v>
      </c>
      <c r="G89" s="13">
        <v>44466.916666666664</v>
      </c>
      <c r="H89" s="77" t="s">
        <v>6200</v>
      </c>
      <c r="I89" s="16">
        <v>40</v>
      </c>
      <c r="J89" s="16">
        <v>40</v>
      </c>
      <c r="K89" s="16">
        <v>5</v>
      </c>
      <c r="L89" s="16">
        <v>3</v>
      </c>
      <c r="M89" s="81">
        <v>2</v>
      </c>
      <c r="N89" s="100">
        <v>3</v>
      </c>
      <c r="O89" s="64">
        <v>2530</v>
      </c>
      <c r="P89" s="65">
        <f>Table2245789101123456789101112131415161718192021222324252627282930313233343536[[#This Row],[PEMBULATAN]]*O89</f>
        <v>7590</v>
      </c>
    </row>
    <row r="90" spans="1:16" ht="26.25" customHeight="1" x14ac:dyDescent="0.2">
      <c r="A90" s="14"/>
      <c r="B90" s="75"/>
      <c r="C90" s="73" t="s">
        <v>6290</v>
      </c>
      <c r="D90" s="78" t="s">
        <v>289</v>
      </c>
      <c r="E90" s="13">
        <v>44466</v>
      </c>
      <c r="F90" s="76" t="s">
        <v>6199</v>
      </c>
      <c r="G90" s="13">
        <v>44466.916666666664</v>
      </c>
      <c r="H90" s="77" t="s">
        <v>6200</v>
      </c>
      <c r="I90" s="16">
        <v>90</v>
      </c>
      <c r="J90" s="16">
        <v>30</v>
      </c>
      <c r="K90" s="16">
        <v>17</v>
      </c>
      <c r="L90" s="16">
        <v>2</v>
      </c>
      <c r="M90" s="81">
        <v>11.475</v>
      </c>
      <c r="N90" s="100">
        <v>12</v>
      </c>
      <c r="O90" s="64">
        <v>2530</v>
      </c>
      <c r="P90" s="65">
        <f>Table2245789101123456789101112131415161718192021222324252627282930313233343536[[#This Row],[PEMBULATAN]]*O90</f>
        <v>30360</v>
      </c>
    </row>
    <row r="91" spans="1:16" ht="26.25" customHeight="1" x14ac:dyDescent="0.2">
      <c r="A91" s="14"/>
      <c r="B91" s="75"/>
      <c r="C91" s="73" t="s">
        <v>6291</v>
      </c>
      <c r="D91" s="78" t="s">
        <v>289</v>
      </c>
      <c r="E91" s="13">
        <v>44466</v>
      </c>
      <c r="F91" s="76" t="s">
        <v>6199</v>
      </c>
      <c r="G91" s="13">
        <v>44466.916666666664</v>
      </c>
      <c r="H91" s="77" t="s">
        <v>6200</v>
      </c>
      <c r="I91" s="16">
        <v>34</v>
      </c>
      <c r="J91" s="16">
        <v>26</v>
      </c>
      <c r="K91" s="16">
        <v>6</v>
      </c>
      <c r="L91" s="16">
        <v>2</v>
      </c>
      <c r="M91" s="81">
        <v>1.3260000000000001</v>
      </c>
      <c r="N91" s="100">
        <v>2</v>
      </c>
      <c r="O91" s="64">
        <v>2530</v>
      </c>
      <c r="P91" s="65">
        <f>Table2245789101123456789101112131415161718192021222324252627282930313233343536[[#This Row],[PEMBULATAN]]*O91</f>
        <v>5060</v>
      </c>
    </row>
    <row r="92" spans="1:16" ht="26.25" customHeight="1" x14ac:dyDescent="0.2">
      <c r="A92" s="14"/>
      <c r="B92" s="75"/>
      <c r="C92" s="73" t="s">
        <v>6292</v>
      </c>
      <c r="D92" s="78" t="s">
        <v>289</v>
      </c>
      <c r="E92" s="13">
        <v>44466</v>
      </c>
      <c r="F92" s="76" t="s">
        <v>6199</v>
      </c>
      <c r="G92" s="13">
        <v>44466.916666666664</v>
      </c>
      <c r="H92" s="77" t="s">
        <v>6200</v>
      </c>
      <c r="I92" s="16">
        <v>78</v>
      </c>
      <c r="J92" s="16">
        <v>13</v>
      </c>
      <c r="K92" s="16">
        <v>9</v>
      </c>
      <c r="L92" s="16">
        <v>3</v>
      </c>
      <c r="M92" s="81">
        <v>2.2814999999999999</v>
      </c>
      <c r="N92" s="100">
        <v>3</v>
      </c>
      <c r="O92" s="64">
        <v>2530</v>
      </c>
      <c r="P92" s="65">
        <f>Table2245789101123456789101112131415161718192021222324252627282930313233343536[[#This Row],[PEMBULATAN]]*O92</f>
        <v>7590</v>
      </c>
    </row>
    <row r="93" spans="1:16" ht="26.25" customHeight="1" x14ac:dyDescent="0.2">
      <c r="A93" s="14"/>
      <c r="B93" s="75"/>
      <c r="C93" s="73" t="s">
        <v>6293</v>
      </c>
      <c r="D93" s="78" t="s">
        <v>289</v>
      </c>
      <c r="E93" s="13">
        <v>44466</v>
      </c>
      <c r="F93" s="76" t="s">
        <v>6199</v>
      </c>
      <c r="G93" s="13">
        <v>44466.916666666664</v>
      </c>
      <c r="H93" s="77" t="s">
        <v>6200</v>
      </c>
      <c r="I93" s="16">
        <v>100</v>
      </c>
      <c r="J93" s="16">
        <v>8</v>
      </c>
      <c r="K93" s="16">
        <v>7</v>
      </c>
      <c r="L93" s="16">
        <v>2</v>
      </c>
      <c r="M93" s="81">
        <v>1.4</v>
      </c>
      <c r="N93" s="100">
        <v>2</v>
      </c>
      <c r="O93" s="64">
        <v>2530</v>
      </c>
      <c r="P93" s="65">
        <f>Table2245789101123456789101112131415161718192021222324252627282930313233343536[[#This Row],[PEMBULATAN]]*O93</f>
        <v>5060</v>
      </c>
    </row>
    <row r="94" spans="1:16" ht="26.25" customHeight="1" x14ac:dyDescent="0.2">
      <c r="A94" s="14"/>
      <c r="B94" s="75"/>
      <c r="C94" s="73" t="s">
        <v>6294</v>
      </c>
      <c r="D94" s="78" t="s">
        <v>289</v>
      </c>
      <c r="E94" s="13">
        <v>44466</v>
      </c>
      <c r="F94" s="76" t="s">
        <v>6199</v>
      </c>
      <c r="G94" s="13">
        <v>44466.916666666664</v>
      </c>
      <c r="H94" s="77" t="s">
        <v>6200</v>
      </c>
      <c r="I94" s="16">
        <v>30</v>
      </c>
      <c r="J94" s="16">
        <v>27</v>
      </c>
      <c r="K94" s="16">
        <v>20</v>
      </c>
      <c r="L94" s="16">
        <v>7</v>
      </c>
      <c r="M94" s="81">
        <v>4.05</v>
      </c>
      <c r="N94" s="100">
        <v>7</v>
      </c>
      <c r="O94" s="64">
        <v>2530</v>
      </c>
      <c r="P94" s="65">
        <f>Table2245789101123456789101112131415161718192021222324252627282930313233343536[[#This Row],[PEMBULATAN]]*O94</f>
        <v>17710</v>
      </c>
    </row>
    <row r="95" spans="1:16" ht="26.25" customHeight="1" x14ac:dyDescent="0.2">
      <c r="A95" s="14"/>
      <c r="B95" s="75"/>
      <c r="C95" s="73" t="s">
        <v>6295</v>
      </c>
      <c r="D95" s="78" t="s">
        <v>289</v>
      </c>
      <c r="E95" s="13">
        <v>44466</v>
      </c>
      <c r="F95" s="76" t="s">
        <v>6199</v>
      </c>
      <c r="G95" s="13">
        <v>44466.916666666664</v>
      </c>
      <c r="H95" s="77" t="s">
        <v>6200</v>
      </c>
      <c r="I95" s="16">
        <v>104</v>
      </c>
      <c r="J95" s="16">
        <v>28</v>
      </c>
      <c r="K95" s="16">
        <v>6</v>
      </c>
      <c r="L95" s="16">
        <v>1</v>
      </c>
      <c r="M95" s="81">
        <v>4.3680000000000003</v>
      </c>
      <c r="N95" s="100">
        <v>5</v>
      </c>
      <c r="O95" s="64">
        <v>2530</v>
      </c>
      <c r="P95" s="65">
        <f>Table2245789101123456789101112131415161718192021222324252627282930313233343536[[#This Row],[PEMBULATAN]]*O95</f>
        <v>12650</v>
      </c>
    </row>
    <row r="96" spans="1:16" ht="26.25" customHeight="1" x14ac:dyDescent="0.2">
      <c r="A96" s="14"/>
      <c r="B96" s="75"/>
      <c r="C96" s="73" t="s">
        <v>6296</v>
      </c>
      <c r="D96" s="78" t="s">
        <v>289</v>
      </c>
      <c r="E96" s="13">
        <v>44466</v>
      </c>
      <c r="F96" s="76" t="s">
        <v>6199</v>
      </c>
      <c r="G96" s="13">
        <v>44466.916666666664</v>
      </c>
      <c r="H96" s="77" t="s">
        <v>6200</v>
      </c>
      <c r="I96" s="16">
        <v>79</v>
      </c>
      <c r="J96" s="16">
        <v>23</v>
      </c>
      <c r="K96" s="16">
        <v>15</v>
      </c>
      <c r="L96" s="16">
        <v>3</v>
      </c>
      <c r="M96" s="81">
        <v>6.8137499999999998</v>
      </c>
      <c r="N96" s="100">
        <v>6.8137499999999998</v>
      </c>
      <c r="O96" s="64">
        <v>2530</v>
      </c>
      <c r="P96" s="65">
        <f>Table2245789101123456789101112131415161718192021222324252627282930313233343536[[#This Row],[PEMBULATAN]]*O96</f>
        <v>17238.787499999999</v>
      </c>
    </row>
    <row r="97" spans="1:16" ht="26.25" customHeight="1" x14ac:dyDescent="0.2">
      <c r="A97" s="14"/>
      <c r="B97" s="75"/>
      <c r="C97" s="73" t="s">
        <v>6297</v>
      </c>
      <c r="D97" s="78" t="s">
        <v>289</v>
      </c>
      <c r="E97" s="13">
        <v>44466</v>
      </c>
      <c r="F97" s="76" t="s">
        <v>6199</v>
      </c>
      <c r="G97" s="13">
        <v>44466.916666666664</v>
      </c>
      <c r="H97" s="77" t="s">
        <v>6200</v>
      </c>
      <c r="I97" s="16">
        <v>70</v>
      </c>
      <c r="J97" s="16">
        <v>65</v>
      </c>
      <c r="K97" s="16">
        <v>11</v>
      </c>
      <c r="L97" s="16">
        <v>12</v>
      </c>
      <c r="M97" s="81">
        <v>12.512499999999999</v>
      </c>
      <c r="N97" s="100">
        <v>12.512499999999999</v>
      </c>
      <c r="O97" s="64">
        <v>2530</v>
      </c>
      <c r="P97" s="65">
        <f>Table2245789101123456789101112131415161718192021222324252627282930313233343536[[#This Row],[PEMBULATAN]]*O97</f>
        <v>31656.625</v>
      </c>
    </row>
    <row r="98" spans="1:16" ht="26.25" customHeight="1" x14ac:dyDescent="0.2">
      <c r="A98" s="14"/>
      <c r="B98" s="75"/>
      <c r="C98" s="73" t="s">
        <v>6298</v>
      </c>
      <c r="D98" s="78" t="s">
        <v>289</v>
      </c>
      <c r="E98" s="13">
        <v>44466</v>
      </c>
      <c r="F98" s="76" t="s">
        <v>6199</v>
      </c>
      <c r="G98" s="13">
        <v>44466.916666666664</v>
      </c>
      <c r="H98" s="77" t="s">
        <v>6200</v>
      </c>
      <c r="I98" s="16">
        <v>23</v>
      </c>
      <c r="J98" s="16">
        <v>18</v>
      </c>
      <c r="K98" s="16">
        <v>13</v>
      </c>
      <c r="L98" s="16">
        <v>3</v>
      </c>
      <c r="M98" s="81">
        <v>1.3454999999999999</v>
      </c>
      <c r="N98" s="100">
        <v>3</v>
      </c>
      <c r="O98" s="64">
        <v>2530</v>
      </c>
      <c r="P98" s="65">
        <f>Table2245789101123456789101112131415161718192021222324252627282930313233343536[[#This Row],[PEMBULATAN]]*O98</f>
        <v>7590</v>
      </c>
    </row>
    <row r="99" spans="1:16" ht="26.25" customHeight="1" x14ac:dyDescent="0.2">
      <c r="A99" s="14"/>
      <c r="B99" s="75"/>
      <c r="C99" s="73" t="s">
        <v>6299</v>
      </c>
      <c r="D99" s="78" t="s">
        <v>289</v>
      </c>
      <c r="E99" s="13">
        <v>44466</v>
      </c>
      <c r="F99" s="76" t="s">
        <v>6199</v>
      </c>
      <c r="G99" s="13">
        <v>44466.916666666664</v>
      </c>
      <c r="H99" s="77" t="s">
        <v>6200</v>
      </c>
      <c r="I99" s="16">
        <v>42</v>
      </c>
      <c r="J99" s="16">
        <v>21</v>
      </c>
      <c r="K99" s="16">
        <v>30</v>
      </c>
      <c r="L99" s="16">
        <v>12</v>
      </c>
      <c r="M99" s="81">
        <v>6.6150000000000002</v>
      </c>
      <c r="N99" s="100">
        <v>12</v>
      </c>
      <c r="O99" s="64">
        <v>2530</v>
      </c>
      <c r="P99" s="65">
        <f>Table2245789101123456789101112131415161718192021222324252627282930313233343536[[#This Row],[PEMBULATAN]]*O99</f>
        <v>30360</v>
      </c>
    </row>
    <row r="100" spans="1:16" ht="26.25" customHeight="1" x14ac:dyDescent="0.2">
      <c r="A100" s="14"/>
      <c r="B100" s="75"/>
      <c r="C100" s="73" t="s">
        <v>6300</v>
      </c>
      <c r="D100" s="78" t="s">
        <v>289</v>
      </c>
      <c r="E100" s="13">
        <v>44466</v>
      </c>
      <c r="F100" s="76" t="s">
        <v>6199</v>
      </c>
      <c r="G100" s="13">
        <v>44466.916666666664</v>
      </c>
      <c r="H100" s="77" t="s">
        <v>6200</v>
      </c>
      <c r="I100" s="16">
        <v>60</v>
      </c>
      <c r="J100" s="16">
        <v>60</v>
      </c>
      <c r="K100" s="16">
        <v>35</v>
      </c>
      <c r="L100" s="16">
        <v>10</v>
      </c>
      <c r="M100" s="81">
        <v>31.5</v>
      </c>
      <c r="N100" s="100">
        <v>31.5</v>
      </c>
      <c r="O100" s="64">
        <v>2530</v>
      </c>
      <c r="P100" s="65">
        <f>Table2245789101123456789101112131415161718192021222324252627282930313233343536[[#This Row],[PEMBULATAN]]*O100</f>
        <v>79695</v>
      </c>
    </row>
    <row r="101" spans="1:16" ht="26.25" customHeight="1" x14ac:dyDescent="0.2">
      <c r="A101" s="14"/>
      <c r="B101" s="75"/>
      <c r="C101" s="73" t="s">
        <v>6301</v>
      </c>
      <c r="D101" s="78" t="s">
        <v>289</v>
      </c>
      <c r="E101" s="13">
        <v>44466</v>
      </c>
      <c r="F101" s="76" t="s">
        <v>6199</v>
      </c>
      <c r="G101" s="13">
        <v>44466.916666666664</v>
      </c>
      <c r="H101" s="77" t="s">
        <v>6200</v>
      </c>
      <c r="I101" s="16">
        <v>112</v>
      </c>
      <c r="J101" s="16">
        <v>57</v>
      </c>
      <c r="K101" s="16">
        <v>32</v>
      </c>
      <c r="L101" s="16">
        <v>25</v>
      </c>
      <c r="M101" s="81">
        <v>51.072000000000003</v>
      </c>
      <c r="N101" s="100">
        <v>51.072000000000003</v>
      </c>
      <c r="O101" s="64">
        <v>2530</v>
      </c>
      <c r="P101" s="65">
        <f>Table2245789101123456789101112131415161718192021222324252627282930313233343536[[#This Row],[PEMBULATAN]]*O101</f>
        <v>129212.16</v>
      </c>
    </row>
    <row r="102" spans="1:16" ht="26.25" customHeight="1" x14ac:dyDescent="0.2">
      <c r="A102" s="14"/>
      <c r="B102" s="97"/>
      <c r="C102" s="73" t="s">
        <v>6302</v>
      </c>
      <c r="D102" s="78" t="s">
        <v>289</v>
      </c>
      <c r="E102" s="13">
        <v>44466</v>
      </c>
      <c r="F102" s="76" t="s">
        <v>6199</v>
      </c>
      <c r="G102" s="13">
        <v>44466.916666666664</v>
      </c>
      <c r="H102" s="77" t="s">
        <v>6200</v>
      </c>
      <c r="I102" s="16">
        <v>128</v>
      </c>
      <c r="J102" s="16">
        <v>30</v>
      </c>
      <c r="K102" s="16">
        <v>23</v>
      </c>
      <c r="L102" s="16">
        <v>21</v>
      </c>
      <c r="M102" s="81">
        <v>22.08</v>
      </c>
      <c r="N102" s="100">
        <v>22.08</v>
      </c>
      <c r="O102" s="64">
        <v>2530</v>
      </c>
      <c r="P102" s="65">
        <f>Table2245789101123456789101112131415161718192021222324252627282930313233343536[[#This Row],[PEMBULATAN]]*O102</f>
        <v>55862.399999999994</v>
      </c>
    </row>
    <row r="103" spans="1:16" ht="26.25" customHeight="1" x14ac:dyDescent="0.2">
      <c r="A103" s="14"/>
      <c r="B103" s="75" t="s">
        <v>6303</v>
      </c>
      <c r="C103" s="73" t="s">
        <v>6304</v>
      </c>
      <c r="D103" s="78" t="s">
        <v>289</v>
      </c>
      <c r="E103" s="13">
        <v>44466</v>
      </c>
      <c r="F103" s="76" t="s">
        <v>6199</v>
      </c>
      <c r="G103" s="13">
        <v>44466.916666666664</v>
      </c>
      <c r="H103" s="77" t="s">
        <v>6200</v>
      </c>
      <c r="I103" s="16">
        <v>45</v>
      </c>
      <c r="J103" s="16">
        <v>40</v>
      </c>
      <c r="K103" s="16">
        <v>15</v>
      </c>
      <c r="L103" s="16">
        <v>3</v>
      </c>
      <c r="M103" s="81">
        <v>6.75</v>
      </c>
      <c r="N103" s="100">
        <v>6.75</v>
      </c>
      <c r="O103" s="64">
        <v>2530</v>
      </c>
      <c r="P103" s="65">
        <f>Table2245789101123456789101112131415161718192021222324252627282930313233343536[[#This Row],[PEMBULATAN]]*O103</f>
        <v>17077.5</v>
      </c>
    </row>
    <row r="104" spans="1:16" ht="26.25" customHeight="1" x14ac:dyDescent="0.2">
      <c r="A104" s="14"/>
      <c r="B104" s="75"/>
      <c r="C104" s="73" t="s">
        <v>6305</v>
      </c>
      <c r="D104" s="78" t="s">
        <v>289</v>
      </c>
      <c r="E104" s="13">
        <v>44466</v>
      </c>
      <c r="F104" s="76" t="s">
        <v>6199</v>
      </c>
      <c r="G104" s="13">
        <v>44466.916666666664</v>
      </c>
      <c r="H104" s="77" t="s">
        <v>6200</v>
      </c>
      <c r="I104" s="16">
        <v>55</v>
      </c>
      <c r="J104" s="16">
        <v>50</v>
      </c>
      <c r="K104" s="16">
        <v>24</v>
      </c>
      <c r="L104" s="16">
        <v>8</v>
      </c>
      <c r="M104" s="81">
        <v>16.5</v>
      </c>
      <c r="N104" s="100">
        <v>16.5</v>
      </c>
      <c r="O104" s="64">
        <v>2530</v>
      </c>
      <c r="P104" s="65">
        <f>Table2245789101123456789101112131415161718192021222324252627282930313233343536[[#This Row],[PEMBULATAN]]*O104</f>
        <v>41745</v>
      </c>
    </row>
    <row r="105" spans="1:16" ht="26.25" customHeight="1" x14ac:dyDescent="0.2">
      <c r="A105" s="14"/>
      <c r="B105" s="97"/>
      <c r="C105" s="73" t="s">
        <v>6306</v>
      </c>
      <c r="D105" s="78" t="s">
        <v>289</v>
      </c>
      <c r="E105" s="13">
        <v>44466</v>
      </c>
      <c r="F105" s="76" t="s">
        <v>6199</v>
      </c>
      <c r="G105" s="13">
        <v>44466.916666666664</v>
      </c>
      <c r="H105" s="77" t="s">
        <v>6200</v>
      </c>
      <c r="I105" s="16">
        <v>60</v>
      </c>
      <c r="J105" s="16">
        <v>35</v>
      </c>
      <c r="K105" s="16">
        <v>18</v>
      </c>
      <c r="L105" s="16" t="s">
        <v>6201</v>
      </c>
      <c r="M105" s="81">
        <v>9.4499999999999993</v>
      </c>
      <c r="N105" s="100">
        <v>10</v>
      </c>
      <c r="O105" s="64">
        <v>2530</v>
      </c>
      <c r="P105" s="65">
        <f>Table2245789101123456789101112131415161718192021222324252627282930313233343536[[#This Row],[PEMBULATAN]]*O105</f>
        <v>25300</v>
      </c>
    </row>
    <row r="106" spans="1:16" ht="26.25" customHeight="1" x14ac:dyDescent="0.2">
      <c r="A106" s="14"/>
      <c r="B106" s="75" t="s">
        <v>6307</v>
      </c>
      <c r="C106" s="73" t="s">
        <v>6308</v>
      </c>
      <c r="D106" s="78" t="s">
        <v>289</v>
      </c>
      <c r="E106" s="13">
        <v>44466</v>
      </c>
      <c r="F106" s="76" t="s">
        <v>6199</v>
      </c>
      <c r="G106" s="13">
        <v>44466.916666666664</v>
      </c>
      <c r="H106" s="77" t="s">
        <v>6200</v>
      </c>
      <c r="I106" s="16">
        <v>83</v>
      </c>
      <c r="J106" s="16">
        <v>54</v>
      </c>
      <c r="K106" s="16">
        <v>20</v>
      </c>
      <c r="L106" s="16">
        <v>15</v>
      </c>
      <c r="M106" s="81">
        <v>22.41</v>
      </c>
      <c r="N106" s="100">
        <v>23</v>
      </c>
      <c r="O106" s="64">
        <v>2530</v>
      </c>
      <c r="P106" s="65">
        <f>Table2245789101123456789101112131415161718192021222324252627282930313233343536[[#This Row],[PEMBULATAN]]*O106</f>
        <v>58190</v>
      </c>
    </row>
    <row r="107" spans="1:16" ht="22.5" customHeight="1" x14ac:dyDescent="0.2">
      <c r="A107" s="120" t="s">
        <v>30</v>
      </c>
      <c r="B107" s="121"/>
      <c r="C107" s="121"/>
      <c r="D107" s="121"/>
      <c r="E107" s="121"/>
      <c r="F107" s="121"/>
      <c r="G107" s="121"/>
      <c r="H107" s="121"/>
      <c r="I107" s="121"/>
      <c r="J107" s="121"/>
      <c r="K107" s="121"/>
      <c r="L107" s="122"/>
      <c r="M107" s="79">
        <f>SUBTOTAL(109,Table2245789101123456789101112131415161718192021222324252627282930313233343536[KG VOLUME])</f>
        <v>2102.7312499999994</v>
      </c>
      <c r="N107" s="68">
        <f>SUM(N3:N106)</f>
        <v>2129.3852500000003</v>
      </c>
      <c r="O107" s="123">
        <f>SUM(P3:P106)</f>
        <v>5387344.682500001</v>
      </c>
      <c r="P107" s="124"/>
    </row>
    <row r="108" spans="1:16" ht="18" customHeight="1" x14ac:dyDescent="0.2">
      <c r="A108" s="86"/>
      <c r="B108" s="56" t="s">
        <v>42</v>
      </c>
      <c r="C108" s="55"/>
      <c r="D108" s="57" t="s">
        <v>43</v>
      </c>
      <c r="E108" s="86"/>
      <c r="F108" s="86"/>
      <c r="G108" s="86"/>
      <c r="H108" s="86"/>
      <c r="I108" s="86"/>
      <c r="J108" s="86"/>
      <c r="K108" s="86"/>
      <c r="L108" s="86"/>
      <c r="M108" s="87"/>
      <c r="N108" s="88" t="s">
        <v>51</v>
      </c>
      <c r="O108" s="89"/>
      <c r="P108" s="89">
        <f>O107*10%</f>
        <v>538734.46825000015</v>
      </c>
    </row>
    <row r="109" spans="1:16" ht="18" customHeight="1" thickBot="1" x14ac:dyDescent="0.25">
      <c r="A109" s="86"/>
      <c r="B109" s="56"/>
      <c r="C109" s="55"/>
      <c r="D109" s="57"/>
      <c r="E109" s="86"/>
      <c r="F109" s="86"/>
      <c r="G109" s="86"/>
      <c r="H109" s="86"/>
      <c r="I109" s="86"/>
      <c r="J109" s="86"/>
      <c r="K109" s="86"/>
      <c r="L109" s="86"/>
      <c r="M109" s="87"/>
      <c r="N109" s="90" t="s">
        <v>52</v>
      </c>
      <c r="O109" s="91"/>
      <c r="P109" s="91">
        <f>O107-P108</f>
        <v>4848610.2142500011</v>
      </c>
    </row>
    <row r="110" spans="1:16" ht="18" customHeight="1" x14ac:dyDescent="0.2">
      <c r="A110" s="11"/>
      <c r="H110" s="63"/>
      <c r="N110" s="62" t="s">
        <v>31</v>
      </c>
      <c r="P110" s="69">
        <f>P109*1%</f>
        <v>48486.102142500014</v>
      </c>
    </row>
    <row r="111" spans="1:16" ht="18" customHeight="1" thickBot="1" x14ac:dyDescent="0.25">
      <c r="A111" s="11"/>
      <c r="H111" s="63"/>
      <c r="N111" s="62" t="s">
        <v>53</v>
      </c>
      <c r="P111" s="71">
        <f>P109*2%</f>
        <v>96972.204285000029</v>
      </c>
    </row>
    <row r="112" spans="1:16" ht="18" customHeight="1" x14ac:dyDescent="0.2">
      <c r="A112" s="11"/>
      <c r="H112" s="63"/>
      <c r="N112" s="66" t="s">
        <v>32</v>
      </c>
      <c r="O112" s="67"/>
      <c r="P112" s="70">
        <f>P109+P110-P111</f>
        <v>4800124.1121075004</v>
      </c>
    </row>
    <row r="114" spans="1:16" x14ac:dyDescent="0.2">
      <c r="A114" s="11"/>
      <c r="H114" s="63"/>
      <c r="P114" s="71"/>
    </row>
    <row r="115" spans="1:16" x14ac:dyDescent="0.2">
      <c r="A115" s="11"/>
      <c r="H115" s="63"/>
      <c r="O115" s="58"/>
      <c r="P115" s="71"/>
    </row>
    <row r="116" spans="1:16" s="3" customFormat="1" x14ac:dyDescent="0.25">
      <c r="A116" s="11"/>
      <c r="B116" s="2"/>
      <c r="C116" s="2"/>
      <c r="E116" s="12"/>
      <c r="H116" s="63"/>
      <c r="N116" s="15"/>
      <c r="O116" s="15"/>
      <c r="P116" s="15"/>
    </row>
    <row r="117" spans="1:16" s="3" customFormat="1" x14ac:dyDescent="0.25">
      <c r="A117" s="11"/>
      <c r="B117" s="2"/>
      <c r="C117" s="2"/>
      <c r="E117" s="12"/>
      <c r="H117" s="63"/>
      <c r="N117" s="15"/>
      <c r="O117" s="15"/>
      <c r="P117" s="15"/>
    </row>
    <row r="118" spans="1:16" s="3" customFormat="1" x14ac:dyDescent="0.25">
      <c r="A118" s="11"/>
      <c r="B118" s="2"/>
      <c r="C118" s="2"/>
      <c r="E118" s="12"/>
      <c r="H118" s="63"/>
      <c r="N118" s="15"/>
      <c r="O118" s="15"/>
      <c r="P118" s="15"/>
    </row>
    <row r="119" spans="1:16" s="3" customFormat="1" x14ac:dyDescent="0.25">
      <c r="A119" s="11"/>
      <c r="B119" s="2"/>
      <c r="C119" s="2"/>
      <c r="E119" s="12"/>
      <c r="H119" s="63"/>
      <c r="N119" s="15"/>
      <c r="O119" s="15"/>
      <c r="P119" s="15"/>
    </row>
    <row r="120" spans="1:16" s="3" customFormat="1" x14ac:dyDescent="0.25">
      <c r="A120" s="11"/>
      <c r="B120" s="2"/>
      <c r="C120" s="2"/>
      <c r="E120" s="12"/>
      <c r="H120" s="63"/>
      <c r="N120" s="15"/>
      <c r="O120" s="15"/>
      <c r="P120" s="15"/>
    </row>
    <row r="121" spans="1:16" s="3" customFormat="1" x14ac:dyDescent="0.25">
      <c r="A121" s="11"/>
      <c r="B121" s="2"/>
      <c r="C121" s="2"/>
      <c r="E121" s="12"/>
      <c r="H121" s="63"/>
      <c r="N121" s="15"/>
      <c r="O121" s="15"/>
      <c r="P121" s="15"/>
    </row>
    <row r="122" spans="1:16" s="3" customFormat="1" x14ac:dyDescent="0.25">
      <c r="A122" s="11"/>
      <c r="B122" s="2"/>
      <c r="C122" s="2"/>
      <c r="E122" s="12"/>
      <c r="H122" s="63"/>
      <c r="N122" s="15"/>
      <c r="O122" s="15"/>
      <c r="P122" s="15"/>
    </row>
    <row r="123" spans="1:16" s="3" customFormat="1" x14ac:dyDescent="0.25">
      <c r="A123" s="11"/>
      <c r="B123" s="2"/>
      <c r="C123" s="2"/>
      <c r="E123" s="12"/>
      <c r="H123" s="63"/>
      <c r="N123" s="15"/>
      <c r="O123" s="15"/>
      <c r="P123" s="15"/>
    </row>
    <row r="124" spans="1:16" s="3" customFormat="1" x14ac:dyDescent="0.25">
      <c r="A124" s="11"/>
      <c r="B124" s="2"/>
      <c r="C124" s="2"/>
      <c r="E124" s="12"/>
      <c r="H124" s="63"/>
      <c r="N124" s="15"/>
      <c r="O124" s="15"/>
      <c r="P124" s="15"/>
    </row>
    <row r="125" spans="1:16" s="3" customFormat="1" x14ac:dyDescent="0.25">
      <c r="A125" s="11"/>
      <c r="B125" s="2"/>
      <c r="C125" s="2"/>
      <c r="E125" s="12"/>
      <c r="H125" s="63"/>
      <c r="N125" s="15"/>
      <c r="O125" s="15"/>
      <c r="P125" s="15"/>
    </row>
    <row r="126" spans="1:16" s="3" customFormat="1" x14ac:dyDescent="0.25">
      <c r="A126" s="11"/>
      <c r="B126" s="2"/>
      <c r="C126" s="2"/>
      <c r="E126" s="12"/>
      <c r="H126" s="63"/>
      <c r="N126" s="15"/>
      <c r="O126" s="15"/>
      <c r="P126" s="15"/>
    </row>
    <row r="127" spans="1:16" s="3" customFormat="1" x14ac:dyDescent="0.25">
      <c r="A127" s="11"/>
      <c r="B127" s="2"/>
      <c r="C127" s="2"/>
      <c r="E127" s="12"/>
      <c r="H127" s="63"/>
      <c r="N127" s="15"/>
      <c r="O127" s="15"/>
      <c r="P127" s="15"/>
    </row>
  </sheetData>
  <mergeCells count="2">
    <mergeCell ref="A107:L107"/>
    <mergeCell ref="O107:P107"/>
  </mergeCells>
  <conditionalFormatting sqref="B3">
    <cfRule type="duplicateValues" dxfId="105" priority="2"/>
  </conditionalFormatting>
  <conditionalFormatting sqref="B4:B106">
    <cfRule type="duplicateValues" dxfId="104" priority="6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323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H9" sqref="H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 t="s">
        <v>7154</v>
      </c>
      <c r="B3" s="74" t="s">
        <v>6309</v>
      </c>
      <c r="C3" s="9" t="s">
        <v>6310</v>
      </c>
      <c r="D3" s="76" t="s">
        <v>289</v>
      </c>
      <c r="E3" s="13">
        <v>44467</v>
      </c>
      <c r="F3" s="76" t="s">
        <v>1362</v>
      </c>
      <c r="G3" s="13">
        <v>44468.916666666664</v>
      </c>
      <c r="H3" s="10" t="s">
        <v>6610</v>
      </c>
      <c r="I3" s="1">
        <v>41</v>
      </c>
      <c r="J3" s="1">
        <v>35</v>
      </c>
      <c r="K3" s="1">
        <v>9</v>
      </c>
      <c r="L3" s="1">
        <v>3</v>
      </c>
      <c r="M3" s="80">
        <v>3.2287499999999998</v>
      </c>
      <c r="N3" s="100">
        <v>3</v>
      </c>
      <c r="O3" s="64">
        <v>2530</v>
      </c>
      <c r="P3" s="65">
        <f>Table224578910112345678910111213141516171819202122232425262728293031323334353637[[#This Row],[PEMBULATAN]]*O3</f>
        <v>7590</v>
      </c>
    </row>
    <row r="4" spans="1:16" ht="23.25" customHeight="1" x14ac:dyDescent="0.2">
      <c r="A4" s="14"/>
      <c r="B4" s="75"/>
      <c r="C4" s="73" t="s">
        <v>6311</v>
      </c>
      <c r="D4" s="78" t="s">
        <v>289</v>
      </c>
      <c r="E4" s="13">
        <v>44467</v>
      </c>
      <c r="F4" s="76" t="s">
        <v>1362</v>
      </c>
      <c r="G4" s="13">
        <v>44468.916666666664</v>
      </c>
      <c r="H4" s="77" t="s">
        <v>6610</v>
      </c>
      <c r="I4" s="16">
        <v>52</v>
      </c>
      <c r="J4" s="16">
        <v>36</v>
      </c>
      <c r="K4" s="16">
        <v>18</v>
      </c>
      <c r="L4" s="16">
        <v>5</v>
      </c>
      <c r="M4" s="81">
        <v>8.4239999999999995</v>
      </c>
      <c r="N4" s="100">
        <v>9</v>
      </c>
      <c r="O4" s="64">
        <v>2530</v>
      </c>
      <c r="P4" s="65">
        <f>Table224578910112345678910111213141516171819202122232425262728293031323334353637[[#This Row],[PEMBULATAN]]*O4</f>
        <v>22770</v>
      </c>
    </row>
    <row r="5" spans="1:16" ht="23.25" customHeight="1" x14ac:dyDescent="0.2">
      <c r="A5" s="14"/>
      <c r="B5" s="75"/>
      <c r="C5" s="73" t="s">
        <v>6312</v>
      </c>
      <c r="D5" s="78" t="s">
        <v>289</v>
      </c>
      <c r="E5" s="13">
        <v>44467</v>
      </c>
      <c r="F5" s="76" t="s">
        <v>1362</v>
      </c>
      <c r="G5" s="13">
        <v>44468.916666666664</v>
      </c>
      <c r="H5" s="77" t="s">
        <v>6610</v>
      </c>
      <c r="I5" s="16">
        <v>4</v>
      </c>
      <c r="J5" s="16">
        <v>42</v>
      </c>
      <c r="K5" s="16">
        <v>17</v>
      </c>
      <c r="L5" s="16">
        <v>4</v>
      </c>
      <c r="M5" s="81">
        <v>0.71399999999999997</v>
      </c>
      <c r="N5" s="100">
        <v>4</v>
      </c>
      <c r="O5" s="64">
        <v>2530</v>
      </c>
      <c r="P5" s="65">
        <f>Table224578910112345678910111213141516171819202122232425262728293031323334353637[[#This Row],[PEMBULATAN]]*O5</f>
        <v>10120</v>
      </c>
    </row>
    <row r="6" spans="1:16" ht="23.25" customHeight="1" x14ac:dyDescent="0.2">
      <c r="A6" s="14"/>
      <c r="B6" s="75"/>
      <c r="C6" s="73" t="s">
        <v>6313</v>
      </c>
      <c r="D6" s="78" t="s">
        <v>289</v>
      </c>
      <c r="E6" s="13">
        <v>44467</v>
      </c>
      <c r="F6" s="76" t="s">
        <v>1362</v>
      </c>
      <c r="G6" s="13">
        <v>44468.916666666664</v>
      </c>
      <c r="H6" s="77" t="s">
        <v>6610</v>
      </c>
      <c r="I6" s="16">
        <v>35</v>
      </c>
      <c r="J6" s="16">
        <v>28</v>
      </c>
      <c r="K6" s="16">
        <v>26</v>
      </c>
      <c r="L6" s="16">
        <v>4</v>
      </c>
      <c r="M6" s="81">
        <v>6.37</v>
      </c>
      <c r="N6" s="100">
        <v>6</v>
      </c>
      <c r="O6" s="64">
        <v>2530</v>
      </c>
      <c r="P6" s="65">
        <f>Table224578910112345678910111213141516171819202122232425262728293031323334353637[[#This Row],[PEMBULATAN]]*O6</f>
        <v>15180</v>
      </c>
    </row>
    <row r="7" spans="1:16" ht="23.25" customHeight="1" x14ac:dyDescent="0.2">
      <c r="A7" s="14"/>
      <c r="B7" s="75"/>
      <c r="C7" s="73" t="s">
        <v>6314</v>
      </c>
      <c r="D7" s="78" t="s">
        <v>289</v>
      </c>
      <c r="E7" s="13">
        <v>44467</v>
      </c>
      <c r="F7" s="76" t="s">
        <v>1362</v>
      </c>
      <c r="G7" s="13">
        <v>44468.916666666664</v>
      </c>
      <c r="H7" s="77" t="s">
        <v>6610</v>
      </c>
      <c r="I7" s="16">
        <v>26</v>
      </c>
      <c r="J7" s="16">
        <v>26</v>
      </c>
      <c r="K7" s="16">
        <v>52</v>
      </c>
      <c r="L7" s="16">
        <v>1</v>
      </c>
      <c r="M7" s="81">
        <v>8.7880000000000003</v>
      </c>
      <c r="N7" s="100">
        <v>9</v>
      </c>
      <c r="O7" s="64">
        <v>2530</v>
      </c>
      <c r="P7" s="65">
        <f>Table224578910112345678910111213141516171819202122232425262728293031323334353637[[#This Row],[PEMBULATAN]]*O7</f>
        <v>22770</v>
      </c>
    </row>
    <row r="8" spans="1:16" ht="23.25" customHeight="1" x14ac:dyDescent="0.2">
      <c r="A8" s="14"/>
      <c r="B8" s="75"/>
      <c r="C8" s="73" t="s">
        <v>6315</v>
      </c>
      <c r="D8" s="78" t="s">
        <v>289</v>
      </c>
      <c r="E8" s="13">
        <v>44467</v>
      </c>
      <c r="F8" s="76" t="s">
        <v>1362</v>
      </c>
      <c r="G8" s="13">
        <v>44468.916666666664</v>
      </c>
      <c r="H8" s="77" t="s">
        <v>6610</v>
      </c>
      <c r="I8" s="16">
        <v>74</v>
      </c>
      <c r="J8" s="16">
        <v>46</v>
      </c>
      <c r="K8" s="16">
        <v>26</v>
      </c>
      <c r="L8" s="16">
        <v>3</v>
      </c>
      <c r="M8" s="81">
        <v>22.126000000000001</v>
      </c>
      <c r="N8" s="100">
        <v>22</v>
      </c>
      <c r="O8" s="64">
        <v>2530</v>
      </c>
      <c r="P8" s="65">
        <f>Table224578910112345678910111213141516171819202122232425262728293031323334353637[[#This Row],[PEMBULATAN]]*O8</f>
        <v>55660</v>
      </c>
    </row>
    <row r="9" spans="1:16" ht="23.25" customHeight="1" x14ac:dyDescent="0.2">
      <c r="A9" s="14"/>
      <c r="B9" s="75"/>
      <c r="C9" s="73" t="s">
        <v>6316</v>
      </c>
      <c r="D9" s="78" t="s">
        <v>289</v>
      </c>
      <c r="E9" s="13">
        <v>44467</v>
      </c>
      <c r="F9" s="76" t="s">
        <v>1362</v>
      </c>
      <c r="G9" s="13">
        <v>44468.916666666664</v>
      </c>
      <c r="H9" s="77" t="s">
        <v>6610</v>
      </c>
      <c r="I9" s="16">
        <v>81</v>
      </c>
      <c r="J9" s="16">
        <v>26</v>
      </c>
      <c r="K9" s="16">
        <v>42</v>
      </c>
      <c r="L9" s="16">
        <v>1</v>
      </c>
      <c r="M9" s="81">
        <v>22.113</v>
      </c>
      <c r="N9" s="100">
        <v>22</v>
      </c>
      <c r="O9" s="64">
        <v>2530</v>
      </c>
      <c r="P9" s="65">
        <f>Table224578910112345678910111213141516171819202122232425262728293031323334353637[[#This Row],[PEMBULATAN]]*O9</f>
        <v>55660</v>
      </c>
    </row>
    <row r="10" spans="1:16" ht="23.25" customHeight="1" x14ac:dyDescent="0.2">
      <c r="A10" s="14"/>
      <c r="B10" s="75"/>
      <c r="C10" s="73" t="s">
        <v>6317</v>
      </c>
      <c r="D10" s="78" t="s">
        <v>289</v>
      </c>
      <c r="E10" s="13">
        <v>44467</v>
      </c>
      <c r="F10" s="76" t="s">
        <v>1362</v>
      </c>
      <c r="G10" s="13">
        <v>44468.916666666664</v>
      </c>
      <c r="H10" s="77" t="s">
        <v>6610</v>
      </c>
      <c r="I10" s="16">
        <v>104</v>
      </c>
      <c r="J10" s="16">
        <v>64</v>
      </c>
      <c r="K10" s="16">
        <v>35</v>
      </c>
      <c r="L10" s="16">
        <v>24</v>
      </c>
      <c r="M10" s="81">
        <v>58.24</v>
      </c>
      <c r="N10" s="100">
        <v>58</v>
      </c>
      <c r="O10" s="64">
        <v>2530</v>
      </c>
      <c r="P10" s="65">
        <f>Table224578910112345678910111213141516171819202122232425262728293031323334353637[[#This Row],[PEMBULATAN]]*O10</f>
        <v>146740</v>
      </c>
    </row>
    <row r="11" spans="1:16" ht="23.25" customHeight="1" x14ac:dyDescent="0.2">
      <c r="A11" s="14"/>
      <c r="B11" s="75"/>
      <c r="C11" s="73" t="s">
        <v>6318</v>
      </c>
      <c r="D11" s="78" t="s">
        <v>289</v>
      </c>
      <c r="E11" s="13">
        <v>44467</v>
      </c>
      <c r="F11" s="76" t="s">
        <v>1362</v>
      </c>
      <c r="G11" s="13">
        <v>44468.916666666664</v>
      </c>
      <c r="H11" s="77" t="s">
        <v>6610</v>
      </c>
      <c r="I11" s="16">
        <v>51</v>
      </c>
      <c r="J11" s="16">
        <v>50</v>
      </c>
      <c r="K11" s="16">
        <v>28</v>
      </c>
      <c r="L11" s="16">
        <v>10</v>
      </c>
      <c r="M11" s="81">
        <v>17.850000000000001</v>
      </c>
      <c r="N11" s="100">
        <v>18</v>
      </c>
      <c r="O11" s="64">
        <v>2530</v>
      </c>
      <c r="P11" s="65">
        <f>Table224578910112345678910111213141516171819202122232425262728293031323334353637[[#This Row],[PEMBULATAN]]*O11</f>
        <v>45540</v>
      </c>
    </row>
    <row r="12" spans="1:16" ht="23.25" customHeight="1" x14ac:dyDescent="0.2">
      <c r="A12" s="14"/>
      <c r="B12" s="75"/>
      <c r="C12" s="73" t="s">
        <v>6319</v>
      </c>
      <c r="D12" s="78" t="s">
        <v>289</v>
      </c>
      <c r="E12" s="13">
        <v>44467</v>
      </c>
      <c r="F12" s="76" t="s">
        <v>1362</v>
      </c>
      <c r="G12" s="13">
        <v>44468.916666666664</v>
      </c>
      <c r="H12" s="77" t="s">
        <v>6610</v>
      </c>
      <c r="I12" s="16">
        <v>61</v>
      </c>
      <c r="J12" s="16">
        <v>36</v>
      </c>
      <c r="K12" s="16">
        <v>24</v>
      </c>
      <c r="L12" s="16">
        <v>5</v>
      </c>
      <c r="M12" s="81">
        <v>13.176</v>
      </c>
      <c r="N12" s="100">
        <v>13</v>
      </c>
      <c r="O12" s="64">
        <v>2530</v>
      </c>
      <c r="P12" s="65">
        <f>Table224578910112345678910111213141516171819202122232425262728293031323334353637[[#This Row],[PEMBULATAN]]*O12</f>
        <v>32890</v>
      </c>
    </row>
    <row r="13" spans="1:16" ht="23.25" customHeight="1" x14ac:dyDescent="0.2">
      <c r="A13" s="14"/>
      <c r="B13" s="75"/>
      <c r="C13" s="73" t="s">
        <v>6320</v>
      </c>
      <c r="D13" s="78" t="s">
        <v>289</v>
      </c>
      <c r="E13" s="13">
        <v>44467</v>
      </c>
      <c r="F13" s="76" t="s">
        <v>1362</v>
      </c>
      <c r="G13" s="13">
        <v>44468.916666666664</v>
      </c>
      <c r="H13" s="77" t="s">
        <v>6610</v>
      </c>
      <c r="I13" s="16">
        <v>64</v>
      </c>
      <c r="J13" s="16">
        <v>46</v>
      </c>
      <c r="K13" s="16">
        <v>22</v>
      </c>
      <c r="L13" s="16">
        <v>7</v>
      </c>
      <c r="M13" s="81">
        <v>16.192</v>
      </c>
      <c r="N13" s="100">
        <v>16</v>
      </c>
      <c r="O13" s="64">
        <v>2530</v>
      </c>
      <c r="P13" s="65">
        <f>Table224578910112345678910111213141516171819202122232425262728293031323334353637[[#This Row],[PEMBULATAN]]*O13</f>
        <v>40480</v>
      </c>
    </row>
    <row r="14" spans="1:16" ht="23.25" customHeight="1" x14ac:dyDescent="0.2">
      <c r="A14" s="14"/>
      <c r="B14" s="75"/>
      <c r="C14" s="73" t="s">
        <v>6321</v>
      </c>
      <c r="D14" s="78" t="s">
        <v>289</v>
      </c>
      <c r="E14" s="13">
        <v>44467</v>
      </c>
      <c r="F14" s="76" t="s">
        <v>1362</v>
      </c>
      <c r="G14" s="13">
        <v>44468.916666666664</v>
      </c>
      <c r="H14" s="77" t="s">
        <v>6610</v>
      </c>
      <c r="I14" s="16">
        <v>92</v>
      </c>
      <c r="J14" s="16">
        <v>60</v>
      </c>
      <c r="K14" s="16">
        <v>35</v>
      </c>
      <c r="L14" s="16">
        <v>33</v>
      </c>
      <c r="M14" s="81">
        <v>48.3</v>
      </c>
      <c r="N14" s="100">
        <v>49</v>
      </c>
      <c r="O14" s="64">
        <v>2530</v>
      </c>
      <c r="P14" s="65">
        <f>Table224578910112345678910111213141516171819202122232425262728293031323334353637[[#This Row],[PEMBULATAN]]*O14</f>
        <v>123970</v>
      </c>
    </row>
    <row r="15" spans="1:16" ht="23.25" customHeight="1" x14ac:dyDescent="0.2">
      <c r="A15" s="14"/>
      <c r="B15" s="75"/>
      <c r="C15" s="73" t="s">
        <v>6322</v>
      </c>
      <c r="D15" s="78" t="s">
        <v>289</v>
      </c>
      <c r="E15" s="13">
        <v>44467</v>
      </c>
      <c r="F15" s="76" t="s">
        <v>1362</v>
      </c>
      <c r="G15" s="13">
        <v>44468.916666666664</v>
      </c>
      <c r="H15" s="77" t="s">
        <v>6610</v>
      </c>
      <c r="I15" s="16">
        <v>91</v>
      </c>
      <c r="J15" s="16">
        <v>41</v>
      </c>
      <c r="K15" s="16">
        <v>11</v>
      </c>
      <c r="L15" s="16">
        <v>2</v>
      </c>
      <c r="M15" s="81">
        <v>10.260249999999999</v>
      </c>
      <c r="N15" s="100">
        <v>10</v>
      </c>
      <c r="O15" s="64">
        <v>2530</v>
      </c>
      <c r="P15" s="65">
        <f>Table224578910112345678910111213141516171819202122232425262728293031323334353637[[#This Row],[PEMBULATAN]]*O15</f>
        <v>25300</v>
      </c>
    </row>
    <row r="16" spans="1:16" ht="23.25" customHeight="1" x14ac:dyDescent="0.2">
      <c r="A16" s="14"/>
      <c r="B16" s="75"/>
      <c r="C16" s="73" t="s">
        <v>6323</v>
      </c>
      <c r="D16" s="78" t="s">
        <v>289</v>
      </c>
      <c r="E16" s="13">
        <v>44467</v>
      </c>
      <c r="F16" s="76" t="s">
        <v>1362</v>
      </c>
      <c r="G16" s="13">
        <v>44468.916666666664</v>
      </c>
      <c r="H16" s="77" t="s">
        <v>6610</v>
      </c>
      <c r="I16" s="16">
        <v>104</v>
      </c>
      <c r="J16" s="16">
        <v>4</v>
      </c>
      <c r="K16" s="16">
        <v>4</v>
      </c>
      <c r="L16" s="16">
        <v>1</v>
      </c>
      <c r="M16" s="81">
        <v>0.41599999999999998</v>
      </c>
      <c r="N16" s="100">
        <v>1</v>
      </c>
      <c r="O16" s="64">
        <v>2530</v>
      </c>
      <c r="P16" s="65">
        <f>Table224578910112345678910111213141516171819202122232425262728293031323334353637[[#This Row],[PEMBULATAN]]*O16</f>
        <v>2530</v>
      </c>
    </row>
    <row r="17" spans="1:16" ht="23.25" customHeight="1" x14ac:dyDescent="0.2">
      <c r="A17" s="14"/>
      <c r="B17" s="75"/>
      <c r="C17" s="73" t="s">
        <v>6324</v>
      </c>
      <c r="D17" s="78" t="s">
        <v>289</v>
      </c>
      <c r="E17" s="13">
        <v>44467</v>
      </c>
      <c r="F17" s="76" t="s">
        <v>1362</v>
      </c>
      <c r="G17" s="13">
        <v>44468.916666666664</v>
      </c>
      <c r="H17" s="77" t="s">
        <v>6610</v>
      </c>
      <c r="I17" s="16">
        <v>62</v>
      </c>
      <c r="J17" s="16">
        <v>46</v>
      </c>
      <c r="K17" s="16">
        <v>25</v>
      </c>
      <c r="L17" s="16">
        <v>5</v>
      </c>
      <c r="M17" s="81">
        <v>17.824999999999999</v>
      </c>
      <c r="N17" s="100">
        <v>18</v>
      </c>
      <c r="O17" s="64">
        <v>2530</v>
      </c>
      <c r="P17" s="65">
        <f>Table224578910112345678910111213141516171819202122232425262728293031323334353637[[#This Row],[PEMBULATAN]]*O17</f>
        <v>45540</v>
      </c>
    </row>
    <row r="18" spans="1:16" ht="23.25" customHeight="1" x14ac:dyDescent="0.2">
      <c r="A18" s="14"/>
      <c r="B18" s="75"/>
      <c r="C18" s="73" t="s">
        <v>6325</v>
      </c>
      <c r="D18" s="78" t="s">
        <v>289</v>
      </c>
      <c r="E18" s="13">
        <v>44467</v>
      </c>
      <c r="F18" s="76" t="s">
        <v>1362</v>
      </c>
      <c r="G18" s="13">
        <v>44468.916666666664</v>
      </c>
      <c r="H18" s="77" t="s">
        <v>6610</v>
      </c>
      <c r="I18" s="16">
        <v>47</v>
      </c>
      <c r="J18" s="16">
        <v>28</v>
      </c>
      <c r="K18" s="16">
        <v>44</v>
      </c>
      <c r="L18" s="16">
        <v>2</v>
      </c>
      <c r="M18" s="81">
        <v>14.476000000000001</v>
      </c>
      <c r="N18" s="100">
        <v>15</v>
      </c>
      <c r="O18" s="64">
        <v>2530</v>
      </c>
      <c r="P18" s="65">
        <f>Table224578910112345678910111213141516171819202122232425262728293031323334353637[[#This Row],[PEMBULATAN]]*O18</f>
        <v>37950</v>
      </c>
    </row>
    <row r="19" spans="1:16" ht="23.25" customHeight="1" x14ac:dyDescent="0.2">
      <c r="A19" s="14"/>
      <c r="B19" s="75"/>
      <c r="C19" s="73" t="s">
        <v>6326</v>
      </c>
      <c r="D19" s="78" t="s">
        <v>289</v>
      </c>
      <c r="E19" s="13">
        <v>44467</v>
      </c>
      <c r="F19" s="76" t="s">
        <v>1362</v>
      </c>
      <c r="G19" s="13">
        <v>44468.916666666664</v>
      </c>
      <c r="H19" s="77" t="s">
        <v>6610</v>
      </c>
      <c r="I19" s="16">
        <v>54</v>
      </c>
      <c r="J19" s="16">
        <v>22</v>
      </c>
      <c r="K19" s="16">
        <v>23</v>
      </c>
      <c r="L19" s="16">
        <v>1</v>
      </c>
      <c r="M19" s="81">
        <v>6.8310000000000004</v>
      </c>
      <c r="N19" s="100">
        <v>7</v>
      </c>
      <c r="O19" s="64">
        <v>2530</v>
      </c>
      <c r="P19" s="65">
        <f>Table224578910112345678910111213141516171819202122232425262728293031323334353637[[#This Row],[PEMBULATAN]]*O19</f>
        <v>17710</v>
      </c>
    </row>
    <row r="20" spans="1:16" ht="23.25" customHeight="1" x14ac:dyDescent="0.2">
      <c r="A20" s="14"/>
      <c r="B20" s="75"/>
      <c r="C20" s="73" t="s">
        <v>6327</v>
      </c>
      <c r="D20" s="78" t="s">
        <v>289</v>
      </c>
      <c r="E20" s="13">
        <v>44467</v>
      </c>
      <c r="F20" s="76" t="s">
        <v>1362</v>
      </c>
      <c r="G20" s="13">
        <v>44468.916666666664</v>
      </c>
      <c r="H20" s="77" t="s">
        <v>6610</v>
      </c>
      <c r="I20" s="16">
        <v>41</v>
      </c>
      <c r="J20" s="16">
        <v>41</v>
      </c>
      <c r="K20" s="16">
        <v>61</v>
      </c>
      <c r="L20" s="16">
        <v>12</v>
      </c>
      <c r="M20" s="81">
        <v>25.635249999999999</v>
      </c>
      <c r="N20" s="100">
        <v>26</v>
      </c>
      <c r="O20" s="64">
        <v>2530</v>
      </c>
      <c r="P20" s="65">
        <f>Table224578910112345678910111213141516171819202122232425262728293031323334353637[[#This Row],[PEMBULATAN]]*O20</f>
        <v>65780</v>
      </c>
    </row>
    <row r="21" spans="1:16" ht="23.25" customHeight="1" x14ac:dyDescent="0.2">
      <c r="A21" s="14"/>
      <c r="B21" s="75"/>
      <c r="C21" s="73" t="s">
        <v>6328</v>
      </c>
      <c r="D21" s="78" t="s">
        <v>289</v>
      </c>
      <c r="E21" s="13">
        <v>44467</v>
      </c>
      <c r="F21" s="76" t="s">
        <v>1362</v>
      </c>
      <c r="G21" s="13">
        <v>44468.916666666664</v>
      </c>
      <c r="H21" s="77" t="s">
        <v>6610</v>
      </c>
      <c r="I21" s="16">
        <v>38</v>
      </c>
      <c r="J21" s="16">
        <v>18</v>
      </c>
      <c r="K21" s="16">
        <v>41</v>
      </c>
      <c r="L21" s="16">
        <v>11</v>
      </c>
      <c r="M21" s="81">
        <v>7.0110000000000001</v>
      </c>
      <c r="N21" s="100">
        <v>11</v>
      </c>
      <c r="O21" s="64">
        <v>2530</v>
      </c>
      <c r="P21" s="65">
        <f>Table224578910112345678910111213141516171819202122232425262728293031323334353637[[#This Row],[PEMBULATAN]]*O21</f>
        <v>27830</v>
      </c>
    </row>
    <row r="22" spans="1:16" ht="23.25" customHeight="1" x14ac:dyDescent="0.2">
      <c r="A22" s="14"/>
      <c r="B22" s="75"/>
      <c r="C22" s="73" t="s">
        <v>6329</v>
      </c>
      <c r="D22" s="78" t="s">
        <v>289</v>
      </c>
      <c r="E22" s="13">
        <v>44467</v>
      </c>
      <c r="F22" s="76" t="s">
        <v>1362</v>
      </c>
      <c r="G22" s="13">
        <v>44468.916666666664</v>
      </c>
      <c r="H22" s="77" t="s">
        <v>6610</v>
      </c>
      <c r="I22" s="16">
        <v>86</v>
      </c>
      <c r="J22" s="16">
        <v>58</v>
      </c>
      <c r="K22" s="16">
        <v>32</v>
      </c>
      <c r="L22" s="16">
        <v>12</v>
      </c>
      <c r="M22" s="81">
        <v>39.904000000000003</v>
      </c>
      <c r="N22" s="100">
        <v>40</v>
      </c>
      <c r="O22" s="64">
        <v>2530</v>
      </c>
      <c r="P22" s="65">
        <f>Table224578910112345678910111213141516171819202122232425262728293031323334353637[[#This Row],[PEMBULATAN]]*O22</f>
        <v>101200</v>
      </c>
    </row>
    <row r="23" spans="1:16" ht="23.25" customHeight="1" x14ac:dyDescent="0.2">
      <c r="A23" s="14"/>
      <c r="B23" s="75"/>
      <c r="C23" s="73" t="s">
        <v>6330</v>
      </c>
      <c r="D23" s="78" t="s">
        <v>289</v>
      </c>
      <c r="E23" s="13">
        <v>44467</v>
      </c>
      <c r="F23" s="76" t="s">
        <v>1362</v>
      </c>
      <c r="G23" s="13">
        <v>44468.916666666664</v>
      </c>
      <c r="H23" s="77" t="s">
        <v>6610</v>
      </c>
      <c r="I23" s="16">
        <v>61</v>
      </c>
      <c r="J23" s="16">
        <v>41</v>
      </c>
      <c r="K23" s="16">
        <v>31</v>
      </c>
      <c r="L23" s="16">
        <v>12</v>
      </c>
      <c r="M23" s="81">
        <v>19.382750000000001</v>
      </c>
      <c r="N23" s="100">
        <v>20</v>
      </c>
      <c r="O23" s="64">
        <v>2530</v>
      </c>
      <c r="P23" s="65">
        <f>Table224578910112345678910111213141516171819202122232425262728293031323334353637[[#This Row],[PEMBULATAN]]*O23</f>
        <v>50600</v>
      </c>
    </row>
    <row r="24" spans="1:16" ht="23.25" customHeight="1" x14ac:dyDescent="0.2">
      <c r="A24" s="14"/>
      <c r="B24" s="75"/>
      <c r="C24" s="73" t="s">
        <v>6331</v>
      </c>
      <c r="D24" s="78" t="s">
        <v>289</v>
      </c>
      <c r="E24" s="13">
        <v>44467</v>
      </c>
      <c r="F24" s="76" t="s">
        <v>1362</v>
      </c>
      <c r="G24" s="13">
        <v>44468.916666666664</v>
      </c>
      <c r="H24" s="77" t="s">
        <v>6610</v>
      </c>
      <c r="I24" s="16">
        <v>163</v>
      </c>
      <c r="J24" s="16">
        <v>13</v>
      </c>
      <c r="K24" s="16">
        <v>13</v>
      </c>
      <c r="L24" s="16">
        <v>5</v>
      </c>
      <c r="M24" s="81">
        <v>6.8867500000000001</v>
      </c>
      <c r="N24" s="100">
        <v>7</v>
      </c>
      <c r="O24" s="64">
        <v>2530</v>
      </c>
      <c r="P24" s="65">
        <f>Table224578910112345678910111213141516171819202122232425262728293031323334353637[[#This Row],[PEMBULATAN]]*O24</f>
        <v>17710</v>
      </c>
    </row>
    <row r="25" spans="1:16" ht="23.25" customHeight="1" x14ac:dyDescent="0.2">
      <c r="A25" s="14"/>
      <c r="B25" s="75"/>
      <c r="C25" s="73" t="s">
        <v>6332</v>
      </c>
      <c r="D25" s="78" t="s">
        <v>289</v>
      </c>
      <c r="E25" s="13">
        <v>44467</v>
      </c>
      <c r="F25" s="76" t="s">
        <v>1362</v>
      </c>
      <c r="G25" s="13">
        <v>44468.916666666664</v>
      </c>
      <c r="H25" s="77" t="s">
        <v>6610</v>
      </c>
      <c r="I25" s="16">
        <v>62</v>
      </c>
      <c r="J25" s="16">
        <v>38</v>
      </c>
      <c r="K25" s="16">
        <v>8</v>
      </c>
      <c r="L25" s="16">
        <v>1</v>
      </c>
      <c r="M25" s="81">
        <v>4.7119999999999997</v>
      </c>
      <c r="N25" s="100">
        <v>5</v>
      </c>
      <c r="O25" s="64">
        <v>2530</v>
      </c>
      <c r="P25" s="65">
        <f>Table224578910112345678910111213141516171819202122232425262728293031323334353637[[#This Row],[PEMBULATAN]]*O25</f>
        <v>12650</v>
      </c>
    </row>
    <row r="26" spans="1:16" ht="23.25" customHeight="1" x14ac:dyDescent="0.2">
      <c r="A26" s="14"/>
      <c r="B26" s="75"/>
      <c r="C26" s="73" t="s">
        <v>6333</v>
      </c>
      <c r="D26" s="78" t="s">
        <v>289</v>
      </c>
      <c r="E26" s="13">
        <v>44467</v>
      </c>
      <c r="F26" s="76" t="s">
        <v>1362</v>
      </c>
      <c r="G26" s="13">
        <v>44468.916666666664</v>
      </c>
      <c r="H26" s="77" t="s">
        <v>6610</v>
      </c>
      <c r="I26" s="16">
        <v>80</v>
      </c>
      <c r="J26" s="16">
        <v>55</v>
      </c>
      <c r="K26" s="16">
        <v>31</v>
      </c>
      <c r="L26" s="16">
        <v>28</v>
      </c>
      <c r="M26" s="81">
        <v>34.1</v>
      </c>
      <c r="N26" s="100">
        <v>34</v>
      </c>
      <c r="O26" s="64">
        <v>2530</v>
      </c>
      <c r="P26" s="65">
        <f>Table224578910112345678910111213141516171819202122232425262728293031323334353637[[#This Row],[PEMBULATAN]]*O26</f>
        <v>86020</v>
      </c>
    </row>
    <row r="27" spans="1:16" ht="23.25" customHeight="1" x14ac:dyDescent="0.2">
      <c r="A27" s="14"/>
      <c r="B27" s="75"/>
      <c r="C27" s="73" t="s">
        <v>6334</v>
      </c>
      <c r="D27" s="78" t="s">
        <v>289</v>
      </c>
      <c r="E27" s="13">
        <v>44467</v>
      </c>
      <c r="F27" s="76" t="s">
        <v>1362</v>
      </c>
      <c r="G27" s="13">
        <v>44468.916666666664</v>
      </c>
      <c r="H27" s="77" t="s">
        <v>6610</v>
      </c>
      <c r="I27" s="16">
        <v>40</v>
      </c>
      <c r="J27" s="16">
        <v>32</v>
      </c>
      <c r="K27" s="16">
        <v>21</v>
      </c>
      <c r="L27" s="16">
        <v>10</v>
      </c>
      <c r="M27" s="81">
        <v>6.72</v>
      </c>
      <c r="N27" s="100">
        <v>10</v>
      </c>
      <c r="O27" s="64">
        <v>2530</v>
      </c>
      <c r="P27" s="65">
        <f>Table224578910112345678910111213141516171819202122232425262728293031323334353637[[#This Row],[PEMBULATAN]]*O27</f>
        <v>25300</v>
      </c>
    </row>
    <row r="28" spans="1:16" ht="23.25" customHeight="1" x14ac:dyDescent="0.2">
      <c r="A28" s="14"/>
      <c r="B28" s="75"/>
      <c r="C28" s="73" t="s">
        <v>6335</v>
      </c>
      <c r="D28" s="78" t="s">
        <v>289</v>
      </c>
      <c r="E28" s="13">
        <v>44467</v>
      </c>
      <c r="F28" s="76" t="s">
        <v>1362</v>
      </c>
      <c r="G28" s="13">
        <v>44468.916666666664</v>
      </c>
      <c r="H28" s="77" t="s">
        <v>6610</v>
      </c>
      <c r="I28" s="16">
        <v>52</v>
      </c>
      <c r="J28" s="16">
        <v>41</v>
      </c>
      <c r="K28" s="16">
        <v>64</v>
      </c>
      <c r="L28" s="16">
        <v>16</v>
      </c>
      <c r="M28" s="81">
        <v>34.112000000000002</v>
      </c>
      <c r="N28" s="100">
        <v>34</v>
      </c>
      <c r="O28" s="64">
        <v>2530</v>
      </c>
      <c r="P28" s="65">
        <f>Table224578910112345678910111213141516171819202122232425262728293031323334353637[[#This Row],[PEMBULATAN]]*O28</f>
        <v>86020</v>
      </c>
    </row>
    <row r="29" spans="1:16" ht="23.25" customHeight="1" x14ac:dyDescent="0.2">
      <c r="A29" s="14"/>
      <c r="B29" s="75"/>
      <c r="C29" s="73" t="s">
        <v>6336</v>
      </c>
      <c r="D29" s="78" t="s">
        <v>289</v>
      </c>
      <c r="E29" s="13">
        <v>44467</v>
      </c>
      <c r="F29" s="76" t="s">
        <v>1362</v>
      </c>
      <c r="G29" s="13">
        <v>44468.916666666664</v>
      </c>
      <c r="H29" s="77" t="s">
        <v>6610</v>
      </c>
      <c r="I29" s="16">
        <v>68</v>
      </c>
      <c r="J29" s="16">
        <v>51</v>
      </c>
      <c r="K29" s="16">
        <v>24</v>
      </c>
      <c r="L29" s="16">
        <v>6</v>
      </c>
      <c r="M29" s="81">
        <v>20.808</v>
      </c>
      <c r="N29" s="100">
        <v>21</v>
      </c>
      <c r="O29" s="64">
        <v>2530</v>
      </c>
      <c r="P29" s="65">
        <f>Table224578910112345678910111213141516171819202122232425262728293031323334353637[[#This Row],[PEMBULATAN]]*O29</f>
        <v>53130</v>
      </c>
    </row>
    <row r="30" spans="1:16" ht="23.25" customHeight="1" x14ac:dyDescent="0.2">
      <c r="A30" s="14"/>
      <c r="B30" s="75"/>
      <c r="C30" s="73" t="s">
        <v>6337</v>
      </c>
      <c r="D30" s="78" t="s">
        <v>289</v>
      </c>
      <c r="E30" s="13">
        <v>44467</v>
      </c>
      <c r="F30" s="76" t="s">
        <v>1362</v>
      </c>
      <c r="G30" s="13">
        <v>44468.916666666664</v>
      </c>
      <c r="H30" s="77" t="s">
        <v>6610</v>
      </c>
      <c r="I30" s="16">
        <v>45</v>
      </c>
      <c r="J30" s="16">
        <v>35</v>
      </c>
      <c r="K30" s="16">
        <v>50</v>
      </c>
      <c r="L30" s="16">
        <v>10</v>
      </c>
      <c r="M30" s="81">
        <v>19.6875</v>
      </c>
      <c r="N30" s="100">
        <v>20</v>
      </c>
      <c r="O30" s="64">
        <v>2530</v>
      </c>
      <c r="P30" s="65">
        <f>Table224578910112345678910111213141516171819202122232425262728293031323334353637[[#This Row],[PEMBULATAN]]*O30</f>
        <v>50600</v>
      </c>
    </row>
    <row r="31" spans="1:16" ht="23.25" customHeight="1" x14ac:dyDescent="0.2">
      <c r="A31" s="14"/>
      <c r="B31" s="75"/>
      <c r="C31" s="73" t="s">
        <v>6338</v>
      </c>
      <c r="D31" s="78" t="s">
        <v>289</v>
      </c>
      <c r="E31" s="13">
        <v>44467</v>
      </c>
      <c r="F31" s="76" t="s">
        <v>1362</v>
      </c>
      <c r="G31" s="13">
        <v>44468.916666666664</v>
      </c>
      <c r="H31" s="77" t="s">
        <v>6610</v>
      </c>
      <c r="I31" s="16">
        <v>99</v>
      </c>
      <c r="J31" s="16">
        <v>34</v>
      </c>
      <c r="K31" s="16">
        <v>34</v>
      </c>
      <c r="L31" s="16">
        <v>12</v>
      </c>
      <c r="M31" s="81">
        <v>28.611000000000001</v>
      </c>
      <c r="N31" s="100">
        <v>29</v>
      </c>
      <c r="O31" s="64">
        <v>2530</v>
      </c>
      <c r="P31" s="65">
        <f>Table224578910112345678910111213141516171819202122232425262728293031323334353637[[#This Row],[PEMBULATAN]]*O31</f>
        <v>73370</v>
      </c>
    </row>
    <row r="32" spans="1:16" ht="23.25" customHeight="1" x14ac:dyDescent="0.2">
      <c r="A32" s="14"/>
      <c r="B32" s="75"/>
      <c r="C32" s="73" t="s">
        <v>6339</v>
      </c>
      <c r="D32" s="78" t="s">
        <v>289</v>
      </c>
      <c r="E32" s="13">
        <v>44467</v>
      </c>
      <c r="F32" s="76" t="s">
        <v>1362</v>
      </c>
      <c r="G32" s="13">
        <v>44468.916666666664</v>
      </c>
      <c r="H32" s="77" t="s">
        <v>6610</v>
      </c>
      <c r="I32" s="16">
        <v>53</v>
      </c>
      <c r="J32" s="16">
        <v>22</v>
      </c>
      <c r="K32" s="16">
        <v>21</v>
      </c>
      <c r="L32" s="16">
        <v>1</v>
      </c>
      <c r="M32" s="81">
        <v>6.1215000000000002</v>
      </c>
      <c r="N32" s="100">
        <v>6</v>
      </c>
      <c r="O32" s="64">
        <v>2530</v>
      </c>
      <c r="P32" s="65">
        <f>Table224578910112345678910111213141516171819202122232425262728293031323334353637[[#This Row],[PEMBULATAN]]*O32</f>
        <v>15180</v>
      </c>
    </row>
    <row r="33" spans="1:16" ht="23.25" customHeight="1" x14ac:dyDescent="0.2">
      <c r="A33" s="14"/>
      <c r="B33" s="75"/>
      <c r="C33" s="73" t="s">
        <v>6340</v>
      </c>
      <c r="D33" s="78" t="s">
        <v>289</v>
      </c>
      <c r="E33" s="13">
        <v>44467</v>
      </c>
      <c r="F33" s="76" t="s">
        <v>1362</v>
      </c>
      <c r="G33" s="13">
        <v>44468.916666666664</v>
      </c>
      <c r="H33" s="77" t="s">
        <v>6610</v>
      </c>
      <c r="I33" s="16">
        <v>58</v>
      </c>
      <c r="J33" s="16">
        <v>35</v>
      </c>
      <c r="K33" s="16">
        <v>33</v>
      </c>
      <c r="L33" s="16">
        <v>10</v>
      </c>
      <c r="M33" s="81">
        <v>16.747499999999999</v>
      </c>
      <c r="N33" s="100">
        <v>17</v>
      </c>
      <c r="O33" s="64">
        <v>2530</v>
      </c>
      <c r="P33" s="65">
        <f>Table224578910112345678910111213141516171819202122232425262728293031323334353637[[#This Row],[PEMBULATAN]]*O33</f>
        <v>43010</v>
      </c>
    </row>
    <row r="34" spans="1:16" ht="23.25" customHeight="1" x14ac:dyDescent="0.2">
      <c r="A34" s="14"/>
      <c r="B34" s="75"/>
      <c r="C34" s="73" t="s">
        <v>6341</v>
      </c>
      <c r="D34" s="78" t="s">
        <v>289</v>
      </c>
      <c r="E34" s="13">
        <v>44467</v>
      </c>
      <c r="F34" s="76" t="s">
        <v>1362</v>
      </c>
      <c r="G34" s="13">
        <v>44468.916666666664</v>
      </c>
      <c r="H34" s="77" t="s">
        <v>6610</v>
      </c>
      <c r="I34" s="16">
        <v>38</v>
      </c>
      <c r="J34" s="16">
        <v>36</v>
      </c>
      <c r="K34" s="16">
        <v>18</v>
      </c>
      <c r="L34" s="16">
        <v>4</v>
      </c>
      <c r="M34" s="81">
        <v>6.1559999999999997</v>
      </c>
      <c r="N34" s="100">
        <v>6</v>
      </c>
      <c r="O34" s="64">
        <v>2530</v>
      </c>
      <c r="P34" s="65">
        <f>Table224578910112345678910111213141516171819202122232425262728293031323334353637[[#This Row],[PEMBULATAN]]*O34</f>
        <v>15180</v>
      </c>
    </row>
    <row r="35" spans="1:16" ht="23.25" customHeight="1" x14ac:dyDescent="0.2">
      <c r="A35" s="14"/>
      <c r="B35" s="75"/>
      <c r="C35" s="73" t="s">
        <v>6342</v>
      </c>
      <c r="D35" s="78" t="s">
        <v>289</v>
      </c>
      <c r="E35" s="13">
        <v>44467</v>
      </c>
      <c r="F35" s="76" t="s">
        <v>1362</v>
      </c>
      <c r="G35" s="13">
        <v>44468.916666666664</v>
      </c>
      <c r="H35" s="77" t="s">
        <v>6610</v>
      </c>
      <c r="I35" s="16">
        <v>47</v>
      </c>
      <c r="J35" s="16">
        <v>22</v>
      </c>
      <c r="K35" s="16">
        <v>22</v>
      </c>
      <c r="L35" s="16">
        <v>8</v>
      </c>
      <c r="M35" s="81">
        <v>5.6870000000000003</v>
      </c>
      <c r="N35" s="100">
        <v>8</v>
      </c>
      <c r="O35" s="64">
        <v>2530</v>
      </c>
      <c r="P35" s="65">
        <f>Table224578910112345678910111213141516171819202122232425262728293031323334353637[[#This Row],[PEMBULATAN]]*O35</f>
        <v>20240</v>
      </c>
    </row>
    <row r="36" spans="1:16" ht="23.25" customHeight="1" x14ac:dyDescent="0.2">
      <c r="A36" s="14"/>
      <c r="B36" s="75"/>
      <c r="C36" s="73" t="s">
        <v>6343</v>
      </c>
      <c r="D36" s="78" t="s">
        <v>289</v>
      </c>
      <c r="E36" s="13">
        <v>44467</v>
      </c>
      <c r="F36" s="76" t="s">
        <v>1362</v>
      </c>
      <c r="G36" s="13">
        <v>44468.916666666664</v>
      </c>
      <c r="H36" s="77" t="s">
        <v>6610</v>
      </c>
      <c r="I36" s="16">
        <v>68</v>
      </c>
      <c r="J36" s="16">
        <v>21</v>
      </c>
      <c r="K36" s="16">
        <v>14</v>
      </c>
      <c r="L36" s="16">
        <v>4</v>
      </c>
      <c r="M36" s="81">
        <v>4.9980000000000002</v>
      </c>
      <c r="N36" s="100">
        <v>5</v>
      </c>
      <c r="O36" s="64">
        <v>2530</v>
      </c>
      <c r="P36" s="65">
        <f>Table224578910112345678910111213141516171819202122232425262728293031323334353637[[#This Row],[PEMBULATAN]]*O36</f>
        <v>12650</v>
      </c>
    </row>
    <row r="37" spans="1:16" ht="23.25" customHeight="1" x14ac:dyDescent="0.2">
      <c r="A37" s="14"/>
      <c r="B37" s="75"/>
      <c r="C37" s="73" t="s">
        <v>6344</v>
      </c>
      <c r="D37" s="78" t="s">
        <v>289</v>
      </c>
      <c r="E37" s="13">
        <v>44467</v>
      </c>
      <c r="F37" s="76" t="s">
        <v>1362</v>
      </c>
      <c r="G37" s="13">
        <v>44468.916666666664</v>
      </c>
      <c r="H37" s="77" t="s">
        <v>6610</v>
      </c>
      <c r="I37" s="16">
        <v>61</v>
      </c>
      <c r="J37" s="16">
        <v>33</v>
      </c>
      <c r="K37" s="16">
        <v>36</v>
      </c>
      <c r="L37" s="16">
        <v>7</v>
      </c>
      <c r="M37" s="81">
        <v>18.117000000000001</v>
      </c>
      <c r="N37" s="100">
        <v>18</v>
      </c>
      <c r="O37" s="64">
        <v>2530</v>
      </c>
      <c r="P37" s="65">
        <f>Table224578910112345678910111213141516171819202122232425262728293031323334353637[[#This Row],[PEMBULATAN]]*O37</f>
        <v>45540</v>
      </c>
    </row>
    <row r="38" spans="1:16" ht="23.25" customHeight="1" x14ac:dyDescent="0.2">
      <c r="A38" s="14"/>
      <c r="B38" s="75"/>
      <c r="C38" s="73" t="s">
        <v>6345</v>
      </c>
      <c r="D38" s="78" t="s">
        <v>289</v>
      </c>
      <c r="E38" s="13">
        <v>44467</v>
      </c>
      <c r="F38" s="76" t="s">
        <v>1362</v>
      </c>
      <c r="G38" s="13">
        <v>44468.916666666664</v>
      </c>
      <c r="H38" s="77" t="s">
        <v>6610</v>
      </c>
      <c r="I38" s="16">
        <v>61</v>
      </c>
      <c r="J38" s="16">
        <v>36</v>
      </c>
      <c r="K38" s="16">
        <v>16</v>
      </c>
      <c r="L38" s="16">
        <v>2</v>
      </c>
      <c r="M38" s="81">
        <v>8.7840000000000007</v>
      </c>
      <c r="N38" s="100">
        <v>9</v>
      </c>
      <c r="O38" s="64">
        <v>2530</v>
      </c>
      <c r="P38" s="65">
        <f>Table224578910112345678910111213141516171819202122232425262728293031323334353637[[#This Row],[PEMBULATAN]]*O38</f>
        <v>22770</v>
      </c>
    </row>
    <row r="39" spans="1:16" ht="23.25" customHeight="1" x14ac:dyDescent="0.2">
      <c r="A39" s="14"/>
      <c r="B39" s="75"/>
      <c r="C39" s="73" t="s">
        <v>6346</v>
      </c>
      <c r="D39" s="78" t="s">
        <v>289</v>
      </c>
      <c r="E39" s="13">
        <v>44467</v>
      </c>
      <c r="F39" s="76" t="s">
        <v>1362</v>
      </c>
      <c r="G39" s="13">
        <v>44468.916666666664</v>
      </c>
      <c r="H39" s="77" t="s">
        <v>6610</v>
      </c>
      <c r="I39" s="16">
        <v>36</v>
      </c>
      <c r="J39" s="16">
        <v>26</v>
      </c>
      <c r="K39" s="16">
        <v>21</v>
      </c>
      <c r="L39" s="16">
        <v>2</v>
      </c>
      <c r="M39" s="81">
        <v>4.9139999999999997</v>
      </c>
      <c r="N39" s="100">
        <v>5</v>
      </c>
      <c r="O39" s="64">
        <v>2530</v>
      </c>
      <c r="P39" s="65">
        <f>Table224578910112345678910111213141516171819202122232425262728293031323334353637[[#This Row],[PEMBULATAN]]*O39</f>
        <v>12650</v>
      </c>
    </row>
    <row r="40" spans="1:16" ht="23.25" customHeight="1" x14ac:dyDescent="0.2">
      <c r="A40" s="14"/>
      <c r="B40" s="75"/>
      <c r="C40" s="73" t="s">
        <v>6347</v>
      </c>
      <c r="D40" s="78" t="s">
        <v>289</v>
      </c>
      <c r="E40" s="13">
        <v>44467</v>
      </c>
      <c r="F40" s="76" t="s">
        <v>1362</v>
      </c>
      <c r="G40" s="13">
        <v>44468.916666666664</v>
      </c>
      <c r="H40" s="77" t="s">
        <v>6610</v>
      </c>
      <c r="I40" s="16">
        <v>105</v>
      </c>
      <c r="J40" s="16">
        <v>9</v>
      </c>
      <c r="K40" s="16">
        <v>9</v>
      </c>
      <c r="L40" s="16">
        <v>3</v>
      </c>
      <c r="M40" s="81">
        <v>2.1262500000000002</v>
      </c>
      <c r="N40" s="100">
        <v>3</v>
      </c>
      <c r="O40" s="64">
        <v>2530</v>
      </c>
      <c r="P40" s="65">
        <f>Table224578910112345678910111213141516171819202122232425262728293031323334353637[[#This Row],[PEMBULATAN]]*O40</f>
        <v>7590</v>
      </c>
    </row>
    <row r="41" spans="1:16" ht="23.25" customHeight="1" x14ac:dyDescent="0.2">
      <c r="A41" s="14"/>
      <c r="B41" s="75"/>
      <c r="C41" s="73" t="s">
        <v>6348</v>
      </c>
      <c r="D41" s="78" t="s">
        <v>289</v>
      </c>
      <c r="E41" s="13">
        <v>44467</v>
      </c>
      <c r="F41" s="76" t="s">
        <v>1362</v>
      </c>
      <c r="G41" s="13">
        <v>44468.916666666664</v>
      </c>
      <c r="H41" s="77" t="s">
        <v>6610</v>
      </c>
      <c r="I41" s="16">
        <v>58</v>
      </c>
      <c r="J41" s="16">
        <v>48</v>
      </c>
      <c r="K41" s="16">
        <v>16</v>
      </c>
      <c r="L41" s="16">
        <v>5</v>
      </c>
      <c r="M41" s="81">
        <v>11.135999999999999</v>
      </c>
      <c r="N41" s="100">
        <v>11</v>
      </c>
      <c r="O41" s="64">
        <v>2530</v>
      </c>
      <c r="P41" s="65">
        <f>Table224578910112345678910111213141516171819202122232425262728293031323334353637[[#This Row],[PEMBULATAN]]*O41</f>
        <v>27830</v>
      </c>
    </row>
    <row r="42" spans="1:16" ht="23.25" customHeight="1" x14ac:dyDescent="0.2">
      <c r="A42" s="14"/>
      <c r="B42" s="75"/>
      <c r="C42" s="73" t="s">
        <v>6349</v>
      </c>
      <c r="D42" s="78" t="s">
        <v>289</v>
      </c>
      <c r="E42" s="13">
        <v>44467</v>
      </c>
      <c r="F42" s="76" t="s">
        <v>1362</v>
      </c>
      <c r="G42" s="13">
        <v>44468.916666666664</v>
      </c>
      <c r="H42" s="77" t="s">
        <v>6610</v>
      </c>
      <c r="I42" s="16">
        <v>121</v>
      </c>
      <c r="J42" s="16">
        <v>66</v>
      </c>
      <c r="K42" s="16">
        <v>10</v>
      </c>
      <c r="L42" s="16">
        <v>9</v>
      </c>
      <c r="M42" s="81">
        <v>19.965</v>
      </c>
      <c r="N42" s="100">
        <v>20</v>
      </c>
      <c r="O42" s="64">
        <v>2530</v>
      </c>
      <c r="P42" s="65">
        <f>Table224578910112345678910111213141516171819202122232425262728293031323334353637[[#This Row],[PEMBULATAN]]*O42</f>
        <v>50600</v>
      </c>
    </row>
    <row r="43" spans="1:16" ht="23.25" customHeight="1" x14ac:dyDescent="0.2">
      <c r="A43" s="14"/>
      <c r="B43" s="75"/>
      <c r="C43" s="73" t="s">
        <v>6350</v>
      </c>
      <c r="D43" s="78" t="s">
        <v>289</v>
      </c>
      <c r="E43" s="13">
        <v>44467</v>
      </c>
      <c r="F43" s="76" t="s">
        <v>1362</v>
      </c>
      <c r="G43" s="13">
        <v>44468.916666666664</v>
      </c>
      <c r="H43" s="77" t="s">
        <v>6610</v>
      </c>
      <c r="I43" s="16">
        <v>45</v>
      </c>
      <c r="J43" s="16">
        <v>35</v>
      </c>
      <c r="K43" s="16">
        <v>31</v>
      </c>
      <c r="L43" s="16">
        <v>9</v>
      </c>
      <c r="M43" s="81">
        <v>12.206250000000001</v>
      </c>
      <c r="N43" s="100">
        <v>12</v>
      </c>
      <c r="O43" s="64">
        <v>2530</v>
      </c>
      <c r="P43" s="65">
        <f>Table224578910112345678910111213141516171819202122232425262728293031323334353637[[#This Row],[PEMBULATAN]]*O43</f>
        <v>30360</v>
      </c>
    </row>
    <row r="44" spans="1:16" ht="23.25" customHeight="1" x14ac:dyDescent="0.2">
      <c r="A44" s="14"/>
      <c r="B44" s="75"/>
      <c r="C44" s="73" t="s">
        <v>6351</v>
      </c>
      <c r="D44" s="78" t="s">
        <v>289</v>
      </c>
      <c r="E44" s="13">
        <v>44467</v>
      </c>
      <c r="F44" s="76" t="s">
        <v>1362</v>
      </c>
      <c r="G44" s="13">
        <v>44468.916666666664</v>
      </c>
      <c r="H44" s="77" t="s">
        <v>6610</v>
      </c>
      <c r="I44" s="16">
        <v>34</v>
      </c>
      <c r="J44" s="16">
        <v>31</v>
      </c>
      <c r="K44" s="16">
        <v>95</v>
      </c>
      <c r="L44" s="16">
        <v>18</v>
      </c>
      <c r="M44" s="81">
        <v>25.032499999999999</v>
      </c>
      <c r="N44" s="100">
        <v>25</v>
      </c>
      <c r="O44" s="64">
        <v>2530</v>
      </c>
      <c r="P44" s="65">
        <f>Table224578910112345678910111213141516171819202122232425262728293031323334353637[[#This Row],[PEMBULATAN]]*O44</f>
        <v>63250</v>
      </c>
    </row>
    <row r="45" spans="1:16" ht="23.25" customHeight="1" x14ac:dyDescent="0.2">
      <c r="A45" s="14"/>
      <c r="B45" s="75"/>
      <c r="C45" s="73" t="s">
        <v>6352</v>
      </c>
      <c r="D45" s="78" t="s">
        <v>289</v>
      </c>
      <c r="E45" s="13">
        <v>44467</v>
      </c>
      <c r="F45" s="76" t="s">
        <v>1362</v>
      </c>
      <c r="G45" s="13">
        <v>44468.916666666664</v>
      </c>
      <c r="H45" s="77" t="s">
        <v>6610</v>
      </c>
      <c r="I45" s="16">
        <v>72</v>
      </c>
      <c r="J45" s="16">
        <v>17</v>
      </c>
      <c r="K45" s="16">
        <v>12</v>
      </c>
      <c r="L45" s="16">
        <v>1</v>
      </c>
      <c r="M45" s="81">
        <v>3.6720000000000002</v>
      </c>
      <c r="N45" s="100">
        <v>4</v>
      </c>
      <c r="O45" s="64">
        <v>2530</v>
      </c>
      <c r="P45" s="65">
        <f>Table224578910112345678910111213141516171819202122232425262728293031323334353637[[#This Row],[PEMBULATAN]]*O45</f>
        <v>10120</v>
      </c>
    </row>
    <row r="46" spans="1:16" ht="23.25" customHeight="1" x14ac:dyDescent="0.2">
      <c r="A46" s="14"/>
      <c r="B46" s="75"/>
      <c r="C46" s="73" t="s">
        <v>6353</v>
      </c>
      <c r="D46" s="78" t="s">
        <v>289</v>
      </c>
      <c r="E46" s="13">
        <v>44467</v>
      </c>
      <c r="F46" s="76" t="s">
        <v>1362</v>
      </c>
      <c r="G46" s="13">
        <v>44468.916666666664</v>
      </c>
      <c r="H46" s="77" t="s">
        <v>6610</v>
      </c>
      <c r="I46" s="16">
        <v>98</v>
      </c>
      <c r="J46" s="16">
        <v>58</v>
      </c>
      <c r="K46" s="16">
        <v>38</v>
      </c>
      <c r="L46" s="16">
        <v>27</v>
      </c>
      <c r="M46" s="81">
        <v>53.997999999999998</v>
      </c>
      <c r="N46" s="100">
        <v>54</v>
      </c>
      <c r="O46" s="64">
        <v>2530</v>
      </c>
      <c r="P46" s="65">
        <f>Table224578910112345678910111213141516171819202122232425262728293031323334353637[[#This Row],[PEMBULATAN]]*O46</f>
        <v>136620</v>
      </c>
    </row>
    <row r="47" spans="1:16" ht="23.25" customHeight="1" x14ac:dyDescent="0.2">
      <c r="A47" s="14"/>
      <c r="B47" s="75"/>
      <c r="C47" s="73" t="s">
        <v>6354</v>
      </c>
      <c r="D47" s="78" t="s">
        <v>289</v>
      </c>
      <c r="E47" s="13">
        <v>44467</v>
      </c>
      <c r="F47" s="76" t="s">
        <v>1362</v>
      </c>
      <c r="G47" s="13">
        <v>44468.916666666664</v>
      </c>
      <c r="H47" s="77" t="s">
        <v>6610</v>
      </c>
      <c r="I47" s="16">
        <v>96</v>
      </c>
      <c r="J47" s="16">
        <v>55</v>
      </c>
      <c r="K47" s="16">
        <v>34</v>
      </c>
      <c r="L47" s="16">
        <v>16</v>
      </c>
      <c r="M47" s="81">
        <v>44.88</v>
      </c>
      <c r="N47" s="100">
        <v>45</v>
      </c>
      <c r="O47" s="64">
        <v>2530</v>
      </c>
      <c r="P47" s="65">
        <f>Table224578910112345678910111213141516171819202122232425262728293031323334353637[[#This Row],[PEMBULATAN]]*O47</f>
        <v>113850</v>
      </c>
    </row>
    <row r="48" spans="1:16" ht="23.25" customHeight="1" x14ac:dyDescent="0.2">
      <c r="A48" s="14"/>
      <c r="B48" s="75"/>
      <c r="C48" s="73" t="s">
        <v>6355</v>
      </c>
      <c r="D48" s="78" t="s">
        <v>289</v>
      </c>
      <c r="E48" s="13">
        <v>44467</v>
      </c>
      <c r="F48" s="76" t="s">
        <v>1362</v>
      </c>
      <c r="G48" s="13">
        <v>44468.916666666664</v>
      </c>
      <c r="H48" s="77" t="s">
        <v>6610</v>
      </c>
      <c r="I48" s="16">
        <v>78</v>
      </c>
      <c r="J48" s="16">
        <v>28</v>
      </c>
      <c r="K48" s="16">
        <v>28</v>
      </c>
      <c r="L48" s="16">
        <v>7</v>
      </c>
      <c r="M48" s="81">
        <v>15.288</v>
      </c>
      <c r="N48" s="100">
        <v>15</v>
      </c>
      <c r="O48" s="64">
        <v>2530</v>
      </c>
      <c r="P48" s="65">
        <f>Table224578910112345678910111213141516171819202122232425262728293031323334353637[[#This Row],[PEMBULATAN]]*O48</f>
        <v>37950</v>
      </c>
    </row>
    <row r="49" spans="1:16" ht="23.25" customHeight="1" x14ac:dyDescent="0.2">
      <c r="A49" s="14"/>
      <c r="B49" s="75"/>
      <c r="C49" s="73" t="s">
        <v>6356</v>
      </c>
      <c r="D49" s="78" t="s">
        <v>289</v>
      </c>
      <c r="E49" s="13">
        <v>44467</v>
      </c>
      <c r="F49" s="76" t="s">
        <v>1362</v>
      </c>
      <c r="G49" s="13">
        <v>44468.916666666664</v>
      </c>
      <c r="H49" s="77" t="s">
        <v>6610</v>
      </c>
      <c r="I49" s="16">
        <v>54</v>
      </c>
      <c r="J49" s="16">
        <v>23</v>
      </c>
      <c r="K49" s="16">
        <v>52</v>
      </c>
      <c r="L49" s="16">
        <v>20</v>
      </c>
      <c r="M49" s="81">
        <v>16.146000000000001</v>
      </c>
      <c r="N49" s="100">
        <v>20</v>
      </c>
      <c r="O49" s="64">
        <v>2530</v>
      </c>
      <c r="P49" s="65">
        <f>Table224578910112345678910111213141516171819202122232425262728293031323334353637[[#This Row],[PEMBULATAN]]*O49</f>
        <v>50600</v>
      </c>
    </row>
    <row r="50" spans="1:16" ht="23.25" customHeight="1" x14ac:dyDescent="0.2">
      <c r="A50" s="14"/>
      <c r="B50" s="75"/>
      <c r="C50" s="73" t="s">
        <v>6357</v>
      </c>
      <c r="D50" s="78" t="s">
        <v>289</v>
      </c>
      <c r="E50" s="13">
        <v>44467</v>
      </c>
      <c r="F50" s="76" t="s">
        <v>1362</v>
      </c>
      <c r="G50" s="13">
        <v>44468.916666666664</v>
      </c>
      <c r="H50" s="77" t="s">
        <v>6610</v>
      </c>
      <c r="I50" s="16">
        <v>45</v>
      </c>
      <c r="J50" s="16">
        <v>36</v>
      </c>
      <c r="K50" s="16">
        <v>25</v>
      </c>
      <c r="L50" s="16">
        <v>7</v>
      </c>
      <c r="M50" s="81">
        <v>10.125</v>
      </c>
      <c r="N50" s="100">
        <v>10</v>
      </c>
      <c r="O50" s="64">
        <v>2530</v>
      </c>
      <c r="P50" s="65">
        <f>Table224578910112345678910111213141516171819202122232425262728293031323334353637[[#This Row],[PEMBULATAN]]*O50</f>
        <v>25300</v>
      </c>
    </row>
    <row r="51" spans="1:16" ht="23.25" customHeight="1" x14ac:dyDescent="0.2">
      <c r="A51" s="14"/>
      <c r="B51" s="75"/>
      <c r="C51" s="73" t="s">
        <v>6358</v>
      </c>
      <c r="D51" s="78" t="s">
        <v>289</v>
      </c>
      <c r="E51" s="13">
        <v>44467</v>
      </c>
      <c r="F51" s="76" t="s">
        <v>1362</v>
      </c>
      <c r="G51" s="13">
        <v>44468.916666666664</v>
      </c>
      <c r="H51" s="77" t="s">
        <v>6610</v>
      </c>
      <c r="I51" s="16">
        <v>42</v>
      </c>
      <c r="J51" s="16">
        <v>34</v>
      </c>
      <c r="K51" s="16">
        <v>21</v>
      </c>
      <c r="L51" s="16">
        <v>7</v>
      </c>
      <c r="M51" s="81">
        <v>7.4969999999999999</v>
      </c>
      <c r="N51" s="100">
        <v>8</v>
      </c>
      <c r="O51" s="64">
        <v>2530</v>
      </c>
      <c r="P51" s="65">
        <f>Table224578910112345678910111213141516171819202122232425262728293031323334353637[[#This Row],[PEMBULATAN]]*O51</f>
        <v>20240</v>
      </c>
    </row>
    <row r="52" spans="1:16" ht="23.25" customHeight="1" x14ac:dyDescent="0.2">
      <c r="A52" s="14"/>
      <c r="B52" s="75"/>
      <c r="C52" s="73" t="s">
        <v>6359</v>
      </c>
      <c r="D52" s="78" t="s">
        <v>289</v>
      </c>
      <c r="E52" s="13">
        <v>44467</v>
      </c>
      <c r="F52" s="76" t="s">
        <v>1362</v>
      </c>
      <c r="G52" s="13">
        <v>44468.916666666664</v>
      </c>
      <c r="H52" s="77" t="s">
        <v>6610</v>
      </c>
      <c r="I52" s="16">
        <v>92</v>
      </c>
      <c r="J52" s="16">
        <v>26</v>
      </c>
      <c r="K52" s="16">
        <v>54</v>
      </c>
      <c r="L52" s="16">
        <v>8</v>
      </c>
      <c r="M52" s="81">
        <v>32.292000000000002</v>
      </c>
      <c r="N52" s="100">
        <v>32</v>
      </c>
      <c r="O52" s="64">
        <v>2530</v>
      </c>
      <c r="P52" s="65">
        <f>Table224578910112345678910111213141516171819202122232425262728293031323334353637[[#This Row],[PEMBULATAN]]*O52</f>
        <v>80960</v>
      </c>
    </row>
    <row r="53" spans="1:16" ht="23.25" customHeight="1" x14ac:dyDescent="0.2">
      <c r="A53" s="14"/>
      <c r="B53" s="75"/>
      <c r="C53" s="73" t="s">
        <v>6360</v>
      </c>
      <c r="D53" s="78" t="s">
        <v>289</v>
      </c>
      <c r="E53" s="13">
        <v>44467</v>
      </c>
      <c r="F53" s="76" t="s">
        <v>1362</v>
      </c>
      <c r="G53" s="13">
        <v>44468.916666666664</v>
      </c>
      <c r="H53" s="77" t="s">
        <v>6610</v>
      </c>
      <c r="I53" s="16">
        <v>84</v>
      </c>
      <c r="J53" s="16">
        <v>12</v>
      </c>
      <c r="K53" s="16">
        <v>13</v>
      </c>
      <c r="L53" s="16">
        <v>3</v>
      </c>
      <c r="M53" s="81">
        <v>3.2759999999999998</v>
      </c>
      <c r="N53" s="100">
        <v>3</v>
      </c>
      <c r="O53" s="64">
        <v>2530</v>
      </c>
      <c r="P53" s="65">
        <f>Table224578910112345678910111213141516171819202122232425262728293031323334353637[[#This Row],[PEMBULATAN]]*O53</f>
        <v>7590</v>
      </c>
    </row>
    <row r="54" spans="1:16" ht="23.25" customHeight="1" x14ac:dyDescent="0.2">
      <c r="A54" s="14"/>
      <c r="B54" s="75"/>
      <c r="C54" s="73" t="s">
        <v>6361</v>
      </c>
      <c r="D54" s="78" t="s">
        <v>289</v>
      </c>
      <c r="E54" s="13">
        <v>44467</v>
      </c>
      <c r="F54" s="76" t="s">
        <v>1362</v>
      </c>
      <c r="G54" s="13">
        <v>44468.916666666664</v>
      </c>
      <c r="H54" s="77" t="s">
        <v>6610</v>
      </c>
      <c r="I54" s="16">
        <v>42</v>
      </c>
      <c r="J54" s="16">
        <v>38</v>
      </c>
      <c r="K54" s="16">
        <v>28</v>
      </c>
      <c r="L54" s="16">
        <v>10</v>
      </c>
      <c r="M54" s="81">
        <v>11.172000000000001</v>
      </c>
      <c r="N54" s="100">
        <v>11</v>
      </c>
      <c r="O54" s="64">
        <v>2530</v>
      </c>
      <c r="P54" s="65">
        <f>Table224578910112345678910111213141516171819202122232425262728293031323334353637[[#This Row],[PEMBULATAN]]*O54</f>
        <v>27830</v>
      </c>
    </row>
    <row r="55" spans="1:16" ht="23.25" customHeight="1" x14ac:dyDescent="0.2">
      <c r="A55" s="14"/>
      <c r="B55" s="75"/>
      <c r="C55" s="73" t="s">
        <v>6362</v>
      </c>
      <c r="D55" s="78" t="s">
        <v>289</v>
      </c>
      <c r="E55" s="13">
        <v>44467</v>
      </c>
      <c r="F55" s="76" t="s">
        <v>1362</v>
      </c>
      <c r="G55" s="13">
        <v>44468.916666666664</v>
      </c>
      <c r="H55" s="77" t="s">
        <v>6610</v>
      </c>
      <c r="I55" s="16">
        <v>95</v>
      </c>
      <c r="J55" s="16">
        <v>58</v>
      </c>
      <c r="K55" s="16">
        <v>37</v>
      </c>
      <c r="L55" s="16">
        <v>24</v>
      </c>
      <c r="M55" s="81">
        <v>50.967500000000001</v>
      </c>
      <c r="N55" s="100">
        <v>51</v>
      </c>
      <c r="O55" s="64">
        <v>2530</v>
      </c>
      <c r="P55" s="65">
        <f>Table224578910112345678910111213141516171819202122232425262728293031323334353637[[#This Row],[PEMBULATAN]]*O55</f>
        <v>129030</v>
      </c>
    </row>
    <row r="56" spans="1:16" ht="23.25" customHeight="1" x14ac:dyDescent="0.2">
      <c r="A56" s="14"/>
      <c r="B56" s="75"/>
      <c r="C56" s="73" t="s">
        <v>6363</v>
      </c>
      <c r="D56" s="78" t="s">
        <v>289</v>
      </c>
      <c r="E56" s="13">
        <v>44467</v>
      </c>
      <c r="F56" s="76" t="s">
        <v>1362</v>
      </c>
      <c r="G56" s="13">
        <v>44468.916666666664</v>
      </c>
      <c r="H56" s="77" t="s">
        <v>6610</v>
      </c>
      <c r="I56" s="16">
        <v>48</v>
      </c>
      <c r="J56" s="16">
        <v>48</v>
      </c>
      <c r="K56" s="16">
        <v>21</v>
      </c>
      <c r="L56" s="16">
        <v>7</v>
      </c>
      <c r="M56" s="81">
        <v>12.096</v>
      </c>
      <c r="N56" s="100">
        <v>12</v>
      </c>
      <c r="O56" s="64">
        <v>2530</v>
      </c>
      <c r="P56" s="65">
        <f>Table224578910112345678910111213141516171819202122232425262728293031323334353637[[#This Row],[PEMBULATAN]]*O56</f>
        <v>30360</v>
      </c>
    </row>
    <row r="57" spans="1:16" ht="23.25" customHeight="1" x14ac:dyDescent="0.2">
      <c r="A57" s="14"/>
      <c r="B57" s="75"/>
      <c r="C57" s="73" t="s">
        <v>6364</v>
      </c>
      <c r="D57" s="78" t="s">
        <v>289</v>
      </c>
      <c r="E57" s="13">
        <v>44467</v>
      </c>
      <c r="F57" s="76" t="s">
        <v>1362</v>
      </c>
      <c r="G57" s="13">
        <v>44468.916666666664</v>
      </c>
      <c r="H57" s="77" t="s">
        <v>6610</v>
      </c>
      <c r="I57" s="16">
        <v>72</v>
      </c>
      <c r="J57" s="16">
        <v>32</v>
      </c>
      <c r="K57" s="16">
        <v>56</v>
      </c>
      <c r="L57" s="16">
        <v>20</v>
      </c>
      <c r="M57" s="81">
        <v>32.256</v>
      </c>
      <c r="N57" s="100">
        <v>32</v>
      </c>
      <c r="O57" s="64">
        <v>2530</v>
      </c>
      <c r="P57" s="65">
        <f>Table224578910112345678910111213141516171819202122232425262728293031323334353637[[#This Row],[PEMBULATAN]]*O57</f>
        <v>80960</v>
      </c>
    </row>
    <row r="58" spans="1:16" ht="23.25" customHeight="1" x14ac:dyDescent="0.2">
      <c r="A58" s="14"/>
      <c r="B58" s="75"/>
      <c r="C58" s="73" t="s">
        <v>6365</v>
      </c>
      <c r="D58" s="78" t="s">
        <v>289</v>
      </c>
      <c r="E58" s="13">
        <v>44467</v>
      </c>
      <c r="F58" s="76" t="s">
        <v>1362</v>
      </c>
      <c r="G58" s="13">
        <v>44468.916666666664</v>
      </c>
      <c r="H58" s="77" t="s">
        <v>6610</v>
      </c>
      <c r="I58" s="16">
        <v>54</v>
      </c>
      <c r="J58" s="16">
        <v>54</v>
      </c>
      <c r="K58" s="16">
        <v>22</v>
      </c>
      <c r="L58" s="16">
        <v>12</v>
      </c>
      <c r="M58" s="81">
        <v>16.038</v>
      </c>
      <c r="N58" s="100">
        <v>16</v>
      </c>
      <c r="O58" s="64">
        <v>2530</v>
      </c>
      <c r="P58" s="65">
        <f>Table224578910112345678910111213141516171819202122232425262728293031323334353637[[#This Row],[PEMBULATAN]]*O58</f>
        <v>40480</v>
      </c>
    </row>
    <row r="59" spans="1:16" ht="23.25" customHeight="1" x14ac:dyDescent="0.2">
      <c r="A59" s="14"/>
      <c r="B59" s="75"/>
      <c r="C59" s="73" t="s">
        <v>6366</v>
      </c>
      <c r="D59" s="78" t="s">
        <v>289</v>
      </c>
      <c r="E59" s="13">
        <v>44467</v>
      </c>
      <c r="F59" s="76" t="s">
        <v>1362</v>
      </c>
      <c r="G59" s="13">
        <v>44468.916666666664</v>
      </c>
      <c r="H59" s="77" t="s">
        <v>6610</v>
      </c>
      <c r="I59" s="16">
        <v>63</v>
      </c>
      <c r="J59" s="16">
        <v>31</v>
      </c>
      <c r="K59" s="16">
        <v>18</v>
      </c>
      <c r="L59" s="16">
        <v>6</v>
      </c>
      <c r="M59" s="81">
        <v>8.7885000000000009</v>
      </c>
      <c r="N59" s="100">
        <v>9</v>
      </c>
      <c r="O59" s="64">
        <v>2530</v>
      </c>
      <c r="P59" s="65">
        <f>Table224578910112345678910111213141516171819202122232425262728293031323334353637[[#This Row],[PEMBULATAN]]*O59</f>
        <v>22770</v>
      </c>
    </row>
    <row r="60" spans="1:16" ht="23.25" customHeight="1" x14ac:dyDescent="0.2">
      <c r="A60" s="14"/>
      <c r="B60" s="75"/>
      <c r="C60" s="73" t="s">
        <v>6367</v>
      </c>
      <c r="D60" s="78" t="s">
        <v>289</v>
      </c>
      <c r="E60" s="13">
        <v>44467</v>
      </c>
      <c r="F60" s="76" t="s">
        <v>1362</v>
      </c>
      <c r="G60" s="13">
        <v>44468.916666666664</v>
      </c>
      <c r="H60" s="77" t="s">
        <v>6610</v>
      </c>
      <c r="I60" s="16">
        <v>56</v>
      </c>
      <c r="J60" s="16">
        <v>46</v>
      </c>
      <c r="K60" s="16">
        <v>18</v>
      </c>
      <c r="L60" s="16">
        <v>3</v>
      </c>
      <c r="M60" s="81">
        <v>11.592000000000001</v>
      </c>
      <c r="N60" s="100">
        <v>12</v>
      </c>
      <c r="O60" s="64">
        <v>2530</v>
      </c>
      <c r="P60" s="65">
        <f>Table224578910112345678910111213141516171819202122232425262728293031323334353637[[#This Row],[PEMBULATAN]]*O60</f>
        <v>30360</v>
      </c>
    </row>
    <row r="61" spans="1:16" ht="23.25" customHeight="1" x14ac:dyDescent="0.2">
      <c r="A61" s="14"/>
      <c r="B61" s="75"/>
      <c r="C61" s="73" t="s">
        <v>6368</v>
      </c>
      <c r="D61" s="78" t="s">
        <v>289</v>
      </c>
      <c r="E61" s="13">
        <v>44467</v>
      </c>
      <c r="F61" s="76" t="s">
        <v>1362</v>
      </c>
      <c r="G61" s="13">
        <v>44468.916666666664</v>
      </c>
      <c r="H61" s="77" t="s">
        <v>6610</v>
      </c>
      <c r="I61" s="16">
        <v>64</v>
      </c>
      <c r="J61" s="16">
        <v>45</v>
      </c>
      <c r="K61" s="16">
        <v>31</v>
      </c>
      <c r="L61" s="16">
        <v>5</v>
      </c>
      <c r="M61" s="81">
        <v>22.32</v>
      </c>
      <c r="N61" s="100">
        <v>22</v>
      </c>
      <c r="O61" s="64">
        <v>2530</v>
      </c>
      <c r="P61" s="65">
        <f>Table224578910112345678910111213141516171819202122232425262728293031323334353637[[#This Row],[PEMBULATAN]]*O61</f>
        <v>55660</v>
      </c>
    </row>
    <row r="62" spans="1:16" ht="23.25" customHeight="1" x14ac:dyDescent="0.2">
      <c r="A62" s="14"/>
      <c r="B62" s="75"/>
      <c r="C62" s="73" t="s">
        <v>6369</v>
      </c>
      <c r="D62" s="78" t="s">
        <v>289</v>
      </c>
      <c r="E62" s="13">
        <v>44467</v>
      </c>
      <c r="F62" s="76" t="s">
        <v>1362</v>
      </c>
      <c r="G62" s="13">
        <v>44468.916666666664</v>
      </c>
      <c r="H62" s="77" t="s">
        <v>6610</v>
      </c>
      <c r="I62" s="16">
        <v>41</v>
      </c>
      <c r="J62" s="16">
        <v>34</v>
      </c>
      <c r="K62" s="16">
        <v>28</v>
      </c>
      <c r="L62" s="16">
        <v>7</v>
      </c>
      <c r="M62" s="81">
        <v>9.7579999999999991</v>
      </c>
      <c r="N62" s="100">
        <v>10</v>
      </c>
      <c r="O62" s="64">
        <v>2530</v>
      </c>
      <c r="P62" s="65">
        <f>Table224578910112345678910111213141516171819202122232425262728293031323334353637[[#This Row],[PEMBULATAN]]*O62</f>
        <v>25300</v>
      </c>
    </row>
    <row r="63" spans="1:16" ht="23.25" customHeight="1" x14ac:dyDescent="0.2">
      <c r="A63" s="14"/>
      <c r="B63" s="75"/>
      <c r="C63" s="73" t="s">
        <v>6370</v>
      </c>
      <c r="D63" s="78" t="s">
        <v>289</v>
      </c>
      <c r="E63" s="13">
        <v>44467</v>
      </c>
      <c r="F63" s="76" t="s">
        <v>1362</v>
      </c>
      <c r="G63" s="13">
        <v>44468.916666666664</v>
      </c>
      <c r="H63" s="77" t="s">
        <v>6610</v>
      </c>
      <c r="I63" s="16">
        <v>38</v>
      </c>
      <c r="J63" s="16">
        <v>28</v>
      </c>
      <c r="K63" s="16">
        <v>27</v>
      </c>
      <c r="L63" s="16">
        <v>5</v>
      </c>
      <c r="M63" s="81">
        <v>7.1820000000000004</v>
      </c>
      <c r="N63" s="100">
        <v>7</v>
      </c>
      <c r="O63" s="64">
        <v>2530</v>
      </c>
      <c r="P63" s="65">
        <f>Table224578910112345678910111213141516171819202122232425262728293031323334353637[[#This Row],[PEMBULATAN]]*O63</f>
        <v>17710</v>
      </c>
    </row>
    <row r="64" spans="1:16" ht="23.25" customHeight="1" x14ac:dyDescent="0.2">
      <c r="A64" s="14"/>
      <c r="B64" s="75"/>
      <c r="C64" s="73" t="s">
        <v>6371</v>
      </c>
      <c r="D64" s="78" t="s">
        <v>289</v>
      </c>
      <c r="E64" s="13">
        <v>44467</v>
      </c>
      <c r="F64" s="76" t="s">
        <v>1362</v>
      </c>
      <c r="G64" s="13">
        <v>44468.916666666664</v>
      </c>
      <c r="H64" s="77" t="s">
        <v>6610</v>
      </c>
      <c r="I64" s="16">
        <v>41</v>
      </c>
      <c r="J64" s="16">
        <v>36</v>
      </c>
      <c r="K64" s="16">
        <v>21</v>
      </c>
      <c r="L64" s="16">
        <v>7</v>
      </c>
      <c r="M64" s="81">
        <v>7.7489999999999997</v>
      </c>
      <c r="N64" s="100">
        <v>8</v>
      </c>
      <c r="O64" s="64">
        <v>2530</v>
      </c>
      <c r="P64" s="65">
        <f>Table224578910112345678910111213141516171819202122232425262728293031323334353637[[#This Row],[PEMBULATAN]]*O64</f>
        <v>20240</v>
      </c>
    </row>
    <row r="65" spans="1:16" ht="23.25" customHeight="1" x14ac:dyDescent="0.2">
      <c r="A65" s="14"/>
      <c r="B65" s="75"/>
      <c r="C65" s="73" t="s">
        <v>6372</v>
      </c>
      <c r="D65" s="78" t="s">
        <v>289</v>
      </c>
      <c r="E65" s="13">
        <v>44467</v>
      </c>
      <c r="F65" s="76" t="s">
        <v>1362</v>
      </c>
      <c r="G65" s="13">
        <v>44468.916666666664</v>
      </c>
      <c r="H65" s="77" t="s">
        <v>6610</v>
      </c>
      <c r="I65" s="16">
        <v>98</v>
      </c>
      <c r="J65" s="16">
        <v>41</v>
      </c>
      <c r="K65" s="16">
        <v>15</v>
      </c>
      <c r="L65" s="16">
        <v>2</v>
      </c>
      <c r="M65" s="81">
        <v>15.067500000000001</v>
      </c>
      <c r="N65" s="100">
        <v>15</v>
      </c>
      <c r="O65" s="64">
        <v>2530</v>
      </c>
      <c r="P65" s="65">
        <f>Table224578910112345678910111213141516171819202122232425262728293031323334353637[[#This Row],[PEMBULATAN]]*O65</f>
        <v>37950</v>
      </c>
    </row>
    <row r="66" spans="1:16" ht="23.25" customHeight="1" x14ac:dyDescent="0.2">
      <c r="A66" s="14"/>
      <c r="B66" s="75"/>
      <c r="C66" s="73" t="s">
        <v>6373</v>
      </c>
      <c r="D66" s="78" t="s">
        <v>289</v>
      </c>
      <c r="E66" s="13">
        <v>44467</v>
      </c>
      <c r="F66" s="76" t="s">
        <v>1362</v>
      </c>
      <c r="G66" s="13">
        <v>44468.916666666664</v>
      </c>
      <c r="H66" s="77" t="s">
        <v>6610</v>
      </c>
      <c r="I66" s="16">
        <v>52</v>
      </c>
      <c r="J66" s="16">
        <v>41</v>
      </c>
      <c r="K66" s="16">
        <v>13</v>
      </c>
      <c r="L66" s="16">
        <v>4</v>
      </c>
      <c r="M66" s="81">
        <v>6.9290000000000003</v>
      </c>
      <c r="N66" s="100">
        <v>7</v>
      </c>
      <c r="O66" s="64">
        <v>2530</v>
      </c>
      <c r="P66" s="65">
        <f>Table224578910112345678910111213141516171819202122232425262728293031323334353637[[#This Row],[PEMBULATAN]]*O66</f>
        <v>17710</v>
      </c>
    </row>
    <row r="67" spans="1:16" ht="23.25" customHeight="1" x14ac:dyDescent="0.2">
      <c r="A67" s="14"/>
      <c r="B67" s="75"/>
      <c r="C67" s="73" t="s">
        <v>6374</v>
      </c>
      <c r="D67" s="78" t="s">
        <v>289</v>
      </c>
      <c r="E67" s="13">
        <v>44467</v>
      </c>
      <c r="F67" s="76" t="s">
        <v>1362</v>
      </c>
      <c r="G67" s="13">
        <v>44468.916666666664</v>
      </c>
      <c r="H67" s="77" t="s">
        <v>6610</v>
      </c>
      <c r="I67" s="16">
        <v>78</v>
      </c>
      <c r="J67" s="16">
        <v>54</v>
      </c>
      <c r="K67" s="16">
        <v>22</v>
      </c>
      <c r="L67" s="16">
        <v>15</v>
      </c>
      <c r="M67" s="81">
        <v>23.166</v>
      </c>
      <c r="N67" s="100">
        <v>23</v>
      </c>
      <c r="O67" s="64">
        <v>2530</v>
      </c>
      <c r="P67" s="65">
        <f>Table224578910112345678910111213141516171819202122232425262728293031323334353637[[#This Row],[PEMBULATAN]]*O67</f>
        <v>58190</v>
      </c>
    </row>
    <row r="68" spans="1:16" ht="23.25" customHeight="1" x14ac:dyDescent="0.2">
      <c r="A68" s="14"/>
      <c r="B68" s="75"/>
      <c r="C68" s="73" t="s">
        <v>6375</v>
      </c>
      <c r="D68" s="78" t="s">
        <v>289</v>
      </c>
      <c r="E68" s="13">
        <v>44467</v>
      </c>
      <c r="F68" s="76" t="s">
        <v>1362</v>
      </c>
      <c r="G68" s="13">
        <v>44468.916666666664</v>
      </c>
      <c r="H68" s="77" t="s">
        <v>6610</v>
      </c>
      <c r="I68" s="16">
        <v>105</v>
      </c>
      <c r="J68" s="16">
        <v>9</v>
      </c>
      <c r="K68" s="16">
        <v>9</v>
      </c>
      <c r="L68" s="16">
        <v>3</v>
      </c>
      <c r="M68" s="81">
        <v>2.1262500000000002</v>
      </c>
      <c r="N68" s="100">
        <v>3</v>
      </c>
      <c r="O68" s="64">
        <v>2530</v>
      </c>
      <c r="P68" s="65">
        <f>Table224578910112345678910111213141516171819202122232425262728293031323334353637[[#This Row],[PEMBULATAN]]*O68</f>
        <v>7590</v>
      </c>
    </row>
    <row r="69" spans="1:16" ht="23.25" customHeight="1" x14ac:dyDescent="0.2">
      <c r="A69" s="14"/>
      <c r="B69" s="75"/>
      <c r="C69" s="73" t="s">
        <v>6376</v>
      </c>
      <c r="D69" s="78" t="s">
        <v>289</v>
      </c>
      <c r="E69" s="13">
        <v>44467</v>
      </c>
      <c r="F69" s="76" t="s">
        <v>1362</v>
      </c>
      <c r="G69" s="13">
        <v>44468.916666666664</v>
      </c>
      <c r="H69" s="77" t="s">
        <v>6610</v>
      </c>
      <c r="I69" s="16">
        <v>141</v>
      </c>
      <c r="J69" s="16">
        <v>7</v>
      </c>
      <c r="K69" s="16">
        <v>7</v>
      </c>
      <c r="L69" s="16">
        <v>2</v>
      </c>
      <c r="M69" s="81">
        <v>1.72725</v>
      </c>
      <c r="N69" s="100">
        <v>2</v>
      </c>
      <c r="O69" s="64">
        <v>2530</v>
      </c>
      <c r="P69" s="65">
        <f>Table224578910112345678910111213141516171819202122232425262728293031323334353637[[#This Row],[PEMBULATAN]]*O69</f>
        <v>5060</v>
      </c>
    </row>
    <row r="70" spans="1:16" ht="23.25" customHeight="1" x14ac:dyDescent="0.2">
      <c r="A70" s="14"/>
      <c r="B70" s="75"/>
      <c r="C70" s="73" t="s">
        <v>6377</v>
      </c>
      <c r="D70" s="78" t="s">
        <v>289</v>
      </c>
      <c r="E70" s="13">
        <v>44467</v>
      </c>
      <c r="F70" s="76" t="s">
        <v>1362</v>
      </c>
      <c r="G70" s="13">
        <v>44468.916666666664</v>
      </c>
      <c r="H70" s="77" t="s">
        <v>6610</v>
      </c>
      <c r="I70" s="16">
        <v>48</v>
      </c>
      <c r="J70" s="16">
        <v>32</v>
      </c>
      <c r="K70" s="16">
        <v>30</v>
      </c>
      <c r="L70" s="16">
        <v>7</v>
      </c>
      <c r="M70" s="81">
        <v>11.52</v>
      </c>
      <c r="N70" s="100">
        <v>12</v>
      </c>
      <c r="O70" s="64">
        <v>2530</v>
      </c>
      <c r="P70" s="65">
        <f>Table224578910112345678910111213141516171819202122232425262728293031323334353637[[#This Row],[PEMBULATAN]]*O70</f>
        <v>30360</v>
      </c>
    </row>
    <row r="71" spans="1:16" ht="23.25" customHeight="1" x14ac:dyDescent="0.2">
      <c r="A71" s="14"/>
      <c r="B71" s="75"/>
      <c r="C71" s="73" t="s">
        <v>6378</v>
      </c>
      <c r="D71" s="78" t="s">
        <v>289</v>
      </c>
      <c r="E71" s="13">
        <v>44467</v>
      </c>
      <c r="F71" s="76" t="s">
        <v>1362</v>
      </c>
      <c r="G71" s="13">
        <v>44468.916666666664</v>
      </c>
      <c r="H71" s="77" t="s">
        <v>6610</v>
      </c>
      <c r="I71" s="16">
        <v>64</v>
      </c>
      <c r="J71" s="16">
        <v>36</v>
      </c>
      <c r="K71" s="16">
        <v>40</v>
      </c>
      <c r="L71" s="16">
        <v>15</v>
      </c>
      <c r="M71" s="81">
        <v>23.04</v>
      </c>
      <c r="N71" s="100">
        <v>23</v>
      </c>
      <c r="O71" s="64">
        <v>2530</v>
      </c>
      <c r="P71" s="65">
        <f>Table224578910112345678910111213141516171819202122232425262728293031323334353637[[#This Row],[PEMBULATAN]]*O71</f>
        <v>58190</v>
      </c>
    </row>
    <row r="72" spans="1:16" ht="23.25" customHeight="1" x14ac:dyDescent="0.2">
      <c r="A72" s="14"/>
      <c r="B72" s="75"/>
      <c r="C72" s="73" t="s">
        <v>6379</v>
      </c>
      <c r="D72" s="78" t="s">
        <v>289</v>
      </c>
      <c r="E72" s="13">
        <v>44467</v>
      </c>
      <c r="F72" s="76" t="s">
        <v>1362</v>
      </c>
      <c r="G72" s="13">
        <v>44468.916666666664</v>
      </c>
      <c r="H72" s="77" t="s">
        <v>6610</v>
      </c>
      <c r="I72" s="16">
        <v>103</v>
      </c>
      <c r="J72" s="16">
        <v>61</v>
      </c>
      <c r="K72" s="16">
        <v>36</v>
      </c>
      <c r="L72" s="16">
        <v>23</v>
      </c>
      <c r="M72" s="81">
        <v>56.546999999999997</v>
      </c>
      <c r="N72" s="100">
        <v>57</v>
      </c>
      <c r="O72" s="64">
        <v>2530</v>
      </c>
      <c r="P72" s="65">
        <f>Table224578910112345678910111213141516171819202122232425262728293031323334353637[[#This Row],[PEMBULATAN]]*O72</f>
        <v>144210</v>
      </c>
    </row>
    <row r="73" spans="1:16" ht="23.25" customHeight="1" x14ac:dyDescent="0.2">
      <c r="A73" s="14"/>
      <c r="B73" s="75"/>
      <c r="C73" s="73" t="s">
        <v>6380</v>
      </c>
      <c r="D73" s="78" t="s">
        <v>289</v>
      </c>
      <c r="E73" s="13">
        <v>44467</v>
      </c>
      <c r="F73" s="76" t="s">
        <v>1362</v>
      </c>
      <c r="G73" s="13">
        <v>44468.916666666664</v>
      </c>
      <c r="H73" s="77" t="s">
        <v>6610</v>
      </c>
      <c r="I73" s="16">
        <v>66</v>
      </c>
      <c r="J73" s="16">
        <v>48</v>
      </c>
      <c r="K73" s="16">
        <v>29</v>
      </c>
      <c r="L73" s="16">
        <v>7</v>
      </c>
      <c r="M73" s="81">
        <v>22.968</v>
      </c>
      <c r="N73" s="100">
        <v>23</v>
      </c>
      <c r="O73" s="64">
        <v>2530</v>
      </c>
      <c r="P73" s="65">
        <f>Table224578910112345678910111213141516171819202122232425262728293031323334353637[[#This Row],[PEMBULATAN]]*O73</f>
        <v>58190</v>
      </c>
    </row>
    <row r="74" spans="1:16" ht="23.25" customHeight="1" x14ac:dyDescent="0.2">
      <c r="A74" s="14"/>
      <c r="B74" s="75"/>
      <c r="C74" s="73" t="s">
        <v>6381</v>
      </c>
      <c r="D74" s="78" t="s">
        <v>289</v>
      </c>
      <c r="E74" s="13">
        <v>44467</v>
      </c>
      <c r="F74" s="76" t="s">
        <v>1362</v>
      </c>
      <c r="G74" s="13">
        <v>44468.916666666664</v>
      </c>
      <c r="H74" s="77" t="s">
        <v>6610</v>
      </c>
      <c r="I74" s="16">
        <v>85</v>
      </c>
      <c r="J74" s="16">
        <v>51</v>
      </c>
      <c r="K74" s="16">
        <v>23</v>
      </c>
      <c r="L74" s="16">
        <v>6</v>
      </c>
      <c r="M74" s="81">
        <v>24.92625</v>
      </c>
      <c r="N74" s="100">
        <v>25</v>
      </c>
      <c r="O74" s="64">
        <v>2530</v>
      </c>
      <c r="P74" s="65">
        <f>Table224578910112345678910111213141516171819202122232425262728293031323334353637[[#This Row],[PEMBULATAN]]*O74</f>
        <v>63250</v>
      </c>
    </row>
    <row r="75" spans="1:16" ht="23.25" customHeight="1" x14ac:dyDescent="0.2">
      <c r="A75" s="14"/>
      <c r="B75" s="75"/>
      <c r="C75" s="73" t="s">
        <v>6382</v>
      </c>
      <c r="D75" s="78" t="s">
        <v>289</v>
      </c>
      <c r="E75" s="13">
        <v>44467</v>
      </c>
      <c r="F75" s="76" t="s">
        <v>1362</v>
      </c>
      <c r="G75" s="13">
        <v>44468.916666666664</v>
      </c>
      <c r="H75" s="77" t="s">
        <v>6610</v>
      </c>
      <c r="I75" s="16">
        <v>91</v>
      </c>
      <c r="J75" s="16">
        <v>50</v>
      </c>
      <c r="K75" s="16">
        <v>27</v>
      </c>
      <c r="L75" s="16">
        <v>10</v>
      </c>
      <c r="M75" s="81">
        <v>30.712499999999999</v>
      </c>
      <c r="N75" s="100">
        <v>31</v>
      </c>
      <c r="O75" s="64">
        <v>2530</v>
      </c>
      <c r="P75" s="65">
        <f>Table224578910112345678910111213141516171819202122232425262728293031323334353637[[#This Row],[PEMBULATAN]]*O75</f>
        <v>78430</v>
      </c>
    </row>
    <row r="76" spans="1:16" ht="23.25" customHeight="1" x14ac:dyDescent="0.2">
      <c r="A76" s="14"/>
      <c r="B76" s="75"/>
      <c r="C76" s="73" t="s">
        <v>6383</v>
      </c>
      <c r="D76" s="78" t="s">
        <v>289</v>
      </c>
      <c r="E76" s="13">
        <v>44467</v>
      </c>
      <c r="F76" s="76" t="s">
        <v>1362</v>
      </c>
      <c r="G76" s="13">
        <v>44468.916666666664</v>
      </c>
      <c r="H76" s="77" t="s">
        <v>6610</v>
      </c>
      <c r="I76" s="16">
        <v>68</v>
      </c>
      <c r="J76" s="16">
        <v>48</v>
      </c>
      <c r="K76" s="16">
        <v>22</v>
      </c>
      <c r="L76" s="16">
        <v>9</v>
      </c>
      <c r="M76" s="81">
        <v>17.952000000000002</v>
      </c>
      <c r="N76" s="100">
        <v>18</v>
      </c>
      <c r="O76" s="64">
        <v>2530</v>
      </c>
      <c r="P76" s="65">
        <f>Table224578910112345678910111213141516171819202122232425262728293031323334353637[[#This Row],[PEMBULATAN]]*O76</f>
        <v>45540</v>
      </c>
    </row>
    <row r="77" spans="1:16" ht="23.25" customHeight="1" x14ac:dyDescent="0.2">
      <c r="A77" s="14"/>
      <c r="B77" s="75"/>
      <c r="C77" s="73" t="s">
        <v>6384</v>
      </c>
      <c r="D77" s="78" t="s">
        <v>289</v>
      </c>
      <c r="E77" s="13">
        <v>44467</v>
      </c>
      <c r="F77" s="76" t="s">
        <v>1362</v>
      </c>
      <c r="G77" s="13">
        <v>44468.916666666664</v>
      </c>
      <c r="H77" s="77" t="s">
        <v>6610</v>
      </c>
      <c r="I77" s="16">
        <v>83</v>
      </c>
      <c r="J77" s="16">
        <v>15</v>
      </c>
      <c r="K77" s="16">
        <v>52</v>
      </c>
      <c r="L77" s="16">
        <v>10</v>
      </c>
      <c r="M77" s="81">
        <v>16.184999999999999</v>
      </c>
      <c r="N77" s="100">
        <v>16</v>
      </c>
      <c r="O77" s="64">
        <v>2530</v>
      </c>
      <c r="P77" s="65">
        <f>Table224578910112345678910111213141516171819202122232425262728293031323334353637[[#This Row],[PEMBULATAN]]*O77</f>
        <v>40480</v>
      </c>
    </row>
    <row r="78" spans="1:16" ht="23.25" customHeight="1" x14ac:dyDescent="0.2">
      <c r="A78" s="14"/>
      <c r="B78" s="75"/>
      <c r="C78" s="73" t="s">
        <v>6385</v>
      </c>
      <c r="D78" s="78" t="s">
        <v>289</v>
      </c>
      <c r="E78" s="13">
        <v>44467</v>
      </c>
      <c r="F78" s="76" t="s">
        <v>1362</v>
      </c>
      <c r="G78" s="13">
        <v>44468.916666666664</v>
      </c>
      <c r="H78" s="77" t="s">
        <v>6610</v>
      </c>
      <c r="I78" s="16">
        <v>105</v>
      </c>
      <c r="J78" s="16">
        <v>68</v>
      </c>
      <c r="K78" s="16">
        <v>41</v>
      </c>
      <c r="L78" s="16">
        <v>18</v>
      </c>
      <c r="M78" s="81">
        <v>73.185000000000002</v>
      </c>
      <c r="N78" s="100">
        <v>73</v>
      </c>
      <c r="O78" s="64">
        <v>2530</v>
      </c>
      <c r="P78" s="65">
        <f>Table224578910112345678910111213141516171819202122232425262728293031323334353637[[#This Row],[PEMBULATAN]]*O78</f>
        <v>184690</v>
      </c>
    </row>
    <row r="79" spans="1:16" ht="23.25" customHeight="1" x14ac:dyDescent="0.2">
      <c r="A79" s="14"/>
      <c r="B79" s="75"/>
      <c r="C79" s="73" t="s">
        <v>6386</v>
      </c>
      <c r="D79" s="78" t="s">
        <v>289</v>
      </c>
      <c r="E79" s="13">
        <v>44467</v>
      </c>
      <c r="F79" s="76" t="s">
        <v>1362</v>
      </c>
      <c r="G79" s="13">
        <v>44468.916666666664</v>
      </c>
      <c r="H79" s="77" t="s">
        <v>6610</v>
      </c>
      <c r="I79" s="16">
        <v>55</v>
      </c>
      <c r="J79" s="16">
        <v>54</v>
      </c>
      <c r="K79" s="16">
        <v>31</v>
      </c>
      <c r="L79" s="16">
        <v>14</v>
      </c>
      <c r="M79" s="81">
        <v>23.017499999999998</v>
      </c>
      <c r="N79" s="100">
        <v>23</v>
      </c>
      <c r="O79" s="64">
        <v>2530</v>
      </c>
      <c r="P79" s="65">
        <f>Table224578910112345678910111213141516171819202122232425262728293031323334353637[[#This Row],[PEMBULATAN]]*O79</f>
        <v>58190</v>
      </c>
    </row>
    <row r="80" spans="1:16" ht="23.25" customHeight="1" x14ac:dyDescent="0.2">
      <c r="A80" s="14"/>
      <c r="B80" s="75"/>
      <c r="C80" s="73" t="s">
        <v>6387</v>
      </c>
      <c r="D80" s="78" t="s">
        <v>289</v>
      </c>
      <c r="E80" s="13">
        <v>44467</v>
      </c>
      <c r="F80" s="76" t="s">
        <v>1362</v>
      </c>
      <c r="G80" s="13">
        <v>44468.916666666664</v>
      </c>
      <c r="H80" s="77" t="s">
        <v>6610</v>
      </c>
      <c r="I80" s="16">
        <v>105</v>
      </c>
      <c r="J80" s="16">
        <v>65</v>
      </c>
      <c r="K80" s="16">
        <v>31</v>
      </c>
      <c r="L80" s="16">
        <v>16</v>
      </c>
      <c r="M80" s="81">
        <v>52.893749999999997</v>
      </c>
      <c r="N80" s="100">
        <v>53</v>
      </c>
      <c r="O80" s="64">
        <v>2530</v>
      </c>
      <c r="P80" s="65">
        <f>Table224578910112345678910111213141516171819202122232425262728293031323334353637[[#This Row],[PEMBULATAN]]*O80</f>
        <v>134090</v>
      </c>
    </row>
    <row r="81" spans="1:16" ht="23.25" customHeight="1" x14ac:dyDescent="0.2">
      <c r="A81" s="14"/>
      <c r="B81" s="75"/>
      <c r="C81" s="73" t="s">
        <v>6388</v>
      </c>
      <c r="D81" s="78" t="s">
        <v>289</v>
      </c>
      <c r="E81" s="13">
        <v>44467</v>
      </c>
      <c r="F81" s="76" t="s">
        <v>1362</v>
      </c>
      <c r="G81" s="13">
        <v>44468.916666666664</v>
      </c>
      <c r="H81" s="77" t="s">
        <v>6610</v>
      </c>
      <c r="I81" s="16">
        <v>53</v>
      </c>
      <c r="J81" s="16">
        <v>51</v>
      </c>
      <c r="K81" s="16">
        <v>25</v>
      </c>
      <c r="L81" s="16">
        <v>9</v>
      </c>
      <c r="M81" s="81">
        <v>16.893750000000001</v>
      </c>
      <c r="N81" s="100">
        <v>17</v>
      </c>
      <c r="O81" s="64">
        <v>2530</v>
      </c>
      <c r="P81" s="65">
        <f>Table224578910112345678910111213141516171819202122232425262728293031323334353637[[#This Row],[PEMBULATAN]]*O81</f>
        <v>43010</v>
      </c>
    </row>
    <row r="82" spans="1:16" ht="23.25" customHeight="1" x14ac:dyDescent="0.2">
      <c r="A82" s="14"/>
      <c r="B82" s="75"/>
      <c r="C82" s="73" t="s">
        <v>6389</v>
      </c>
      <c r="D82" s="78" t="s">
        <v>289</v>
      </c>
      <c r="E82" s="13">
        <v>44467</v>
      </c>
      <c r="F82" s="76" t="s">
        <v>1362</v>
      </c>
      <c r="G82" s="13">
        <v>44468.916666666664</v>
      </c>
      <c r="H82" s="77" t="s">
        <v>6610</v>
      </c>
      <c r="I82" s="16">
        <v>91</v>
      </c>
      <c r="J82" s="16">
        <v>51</v>
      </c>
      <c r="K82" s="16">
        <v>28</v>
      </c>
      <c r="L82" s="16">
        <v>11</v>
      </c>
      <c r="M82" s="81">
        <v>32.487000000000002</v>
      </c>
      <c r="N82" s="100">
        <v>33</v>
      </c>
      <c r="O82" s="64">
        <v>2530</v>
      </c>
      <c r="P82" s="65">
        <f>Table224578910112345678910111213141516171819202122232425262728293031323334353637[[#This Row],[PEMBULATAN]]*O82</f>
        <v>83490</v>
      </c>
    </row>
    <row r="83" spans="1:16" ht="23.25" customHeight="1" x14ac:dyDescent="0.2">
      <c r="A83" s="14"/>
      <c r="B83" s="75"/>
      <c r="C83" s="73" t="s">
        <v>6390</v>
      </c>
      <c r="D83" s="78" t="s">
        <v>289</v>
      </c>
      <c r="E83" s="13">
        <v>44467</v>
      </c>
      <c r="F83" s="76" t="s">
        <v>1362</v>
      </c>
      <c r="G83" s="13">
        <v>44468.916666666664</v>
      </c>
      <c r="H83" s="77" t="s">
        <v>6610</v>
      </c>
      <c r="I83" s="16">
        <v>44</v>
      </c>
      <c r="J83" s="16">
        <v>28</v>
      </c>
      <c r="K83" s="16">
        <v>41</v>
      </c>
      <c r="L83" s="16">
        <v>8</v>
      </c>
      <c r="M83" s="81">
        <v>12.628</v>
      </c>
      <c r="N83" s="100">
        <v>13</v>
      </c>
      <c r="O83" s="64">
        <v>2530</v>
      </c>
      <c r="P83" s="65">
        <f>Table224578910112345678910111213141516171819202122232425262728293031323334353637[[#This Row],[PEMBULATAN]]*O83</f>
        <v>32890</v>
      </c>
    </row>
    <row r="84" spans="1:16" ht="23.25" customHeight="1" x14ac:dyDescent="0.2">
      <c r="A84" s="14"/>
      <c r="B84" s="75"/>
      <c r="C84" s="73" t="s">
        <v>6391</v>
      </c>
      <c r="D84" s="78" t="s">
        <v>289</v>
      </c>
      <c r="E84" s="13">
        <v>44467</v>
      </c>
      <c r="F84" s="76" t="s">
        <v>1362</v>
      </c>
      <c r="G84" s="13">
        <v>44468.916666666664</v>
      </c>
      <c r="H84" s="77" t="s">
        <v>6610</v>
      </c>
      <c r="I84" s="16">
        <v>48</v>
      </c>
      <c r="J84" s="16">
        <v>32</v>
      </c>
      <c r="K84" s="16">
        <v>20</v>
      </c>
      <c r="L84" s="16">
        <v>1</v>
      </c>
      <c r="M84" s="81">
        <v>7.68</v>
      </c>
      <c r="N84" s="100">
        <v>8</v>
      </c>
      <c r="O84" s="64">
        <v>2530</v>
      </c>
      <c r="P84" s="65">
        <f>Table224578910112345678910111213141516171819202122232425262728293031323334353637[[#This Row],[PEMBULATAN]]*O84</f>
        <v>20240</v>
      </c>
    </row>
    <row r="85" spans="1:16" ht="23.25" customHeight="1" x14ac:dyDescent="0.2">
      <c r="A85" s="14"/>
      <c r="B85" s="75"/>
      <c r="C85" s="73" t="s">
        <v>6392</v>
      </c>
      <c r="D85" s="78" t="s">
        <v>289</v>
      </c>
      <c r="E85" s="13">
        <v>44467</v>
      </c>
      <c r="F85" s="76" t="s">
        <v>1362</v>
      </c>
      <c r="G85" s="13">
        <v>44468.916666666664</v>
      </c>
      <c r="H85" s="77" t="s">
        <v>6610</v>
      </c>
      <c r="I85" s="16">
        <v>48</v>
      </c>
      <c r="J85" s="16">
        <v>47</v>
      </c>
      <c r="K85" s="16">
        <v>21</v>
      </c>
      <c r="L85" s="16">
        <v>9</v>
      </c>
      <c r="M85" s="81">
        <v>11.843999999999999</v>
      </c>
      <c r="N85" s="100">
        <v>12</v>
      </c>
      <c r="O85" s="64">
        <v>2530</v>
      </c>
      <c r="P85" s="65">
        <f>Table224578910112345678910111213141516171819202122232425262728293031323334353637[[#This Row],[PEMBULATAN]]*O85</f>
        <v>30360</v>
      </c>
    </row>
    <row r="86" spans="1:16" ht="23.25" customHeight="1" x14ac:dyDescent="0.2">
      <c r="A86" s="14"/>
      <c r="B86" s="75"/>
      <c r="C86" s="73" t="s">
        <v>6393</v>
      </c>
      <c r="D86" s="78" t="s">
        <v>289</v>
      </c>
      <c r="E86" s="13">
        <v>44467</v>
      </c>
      <c r="F86" s="76" t="s">
        <v>1362</v>
      </c>
      <c r="G86" s="13">
        <v>44468.916666666664</v>
      </c>
      <c r="H86" s="77" t="s">
        <v>6610</v>
      </c>
      <c r="I86" s="16">
        <v>54</v>
      </c>
      <c r="J86" s="16">
        <v>31</v>
      </c>
      <c r="K86" s="16">
        <v>25</v>
      </c>
      <c r="L86" s="16">
        <v>2</v>
      </c>
      <c r="M86" s="81">
        <v>10.4625</v>
      </c>
      <c r="N86" s="100">
        <v>11</v>
      </c>
      <c r="O86" s="64">
        <v>2530</v>
      </c>
      <c r="P86" s="65">
        <f>Table224578910112345678910111213141516171819202122232425262728293031323334353637[[#This Row],[PEMBULATAN]]*O86</f>
        <v>27830</v>
      </c>
    </row>
    <row r="87" spans="1:16" ht="23.25" customHeight="1" x14ac:dyDescent="0.2">
      <c r="A87" s="14"/>
      <c r="B87" s="75"/>
      <c r="C87" s="73" t="s">
        <v>6394</v>
      </c>
      <c r="D87" s="78" t="s">
        <v>289</v>
      </c>
      <c r="E87" s="13">
        <v>44467</v>
      </c>
      <c r="F87" s="76" t="s">
        <v>1362</v>
      </c>
      <c r="G87" s="13">
        <v>44468.916666666664</v>
      </c>
      <c r="H87" s="77" t="s">
        <v>6610</v>
      </c>
      <c r="I87" s="16">
        <v>62</v>
      </c>
      <c r="J87" s="16">
        <v>38</v>
      </c>
      <c r="K87" s="16">
        <v>12</v>
      </c>
      <c r="L87" s="16">
        <v>5</v>
      </c>
      <c r="M87" s="81">
        <v>7.0679999999999996</v>
      </c>
      <c r="N87" s="100">
        <v>7</v>
      </c>
      <c r="O87" s="64">
        <v>2530</v>
      </c>
      <c r="P87" s="65">
        <f>Table224578910112345678910111213141516171819202122232425262728293031323334353637[[#This Row],[PEMBULATAN]]*O87</f>
        <v>17710</v>
      </c>
    </row>
    <row r="88" spans="1:16" ht="23.25" customHeight="1" x14ac:dyDescent="0.2">
      <c r="A88" s="14"/>
      <c r="B88" s="75"/>
      <c r="C88" s="73" t="s">
        <v>6395</v>
      </c>
      <c r="D88" s="78" t="s">
        <v>289</v>
      </c>
      <c r="E88" s="13">
        <v>44467</v>
      </c>
      <c r="F88" s="76" t="s">
        <v>1362</v>
      </c>
      <c r="G88" s="13">
        <v>44468.916666666664</v>
      </c>
      <c r="H88" s="77" t="s">
        <v>6610</v>
      </c>
      <c r="I88" s="16">
        <v>118</v>
      </c>
      <c r="J88" s="16">
        <v>23</v>
      </c>
      <c r="K88" s="16">
        <v>8</v>
      </c>
      <c r="L88" s="16">
        <v>3</v>
      </c>
      <c r="M88" s="81">
        <v>5.4279999999999999</v>
      </c>
      <c r="N88" s="100">
        <v>6</v>
      </c>
      <c r="O88" s="64">
        <v>2530</v>
      </c>
      <c r="P88" s="65">
        <f>Table224578910112345678910111213141516171819202122232425262728293031323334353637[[#This Row],[PEMBULATAN]]*O88</f>
        <v>15180</v>
      </c>
    </row>
    <row r="89" spans="1:16" ht="23.25" customHeight="1" x14ac:dyDescent="0.2">
      <c r="A89" s="14"/>
      <c r="B89" s="75"/>
      <c r="C89" s="73" t="s">
        <v>6396</v>
      </c>
      <c r="D89" s="78" t="s">
        <v>289</v>
      </c>
      <c r="E89" s="13">
        <v>44467</v>
      </c>
      <c r="F89" s="76" t="s">
        <v>1362</v>
      </c>
      <c r="G89" s="13">
        <v>44468.916666666664</v>
      </c>
      <c r="H89" s="77" t="s">
        <v>6610</v>
      </c>
      <c r="I89" s="16">
        <v>52</v>
      </c>
      <c r="J89" s="16">
        <v>40</v>
      </c>
      <c r="K89" s="16">
        <v>12</v>
      </c>
      <c r="L89" s="16">
        <v>4</v>
      </c>
      <c r="M89" s="81">
        <v>6.24</v>
      </c>
      <c r="N89" s="100">
        <v>6</v>
      </c>
      <c r="O89" s="64">
        <v>2530</v>
      </c>
      <c r="P89" s="65">
        <f>Table224578910112345678910111213141516171819202122232425262728293031323334353637[[#This Row],[PEMBULATAN]]*O89</f>
        <v>15180</v>
      </c>
    </row>
    <row r="90" spans="1:16" ht="23.25" customHeight="1" x14ac:dyDescent="0.2">
      <c r="A90" s="14"/>
      <c r="B90" s="75"/>
      <c r="C90" s="73" t="s">
        <v>6397</v>
      </c>
      <c r="D90" s="78" t="s">
        <v>289</v>
      </c>
      <c r="E90" s="13">
        <v>44467</v>
      </c>
      <c r="F90" s="76" t="s">
        <v>1362</v>
      </c>
      <c r="G90" s="13">
        <v>44468.916666666664</v>
      </c>
      <c r="H90" s="77" t="s">
        <v>6610</v>
      </c>
      <c r="I90" s="16">
        <v>42</v>
      </c>
      <c r="J90" s="16">
        <v>42</v>
      </c>
      <c r="K90" s="16">
        <v>61</v>
      </c>
      <c r="L90" s="16">
        <v>2</v>
      </c>
      <c r="M90" s="81">
        <v>26.901</v>
      </c>
      <c r="N90" s="100">
        <v>27</v>
      </c>
      <c r="O90" s="64">
        <v>2530</v>
      </c>
      <c r="P90" s="65">
        <f>Table224578910112345678910111213141516171819202122232425262728293031323334353637[[#This Row],[PEMBULATAN]]*O90</f>
        <v>68310</v>
      </c>
    </row>
    <row r="91" spans="1:16" ht="23.25" customHeight="1" x14ac:dyDescent="0.2">
      <c r="A91" s="14"/>
      <c r="B91" s="75"/>
      <c r="C91" s="73" t="s">
        <v>6398</v>
      </c>
      <c r="D91" s="78" t="s">
        <v>289</v>
      </c>
      <c r="E91" s="13">
        <v>44467</v>
      </c>
      <c r="F91" s="76" t="s">
        <v>1362</v>
      </c>
      <c r="G91" s="13">
        <v>44468.916666666664</v>
      </c>
      <c r="H91" s="77" t="s">
        <v>6610</v>
      </c>
      <c r="I91" s="16">
        <v>93</v>
      </c>
      <c r="J91" s="16">
        <v>48</v>
      </c>
      <c r="K91" s="16">
        <v>21</v>
      </c>
      <c r="L91" s="16">
        <v>17</v>
      </c>
      <c r="M91" s="81">
        <v>23.436</v>
      </c>
      <c r="N91" s="100">
        <v>24</v>
      </c>
      <c r="O91" s="64">
        <v>2530</v>
      </c>
      <c r="P91" s="65">
        <f>Table224578910112345678910111213141516171819202122232425262728293031323334353637[[#This Row],[PEMBULATAN]]*O91</f>
        <v>60720</v>
      </c>
    </row>
    <row r="92" spans="1:16" ht="23.25" customHeight="1" x14ac:dyDescent="0.2">
      <c r="A92" s="14"/>
      <c r="B92" s="75"/>
      <c r="C92" s="73" t="s">
        <v>6399</v>
      </c>
      <c r="D92" s="78" t="s">
        <v>289</v>
      </c>
      <c r="E92" s="13">
        <v>44467</v>
      </c>
      <c r="F92" s="76" t="s">
        <v>1362</v>
      </c>
      <c r="G92" s="13">
        <v>44468.916666666664</v>
      </c>
      <c r="H92" s="77" t="s">
        <v>6610</v>
      </c>
      <c r="I92" s="16">
        <v>94</v>
      </c>
      <c r="J92" s="16">
        <v>51</v>
      </c>
      <c r="K92" s="16">
        <v>31</v>
      </c>
      <c r="L92" s="16">
        <v>19</v>
      </c>
      <c r="M92" s="81">
        <v>37.153500000000001</v>
      </c>
      <c r="N92" s="100">
        <v>37</v>
      </c>
      <c r="O92" s="64">
        <v>2530</v>
      </c>
      <c r="P92" s="65">
        <f>Table224578910112345678910111213141516171819202122232425262728293031323334353637[[#This Row],[PEMBULATAN]]*O92</f>
        <v>93610</v>
      </c>
    </row>
    <row r="93" spans="1:16" ht="23.25" customHeight="1" x14ac:dyDescent="0.2">
      <c r="A93" s="14"/>
      <c r="B93" s="75"/>
      <c r="C93" s="73" t="s">
        <v>6400</v>
      </c>
      <c r="D93" s="78" t="s">
        <v>289</v>
      </c>
      <c r="E93" s="13">
        <v>44467</v>
      </c>
      <c r="F93" s="76" t="s">
        <v>1362</v>
      </c>
      <c r="G93" s="13">
        <v>44468.916666666664</v>
      </c>
      <c r="H93" s="77" t="s">
        <v>6610</v>
      </c>
      <c r="I93" s="16">
        <v>31</v>
      </c>
      <c r="J93" s="16">
        <v>31</v>
      </c>
      <c r="K93" s="16">
        <v>81</v>
      </c>
      <c r="L93" s="16">
        <v>7</v>
      </c>
      <c r="M93" s="81">
        <v>19.460249999999998</v>
      </c>
      <c r="N93" s="100">
        <v>20</v>
      </c>
      <c r="O93" s="64">
        <v>2530</v>
      </c>
      <c r="P93" s="65">
        <f>Table224578910112345678910111213141516171819202122232425262728293031323334353637[[#This Row],[PEMBULATAN]]*O93</f>
        <v>50600</v>
      </c>
    </row>
    <row r="94" spans="1:16" ht="23.25" customHeight="1" x14ac:dyDescent="0.2">
      <c r="A94" s="14"/>
      <c r="B94" s="75"/>
      <c r="C94" s="73" t="s">
        <v>6401</v>
      </c>
      <c r="D94" s="78" t="s">
        <v>289</v>
      </c>
      <c r="E94" s="13">
        <v>44467</v>
      </c>
      <c r="F94" s="76" t="s">
        <v>1362</v>
      </c>
      <c r="G94" s="13">
        <v>44468.916666666664</v>
      </c>
      <c r="H94" s="77" t="s">
        <v>6610</v>
      </c>
      <c r="I94" s="16">
        <v>103</v>
      </c>
      <c r="J94" s="16">
        <v>55</v>
      </c>
      <c r="K94" s="16">
        <v>34</v>
      </c>
      <c r="L94" s="16">
        <v>26</v>
      </c>
      <c r="M94" s="81">
        <v>48.152500000000003</v>
      </c>
      <c r="N94" s="100">
        <v>48</v>
      </c>
      <c r="O94" s="64">
        <v>2530</v>
      </c>
      <c r="P94" s="65">
        <f>Table224578910112345678910111213141516171819202122232425262728293031323334353637[[#This Row],[PEMBULATAN]]*O94</f>
        <v>121440</v>
      </c>
    </row>
    <row r="95" spans="1:16" ht="23.25" customHeight="1" x14ac:dyDescent="0.2">
      <c r="A95" s="14"/>
      <c r="B95" s="75"/>
      <c r="C95" s="73" t="s">
        <v>6402</v>
      </c>
      <c r="D95" s="78" t="s">
        <v>289</v>
      </c>
      <c r="E95" s="13">
        <v>44467</v>
      </c>
      <c r="F95" s="76" t="s">
        <v>1362</v>
      </c>
      <c r="G95" s="13">
        <v>44468.916666666664</v>
      </c>
      <c r="H95" s="77" t="s">
        <v>6610</v>
      </c>
      <c r="I95" s="16">
        <v>38</v>
      </c>
      <c r="J95" s="16">
        <v>28</v>
      </c>
      <c r="K95" s="16">
        <v>21</v>
      </c>
      <c r="L95" s="16">
        <v>10</v>
      </c>
      <c r="M95" s="81">
        <v>5.5860000000000003</v>
      </c>
      <c r="N95" s="100">
        <v>10</v>
      </c>
      <c r="O95" s="64">
        <v>2530</v>
      </c>
      <c r="P95" s="65">
        <f>Table224578910112345678910111213141516171819202122232425262728293031323334353637[[#This Row],[PEMBULATAN]]*O95</f>
        <v>25300</v>
      </c>
    </row>
    <row r="96" spans="1:16" ht="23.25" customHeight="1" x14ac:dyDescent="0.2">
      <c r="A96" s="14"/>
      <c r="B96" s="75"/>
      <c r="C96" s="73" t="s">
        <v>6403</v>
      </c>
      <c r="D96" s="78" t="s">
        <v>289</v>
      </c>
      <c r="E96" s="13">
        <v>44467</v>
      </c>
      <c r="F96" s="76" t="s">
        <v>1362</v>
      </c>
      <c r="G96" s="13">
        <v>44468.916666666664</v>
      </c>
      <c r="H96" s="77" t="s">
        <v>6610</v>
      </c>
      <c r="I96" s="16">
        <v>120</v>
      </c>
      <c r="J96" s="16">
        <v>30</v>
      </c>
      <c r="K96" s="16">
        <v>18</v>
      </c>
      <c r="L96" s="16">
        <v>4</v>
      </c>
      <c r="M96" s="81">
        <v>16.2</v>
      </c>
      <c r="N96" s="100">
        <v>16</v>
      </c>
      <c r="O96" s="64">
        <v>2530</v>
      </c>
      <c r="P96" s="65">
        <f>Table224578910112345678910111213141516171819202122232425262728293031323334353637[[#This Row],[PEMBULATAN]]*O96</f>
        <v>40480</v>
      </c>
    </row>
    <row r="97" spans="1:16" ht="23.25" customHeight="1" x14ac:dyDescent="0.2">
      <c r="A97" s="14"/>
      <c r="B97" s="75"/>
      <c r="C97" s="73" t="s">
        <v>6404</v>
      </c>
      <c r="D97" s="78" t="s">
        <v>289</v>
      </c>
      <c r="E97" s="13">
        <v>44467</v>
      </c>
      <c r="F97" s="76" t="s">
        <v>1362</v>
      </c>
      <c r="G97" s="13">
        <v>44468.916666666664</v>
      </c>
      <c r="H97" s="77" t="s">
        <v>6610</v>
      </c>
      <c r="I97" s="16">
        <v>90</v>
      </c>
      <c r="J97" s="16">
        <v>41</v>
      </c>
      <c r="K97" s="16">
        <v>10</v>
      </c>
      <c r="L97" s="16">
        <v>2</v>
      </c>
      <c r="M97" s="81">
        <v>9.2249999999999996</v>
      </c>
      <c r="N97" s="100">
        <v>9</v>
      </c>
      <c r="O97" s="64">
        <v>2530</v>
      </c>
      <c r="P97" s="65">
        <f>Table224578910112345678910111213141516171819202122232425262728293031323334353637[[#This Row],[PEMBULATAN]]*O97</f>
        <v>22770</v>
      </c>
    </row>
    <row r="98" spans="1:16" ht="23.25" customHeight="1" x14ac:dyDescent="0.2">
      <c r="A98" s="14"/>
      <c r="B98" s="75"/>
      <c r="C98" s="73" t="s">
        <v>6405</v>
      </c>
      <c r="D98" s="78" t="s">
        <v>289</v>
      </c>
      <c r="E98" s="13">
        <v>44467</v>
      </c>
      <c r="F98" s="76" t="s">
        <v>1362</v>
      </c>
      <c r="G98" s="13">
        <v>44468.916666666664</v>
      </c>
      <c r="H98" s="77" t="s">
        <v>6610</v>
      </c>
      <c r="I98" s="16">
        <v>91</v>
      </c>
      <c r="J98" s="16">
        <v>54</v>
      </c>
      <c r="K98" s="16">
        <v>28</v>
      </c>
      <c r="L98" s="16">
        <v>14</v>
      </c>
      <c r="M98" s="81">
        <v>34.398000000000003</v>
      </c>
      <c r="N98" s="100">
        <v>35</v>
      </c>
      <c r="O98" s="64">
        <v>2530</v>
      </c>
      <c r="P98" s="65">
        <f>Table224578910112345678910111213141516171819202122232425262728293031323334353637[[#This Row],[PEMBULATAN]]*O98</f>
        <v>88550</v>
      </c>
    </row>
    <row r="99" spans="1:16" ht="23.25" customHeight="1" x14ac:dyDescent="0.2">
      <c r="A99" s="14"/>
      <c r="B99" s="75"/>
      <c r="C99" s="73" t="s">
        <v>6406</v>
      </c>
      <c r="D99" s="78" t="s">
        <v>289</v>
      </c>
      <c r="E99" s="13">
        <v>44467</v>
      </c>
      <c r="F99" s="76" t="s">
        <v>1362</v>
      </c>
      <c r="G99" s="13">
        <v>44468.916666666664</v>
      </c>
      <c r="H99" s="77" t="s">
        <v>6610</v>
      </c>
      <c r="I99" s="16">
        <v>51</v>
      </c>
      <c r="J99" s="16">
        <v>42</v>
      </c>
      <c r="K99" s="16">
        <v>21</v>
      </c>
      <c r="L99" s="16">
        <v>7</v>
      </c>
      <c r="M99" s="81">
        <v>11.2455</v>
      </c>
      <c r="N99" s="100">
        <v>11</v>
      </c>
      <c r="O99" s="64">
        <v>2530</v>
      </c>
      <c r="P99" s="65">
        <f>Table224578910112345678910111213141516171819202122232425262728293031323334353637[[#This Row],[PEMBULATAN]]*O99</f>
        <v>27830</v>
      </c>
    </row>
    <row r="100" spans="1:16" ht="23.25" customHeight="1" x14ac:dyDescent="0.2">
      <c r="A100" s="14"/>
      <c r="B100" s="75"/>
      <c r="C100" s="73" t="s">
        <v>6407</v>
      </c>
      <c r="D100" s="78" t="s">
        <v>289</v>
      </c>
      <c r="E100" s="13">
        <v>44467</v>
      </c>
      <c r="F100" s="76" t="s">
        <v>1362</v>
      </c>
      <c r="G100" s="13">
        <v>44468.916666666664</v>
      </c>
      <c r="H100" s="77" t="s">
        <v>6610</v>
      </c>
      <c r="I100" s="16">
        <v>101</v>
      </c>
      <c r="J100" s="16">
        <v>7</v>
      </c>
      <c r="K100" s="16">
        <v>7</v>
      </c>
      <c r="L100" s="16">
        <v>1</v>
      </c>
      <c r="M100" s="81">
        <v>1.23725</v>
      </c>
      <c r="N100" s="100">
        <v>1</v>
      </c>
      <c r="O100" s="64">
        <v>2530</v>
      </c>
      <c r="P100" s="65">
        <f>Table224578910112345678910111213141516171819202122232425262728293031323334353637[[#This Row],[PEMBULATAN]]*O100</f>
        <v>2530</v>
      </c>
    </row>
    <row r="101" spans="1:16" ht="23.25" customHeight="1" x14ac:dyDescent="0.2">
      <c r="A101" s="14"/>
      <c r="B101" s="75"/>
      <c r="C101" s="73" t="s">
        <v>6408</v>
      </c>
      <c r="D101" s="78" t="s">
        <v>289</v>
      </c>
      <c r="E101" s="13">
        <v>44467</v>
      </c>
      <c r="F101" s="76" t="s">
        <v>1362</v>
      </c>
      <c r="G101" s="13">
        <v>44468.916666666664</v>
      </c>
      <c r="H101" s="77" t="s">
        <v>6610</v>
      </c>
      <c r="I101" s="16">
        <v>104</v>
      </c>
      <c r="J101" s="16">
        <v>55</v>
      </c>
      <c r="K101" s="16">
        <v>36</v>
      </c>
      <c r="L101" s="16">
        <v>26</v>
      </c>
      <c r="M101" s="81">
        <v>51.48</v>
      </c>
      <c r="N101" s="100">
        <v>52</v>
      </c>
      <c r="O101" s="64">
        <v>2530</v>
      </c>
      <c r="P101" s="65">
        <f>Table224578910112345678910111213141516171819202122232425262728293031323334353637[[#This Row],[PEMBULATAN]]*O101</f>
        <v>131560</v>
      </c>
    </row>
    <row r="102" spans="1:16" ht="23.25" customHeight="1" x14ac:dyDescent="0.2">
      <c r="A102" s="14"/>
      <c r="B102" s="75"/>
      <c r="C102" s="73" t="s">
        <v>6409</v>
      </c>
      <c r="D102" s="78" t="s">
        <v>289</v>
      </c>
      <c r="E102" s="13">
        <v>44467</v>
      </c>
      <c r="F102" s="76" t="s">
        <v>1362</v>
      </c>
      <c r="G102" s="13">
        <v>44468.916666666664</v>
      </c>
      <c r="H102" s="77" t="s">
        <v>6610</v>
      </c>
      <c r="I102" s="16">
        <v>98</v>
      </c>
      <c r="J102" s="16">
        <v>62</v>
      </c>
      <c r="K102" s="16">
        <v>33</v>
      </c>
      <c r="L102" s="16">
        <v>11</v>
      </c>
      <c r="M102" s="81">
        <v>50.127000000000002</v>
      </c>
      <c r="N102" s="100">
        <v>50</v>
      </c>
      <c r="O102" s="64">
        <v>2530</v>
      </c>
      <c r="P102" s="65">
        <f>Table224578910112345678910111213141516171819202122232425262728293031323334353637[[#This Row],[PEMBULATAN]]*O102</f>
        <v>126500</v>
      </c>
    </row>
    <row r="103" spans="1:16" ht="23.25" customHeight="1" x14ac:dyDescent="0.2">
      <c r="A103" s="14"/>
      <c r="B103" s="75"/>
      <c r="C103" s="73" t="s">
        <v>6410</v>
      </c>
      <c r="D103" s="78" t="s">
        <v>289</v>
      </c>
      <c r="E103" s="13">
        <v>44467</v>
      </c>
      <c r="F103" s="76" t="s">
        <v>1362</v>
      </c>
      <c r="G103" s="13">
        <v>44468.916666666664</v>
      </c>
      <c r="H103" s="77" t="s">
        <v>6610</v>
      </c>
      <c r="I103" s="16">
        <v>102</v>
      </c>
      <c r="J103" s="16">
        <v>60</v>
      </c>
      <c r="K103" s="16">
        <v>31</v>
      </c>
      <c r="L103" s="16">
        <v>15</v>
      </c>
      <c r="M103" s="81">
        <v>47.43</v>
      </c>
      <c r="N103" s="100">
        <v>48</v>
      </c>
      <c r="O103" s="64">
        <v>2530</v>
      </c>
      <c r="P103" s="65">
        <f>Table224578910112345678910111213141516171819202122232425262728293031323334353637[[#This Row],[PEMBULATAN]]*O103</f>
        <v>121440</v>
      </c>
    </row>
    <row r="104" spans="1:16" ht="23.25" customHeight="1" x14ac:dyDescent="0.2">
      <c r="A104" s="14"/>
      <c r="B104" s="75"/>
      <c r="C104" s="73" t="s">
        <v>6411</v>
      </c>
      <c r="D104" s="78" t="s">
        <v>289</v>
      </c>
      <c r="E104" s="13">
        <v>44467</v>
      </c>
      <c r="F104" s="76" t="s">
        <v>1362</v>
      </c>
      <c r="G104" s="13">
        <v>44468.916666666664</v>
      </c>
      <c r="H104" s="77" t="s">
        <v>6610</v>
      </c>
      <c r="I104" s="16">
        <v>101</v>
      </c>
      <c r="J104" s="16">
        <v>56</v>
      </c>
      <c r="K104" s="16">
        <v>30</v>
      </c>
      <c r="L104" s="16">
        <v>22</v>
      </c>
      <c r="M104" s="81">
        <v>42.42</v>
      </c>
      <c r="N104" s="100">
        <v>43</v>
      </c>
      <c r="O104" s="64">
        <v>2530</v>
      </c>
      <c r="P104" s="65">
        <f>Table224578910112345678910111213141516171819202122232425262728293031323334353637[[#This Row],[PEMBULATAN]]*O104</f>
        <v>108790</v>
      </c>
    </row>
    <row r="105" spans="1:16" ht="23.25" customHeight="1" x14ac:dyDescent="0.2">
      <c r="A105" s="14"/>
      <c r="B105" s="75"/>
      <c r="C105" s="73" t="s">
        <v>6412</v>
      </c>
      <c r="D105" s="78" t="s">
        <v>289</v>
      </c>
      <c r="E105" s="13">
        <v>44467</v>
      </c>
      <c r="F105" s="76" t="s">
        <v>1362</v>
      </c>
      <c r="G105" s="13">
        <v>44468.916666666664</v>
      </c>
      <c r="H105" s="77" t="s">
        <v>6610</v>
      </c>
      <c r="I105" s="16">
        <v>94</v>
      </c>
      <c r="J105" s="16">
        <v>65</v>
      </c>
      <c r="K105" s="16">
        <v>30</v>
      </c>
      <c r="L105" s="16">
        <v>22</v>
      </c>
      <c r="M105" s="81">
        <v>45.825000000000003</v>
      </c>
      <c r="N105" s="100">
        <v>46</v>
      </c>
      <c r="O105" s="64">
        <v>2530</v>
      </c>
      <c r="P105" s="65">
        <f>Table224578910112345678910111213141516171819202122232425262728293031323334353637[[#This Row],[PEMBULATAN]]*O105</f>
        <v>116380</v>
      </c>
    </row>
    <row r="106" spans="1:16" ht="23.25" customHeight="1" x14ac:dyDescent="0.2">
      <c r="A106" s="14"/>
      <c r="B106" s="75"/>
      <c r="C106" s="73" t="s">
        <v>6413</v>
      </c>
      <c r="D106" s="78" t="s">
        <v>289</v>
      </c>
      <c r="E106" s="13">
        <v>44467</v>
      </c>
      <c r="F106" s="76" t="s">
        <v>1362</v>
      </c>
      <c r="G106" s="13">
        <v>44468.916666666664</v>
      </c>
      <c r="H106" s="77" t="s">
        <v>6610</v>
      </c>
      <c r="I106" s="16">
        <v>94</v>
      </c>
      <c r="J106" s="16">
        <v>56</v>
      </c>
      <c r="K106" s="16">
        <v>30</v>
      </c>
      <c r="L106" s="16">
        <v>9</v>
      </c>
      <c r="M106" s="81">
        <v>39.479999999999997</v>
      </c>
      <c r="N106" s="100">
        <v>40</v>
      </c>
      <c r="O106" s="64">
        <v>2530</v>
      </c>
      <c r="P106" s="65">
        <f>Table224578910112345678910111213141516171819202122232425262728293031323334353637[[#This Row],[PEMBULATAN]]*O106</f>
        <v>101200</v>
      </c>
    </row>
    <row r="107" spans="1:16" ht="23.25" customHeight="1" x14ac:dyDescent="0.2">
      <c r="A107" s="14"/>
      <c r="B107" s="75"/>
      <c r="C107" s="73" t="s">
        <v>6414</v>
      </c>
      <c r="D107" s="78" t="s">
        <v>289</v>
      </c>
      <c r="E107" s="13">
        <v>44467</v>
      </c>
      <c r="F107" s="76" t="s">
        <v>1362</v>
      </c>
      <c r="G107" s="13">
        <v>44468.916666666664</v>
      </c>
      <c r="H107" s="77" t="s">
        <v>6610</v>
      </c>
      <c r="I107" s="16">
        <v>62</v>
      </c>
      <c r="J107" s="16">
        <v>54</v>
      </c>
      <c r="K107" s="16">
        <v>22</v>
      </c>
      <c r="L107" s="16">
        <v>8</v>
      </c>
      <c r="M107" s="81">
        <v>18.414000000000001</v>
      </c>
      <c r="N107" s="100">
        <v>19</v>
      </c>
      <c r="O107" s="64">
        <v>2530</v>
      </c>
      <c r="P107" s="65">
        <f>Table224578910112345678910111213141516171819202122232425262728293031323334353637[[#This Row],[PEMBULATAN]]*O107</f>
        <v>48070</v>
      </c>
    </row>
    <row r="108" spans="1:16" ht="23.25" customHeight="1" x14ac:dyDescent="0.2">
      <c r="A108" s="14"/>
      <c r="B108" s="75"/>
      <c r="C108" s="73" t="s">
        <v>6415</v>
      </c>
      <c r="D108" s="78" t="s">
        <v>289</v>
      </c>
      <c r="E108" s="13">
        <v>44467</v>
      </c>
      <c r="F108" s="76" t="s">
        <v>1362</v>
      </c>
      <c r="G108" s="13">
        <v>44468.916666666664</v>
      </c>
      <c r="H108" s="77" t="s">
        <v>6610</v>
      </c>
      <c r="I108" s="16">
        <v>91</v>
      </c>
      <c r="J108" s="16">
        <v>56</v>
      </c>
      <c r="K108" s="16">
        <v>32</v>
      </c>
      <c r="L108" s="16">
        <v>16</v>
      </c>
      <c r="M108" s="81">
        <v>40.768000000000001</v>
      </c>
      <c r="N108" s="100">
        <v>41</v>
      </c>
      <c r="O108" s="64">
        <v>2530</v>
      </c>
      <c r="P108" s="65">
        <f>Table224578910112345678910111213141516171819202122232425262728293031323334353637[[#This Row],[PEMBULATAN]]*O108</f>
        <v>103730</v>
      </c>
    </row>
    <row r="109" spans="1:16" ht="23.25" customHeight="1" x14ac:dyDescent="0.2">
      <c r="A109" s="14"/>
      <c r="B109" s="75"/>
      <c r="C109" s="73" t="s">
        <v>6416</v>
      </c>
      <c r="D109" s="78" t="s">
        <v>289</v>
      </c>
      <c r="E109" s="13">
        <v>44467</v>
      </c>
      <c r="F109" s="76" t="s">
        <v>1362</v>
      </c>
      <c r="G109" s="13">
        <v>44468.916666666664</v>
      </c>
      <c r="H109" s="77" t="s">
        <v>6610</v>
      </c>
      <c r="I109" s="16">
        <v>103</v>
      </c>
      <c r="J109" s="16">
        <v>54</v>
      </c>
      <c r="K109" s="16">
        <v>38</v>
      </c>
      <c r="L109" s="16">
        <v>19</v>
      </c>
      <c r="M109" s="81">
        <v>52.838999999999999</v>
      </c>
      <c r="N109" s="100">
        <v>53</v>
      </c>
      <c r="O109" s="64">
        <v>2530</v>
      </c>
      <c r="P109" s="65">
        <f>Table224578910112345678910111213141516171819202122232425262728293031323334353637[[#This Row],[PEMBULATAN]]*O109</f>
        <v>134090</v>
      </c>
    </row>
    <row r="110" spans="1:16" ht="23.25" customHeight="1" x14ac:dyDescent="0.2">
      <c r="A110" s="14"/>
      <c r="B110" s="75"/>
      <c r="C110" s="73" t="s">
        <v>6417</v>
      </c>
      <c r="D110" s="78" t="s">
        <v>289</v>
      </c>
      <c r="E110" s="13">
        <v>44467</v>
      </c>
      <c r="F110" s="76" t="s">
        <v>1362</v>
      </c>
      <c r="G110" s="13">
        <v>44468.916666666664</v>
      </c>
      <c r="H110" s="77" t="s">
        <v>6610</v>
      </c>
      <c r="I110" s="16">
        <v>96</v>
      </c>
      <c r="J110" s="16">
        <v>58</v>
      </c>
      <c r="K110" s="16">
        <v>36</v>
      </c>
      <c r="L110" s="16">
        <v>21</v>
      </c>
      <c r="M110" s="81">
        <v>50.112000000000002</v>
      </c>
      <c r="N110" s="100">
        <v>50</v>
      </c>
      <c r="O110" s="64">
        <v>2530</v>
      </c>
      <c r="P110" s="65">
        <f>Table224578910112345678910111213141516171819202122232425262728293031323334353637[[#This Row],[PEMBULATAN]]*O110</f>
        <v>126500</v>
      </c>
    </row>
    <row r="111" spans="1:16" ht="23.25" customHeight="1" x14ac:dyDescent="0.2">
      <c r="A111" s="14"/>
      <c r="B111" s="75"/>
      <c r="C111" s="73" t="s">
        <v>6418</v>
      </c>
      <c r="D111" s="78" t="s">
        <v>289</v>
      </c>
      <c r="E111" s="13">
        <v>44467</v>
      </c>
      <c r="F111" s="76" t="s">
        <v>1362</v>
      </c>
      <c r="G111" s="13">
        <v>44468.916666666664</v>
      </c>
      <c r="H111" s="77" t="s">
        <v>6610</v>
      </c>
      <c r="I111" s="16">
        <v>98</v>
      </c>
      <c r="J111" s="16">
        <v>58</v>
      </c>
      <c r="K111" s="16">
        <v>38</v>
      </c>
      <c r="L111" s="16">
        <v>22</v>
      </c>
      <c r="M111" s="81">
        <v>53.997999999999998</v>
      </c>
      <c r="N111" s="100">
        <v>54</v>
      </c>
      <c r="O111" s="64">
        <v>2530</v>
      </c>
      <c r="P111" s="65">
        <f>Table224578910112345678910111213141516171819202122232425262728293031323334353637[[#This Row],[PEMBULATAN]]*O111</f>
        <v>136620</v>
      </c>
    </row>
    <row r="112" spans="1:16" ht="23.25" customHeight="1" x14ac:dyDescent="0.2">
      <c r="A112" s="14"/>
      <c r="B112" s="75"/>
      <c r="C112" s="73" t="s">
        <v>6419</v>
      </c>
      <c r="D112" s="78" t="s">
        <v>289</v>
      </c>
      <c r="E112" s="13">
        <v>44467</v>
      </c>
      <c r="F112" s="76" t="s">
        <v>1362</v>
      </c>
      <c r="G112" s="13">
        <v>44468.916666666664</v>
      </c>
      <c r="H112" s="77" t="s">
        <v>6610</v>
      </c>
      <c r="I112" s="16">
        <v>106</v>
      </c>
      <c r="J112" s="16">
        <v>16</v>
      </c>
      <c r="K112" s="16">
        <v>10</v>
      </c>
      <c r="L112" s="16">
        <v>2</v>
      </c>
      <c r="M112" s="81">
        <v>4.24</v>
      </c>
      <c r="N112" s="100">
        <v>4</v>
      </c>
      <c r="O112" s="64">
        <v>2530</v>
      </c>
      <c r="P112" s="65">
        <f>Table224578910112345678910111213141516171819202122232425262728293031323334353637[[#This Row],[PEMBULATAN]]*O112</f>
        <v>10120</v>
      </c>
    </row>
    <row r="113" spans="1:16" ht="23.25" customHeight="1" x14ac:dyDescent="0.2">
      <c r="A113" s="14"/>
      <c r="B113" s="75"/>
      <c r="C113" s="73" t="s">
        <v>6420</v>
      </c>
      <c r="D113" s="78" t="s">
        <v>289</v>
      </c>
      <c r="E113" s="13">
        <v>44467</v>
      </c>
      <c r="F113" s="76" t="s">
        <v>1362</v>
      </c>
      <c r="G113" s="13">
        <v>44468.916666666664</v>
      </c>
      <c r="H113" s="77" t="s">
        <v>6610</v>
      </c>
      <c r="I113" s="16">
        <v>31</v>
      </c>
      <c r="J113" s="16">
        <v>31</v>
      </c>
      <c r="K113" s="16">
        <v>36</v>
      </c>
      <c r="L113" s="16">
        <v>3</v>
      </c>
      <c r="M113" s="81">
        <v>8.6489999999999991</v>
      </c>
      <c r="N113" s="100">
        <v>9</v>
      </c>
      <c r="O113" s="64">
        <v>2530</v>
      </c>
      <c r="P113" s="65">
        <f>Table224578910112345678910111213141516171819202122232425262728293031323334353637[[#This Row],[PEMBULATAN]]*O113</f>
        <v>22770</v>
      </c>
    </row>
    <row r="114" spans="1:16" ht="23.25" customHeight="1" x14ac:dyDescent="0.2">
      <c r="A114" s="14"/>
      <c r="B114" s="75"/>
      <c r="C114" s="73" t="s">
        <v>6421</v>
      </c>
      <c r="D114" s="78" t="s">
        <v>289</v>
      </c>
      <c r="E114" s="13">
        <v>44467</v>
      </c>
      <c r="F114" s="76" t="s">
        <v>1362</v>
      </c>
      <c r="G114" s="13">
        <v>44468.916666666664</v>
      </c>
      <c r="H114" s="77" t="s">
        <v>6610</v>
      </c>
      <c r="I114" s="16">
        <v>44</v>
      </c>
      <c r="J114" s="16">
        <v>28</v>
      </c>
      <c r="K114" s="16">
        <v>22</v>
      </c>
      <c r="L114" s="16">
        <v>5</v>
      </c>
      <c r="M114" s="81">
        <v>6.7759999999999998</v>
      </c>
      <c r="N114" s="100">
        <v>7</v>
      </c>
      <c r="O114" s="64">
        <v>2530</v>
      </c>
      <c r="P114" s="65">
        <f>Table224578910112345678910111213141516171819202122232425262728293031323334353637[[#This Row],[PEMBULATAN]]*O114</f>
        <v>17710</v>
      </c>
    </row>
    <row r="115" spans="1:16" ht="23.25" customHeight="1" x14ac:dyDescent="0.2">
      <c r="A115" s="14"/>
      <c r="B115" s="75"/>
      <c r="C115" s="73" t="s">
        <v>6422</v>
      </c>
      <c r="D115" s="78" t="s">
        <v>289</v>
      </c>
      <c r="E115" s="13">
        <v>44467</v>
      </c>
      <c r="F115" s="76" t="s">
        <v>1362</v>
      </c>
      <c r="G115" s="13">
        <v>44468.916666666664</v>
      </c>
      <c r="H115" s="77" t="s">
        <v>6610</v>
      </c>
      <c r="I115" s="16">
        <v>38</v>
      </c>
      <c r="J115" s="16">
        <v>30</v>
      </c>
      <c r="K115" s="16">
        <v>21</v>
      </c>
      <c r="L115" s="16">
        <v>7</v>
      </c>
      <c r="M115" s="81">
        <v>5.9850000000000003</v>
      </c>
      <c r="N115" s="100">
        <v>7</v>
      </c>
      <c r="O115" s="64">
        <v>2530</v>
      </c>
      <c r="P115" s="65">
        <f>Table224578910112345678910111213141516171819202122232425262728293031323334353637[[#This Row],[PEMBULATAN]]*O115</f>
        <v>17710</v>
      </c>
    </row>
    <row r="116" spans="1:16" ht="23.25" customHeight="1" x14ac:dyDescent="0.2">
      <c r="A116" s="14"/>
      <c r="B116" s="75"/>
      <c r="C116" s="73" t="s">
        <v>6423</v>
      </c>
      <c r="D116" s="78" t="s">
        <v>289</v>
      </c>
      <c r="E116" s="13">
        <v>44467</v>
      </c>
      <c r="F116" s="76" t="s">
        <v>1362</v>
      </c>
      <c r="G116" s="13">
        <v>44468.916666666664</v>
      </c>
      <c r="H116" s="77" t="s">
        <v>6610</v>
      </c>
      <c r="I116" s="16">
        <v>56</v>
      </c>
      <c r="J116" s="16">
        <v>34</v>
      </c>
      <c r="K116" s="16">
        <v>21</v>
      </c>
      <c r="L116" s="16">
        <v>8</v>
      </c>
      <c r="M116" s="81">
        <v>9.9960000000000004</v>
      </c>
      <c r="N116" s="100">
        <v>10</v>
      </c>
      <c r="O116" s="64">
        <v>2530</v>
      </c>
      <c r="P116" s="65">
        <f>Table224578910112345678910111213141516171819202122232425262728293031323334353637[[#This Row],[PEMBULATAN]]*O116</f>
        <v>25300</v>
      </c>
    </row>
    <row r="117" spans="1:16" ht="23.25" customHeight="1" x14ac:dyDescent="0.2">
      <c r="A117" s="14"/>
      <c r="B117" s="75"/>
      <c r="C117" s="73" t="s">
        <v>6424</v>
      </c>
      <c r="D117" s="78" t="s">
        <v>289</v>
      </c>
      <c r="E117" s="13">
        <v>44467</v>
      </c>
      <c r="F117" s="76" t="s">
        <v>1362</v>
      </c>
      <c r="G117" s="13">
        <v>44468.916666666664</v>
      </c>
      <c r="H117" s="77" t="s">
        <v>6610</v>
      </c>
      <c r="I117" s="16">
        <v>89</v>
      </c>
      <c r="J117" s="16">
        <v>60</v>
      </c>
      <c r="K117" s="16">
        <v>28</v>
      </c>
      <c r="L117" s="16">
        <v>12</v>
      </c>
      <c r="M117" s="81">
        <v>37.380000000000003</v>
      </c>
      <c r="N117" s="100">
        <v>37</v>
      </c>
      <c r="O117" s="64">
        <v>2530</v>
      </c>
      <c r="P117" s="65">
        <f>Table224578910112345678910111213141516171819202122232425262728293031323334353637[[#This Row],[PEMBULATAN]]*O117</f>
        <v>93610</v>
      </c>
    </row>
    <row r="118" spans="1:16" ht="23.25" customHeight="1" x14ac:dyDescent="0.2">
      <c r="A118" s="14"/>
      <c r="B118" s="75"/>
      <c r="C118" s="73" t="s">
        <v>6425</v>
      </c>
      <c r="D118" s="78" t="s">
        <v>289</v>
      </c>
      <c r="E118" s="13">
        <v>44467</v>
      </c>
      <c r="F118" s="76" t="s">
        <v>1362</v>
      </c>
      <c r="G118" s="13">
        <v>44468.916666666664</v>
      </c>
      <c r="H118" s="77" t="s">
        <v>6610</v>
      </c>
      <c r="I118" s="16">
        <v>80</v>
      </c>
      <c r="J118" s="16">
        <v>60</v>
      </c>
      <c r="K118" s="16">
        <v>20</v>
      </c>
      <c r="L118" s="16">
        <v>10</v>
      </c>
      <c r="M118" s="81">
        <v>24</v>
      </c>
      <c r="N118" s="100">
        <v>24</v>
      </c>
      <c r="O118" s="64">
        <v>2530</v>
      </c>
      <c r="P118" s="65">
        <f>Table224578910112345678910111213141516171819202122232425262728293031323334353637[[#This Row],[PEMBULATAN]]*O118</f>
        <v>60720</v>
      </c>
    </row>
    <row r="119" spans="1:16" ht="23.25" customHeight="1" x14ac:dyDescent="0.2">
      <c r="A119" s="14"/>
      <c r="B119" s="75"/>
      <c r="C119" s="73" t="s">
        <v>6426</v>
      </c>
      <c r="D119" s="78" t="s">
        <v>289</v>
      </c>
      <c r="E119" s="13">
        <v>44467</v>
      </c>
      <c r="F119" s="76" t="s">
        <v>1362</v>
      </c>
      <c r="G119" s="13">
        <v>44468.916666666664</v>
      </c>
      <c r="H119" s="77" t="s">
        <v>6610</v>
      </c>
      <c r="I119" s="16">
        <v>110</v>
      </c>
      <c r="J119" s="16">
        <v>65</v>
      </c>
      <c r="K119" s="16">
        <v>32</v>
      </c>
      <c r="L119" s="16">
        <v>20</v>
      </c>
      <c r="M119" s="81">
        <v>57.2</v>
      </c>
      <c r="N119" s="100">
        <v>57</v>
      </c>
      <c r="O119" s="64">
        <v>2530</v>
      </c>
      <c r="P119" s="65">
        <f>Table224578910112345678910111213141516171819202122232425262728293031323334353637[[#This Row],[PEMBULATAN]]*O119</f>
        <v>144210</v>
      </c>
    </row>
    <row r="120" spans="1:16" ht="23.25" customHeight="1" x14ac:dyDescent="0.2">
      <c r="A120" s="14"/>
      <c r="B120" s="75"/>
      <c r="C120" s="73" t="s">
        <v>6427</v>
      </c>
      <c r="D120" s="78" t="s">
        <v>289</v>
      </c>
      <c r="E120" s="13">
        <v>44467</v>
      </c>
      <c r="F120" s="76" t="s">
        <v>1362</v>
      </c>
      <c r="G120" s="13">
        <v>44468.916666666664</v>
      </c>
      <c r="H120" s="77" t="s">
        <v>6610</v>
      </c>
      <c r="I120" s="16">
        <v>68</v>
      </c>
      <c r="J120" s="16">
        <v>54</v>
      </c>
      <c r="K120" s="16">
        <v>30</v>
      </c>
      <c r="L120" s="16">
        <v>7</v>
      </c>
      <c r="M120" s="81">
        <v>27.54</v>
      </c>
      <c r="N120" s="100">
        <v>28</v>
      </c>
      <c r="O120" s="64">
        <v>2530</v>
      </c>
      <c r="P120" s="65">
        <f>Table224578910112345678910111213141516171819202122232425262728293031323334353637[[#This Row],[PEMBULATAN]]*O120</f>
        <v>70840</v>
      </c>
    </row>
    <row r="121" spans="1:16" ht="23.25" customHeight="1" x14ac:dyDescent="0.2">
      <c r="A121" s="14"/>
      <c r="B121" s="75"/>
      <c r="C121" s="73" t="s">
        <v>6428</v>
      </c>
      <c r="D121" s="78" t="s">
        <v>289</v>
      </c>
      <c r="E121" s="13">
        <v>44467</v>
      </c>
      <c r="F121" s="76" t="s">
        <v>1362</v>
      </c>
      <c r="G121" s="13">
        <v>44468.916666666664</v>
      </c>
      <c r="H121" s="77" t="s">
        <v>6610</v>
      </c>
      <c r="I121" s="16">
        <v>102</v>
      </c>
      <c r="J121" s="16">
        <v>55</v>
      </c>
      <c r="K121" s="16">
        <v>31</v>
      </c>
      <c r="L121" s="16">
        <v>8</v>
      </c>
      <c r="M121" s="81">
        <v>43.477499999999999</v>
      </c>
      <c r="N121" s="100">
        <v>44</v>
      </c>
      <c r="O121" s="64">
        <v>2530</v>
      </c>
      <c r="P121" s="65">
        <f>Table224578910112345678910111213141516171819202122232425262728293031323334353637[[#This Row],[PEMBULATAN]]*O121</f>
        <v>111320</v>
      </c>
    </row>
    <row r="122" spans="1:16" ht="23.25" customHeight="1" x14ac:dyDescent="0.2">
      <c r="A122" s="14"/>
      <c r="B122" s="75"/>
      <c r="C122" s="73" t="s">
        <v>6429</v>
      </c>
      <c r="D122" s="78" t="s">
        <v>289</v>
      </c>
      <c r="E122" s="13">
        <v>44467</v>
      </c>
      <c r="F122" s="76" t="s">
        <v>1362</v>
      </c>
      <c r="G122" s="13">
        <v>44468.916666666664</v>
      </c>
      <c r="H122" s="77" t="s">
        <v>6610</v>
      </c>
      <c r="I122" s="16">
        <v>94</v>
      </c>
      <c r="J122" s="16">
        <v>52</v>
      </c>
      <c r="K122" s="16">
        <v>37</v>
      </c>
      <c r="L122" s="16">
        <v>18</v>
      </c>
      <c r="M122" s="81">
        <v>45.213999999999999</v>
      </c>
      <c r="N122" s="100">
        <v>45</v>
      </c>
      <c r="O122" s="64">
        <v>2530</v>
      </c>
      <c r="P122" s="65">
        <f>Table224578910112345678910111213141516171819202122232425262728293031323334353637[[#This Row],[PEMBULATAN]]*O122</f>
        <v>113850</v>
      </c>
    </row>
    <row r="123" spans="1:16" ht="23.25" customHeight="1" x14ac:dyDescent="0.2">
      <c r="A123" s="14"/>
      <c r="B123" s="75"/>
      <c r="C123" s="73" t="s">
        <v>6430</v>
      </c>
      <c r="D123" s="78" t="s">
        <v>289</v>
      </c>
      <c r="E123" s="13">
        <v>44467</v>
      </c>
      <c r="F123" s="76" t="s">
        <v>1362</v>
      </c>
      <c r="G123" s="13">
        <v>44468.916666666664</v>
      </c>
      <c r="H123" s="77" t="s">
        <v>6610</v>
      </c>
      <c r="I123" s="16">
        <v>102</v>
      </c>
      <c r="J123" s="16">
        <v>51</v>
      </c>
      <c r="K123" s="16">
        <v>33</v>
      </c>
      <c r="L123" s="16">
        <v>21</v>
      </c>
      <c r="M123" s="81">
        <v>42.916499999999999</v>
      </c>
      <c r="N123" s="100">
        <v>43</v>
      </c>
      <c r="O123" s="64">
        <v>2530</v>
      </c>
      <c r="P123" s="65">
        <f>Table224578910112345678910111213141516171819202122232425262728293031323334353637[[#This Row],[PEMBULATAN]]*O123</f>
        <v>108790</v>
      </c>
    </row>
    <row r="124" spans="1:16" ht="23.25" customHeight="1" x14ac:dyDescent="0.2">
      <c r="A124" s="14"/>
      <c r="B124" s="75"/>
      <c r="C124" s="73" t="s">
        <v>6431</v>
      </c>
      <c r="D124" s="78" t="s">
        <v>289</v>
      </c>
      <c r="E124" s="13">
        <v>44467</v>
      </c>
      <c r="F124" s="76" t="s">
        <v>1362</v>
      </c>
      <c r="G124" s="13">
        <v>44468.916666666664</v>
      </c>
      <c r="H124" s="77" t="s">
        <v>6610</v>
      </c>
      <c r="I124" s="16">
        <v>102</v>
      </c>
      <c r="J124" s="16">
        <v>44</v>
      </c>
      <c r="K124" s="16">
        <v>28</v>
      </c>
      <c r="L124" s="16">
        <v>14</v>
      </c>
      <c r="M124" s="81">
        <v>31.416</v>
      </c>
      <c r="N124" s="100">
        <v>32</v>
      </c>
      <c r="O124" s="64">
        <v>2530</v>
      </c>
      <c r="P124" s="65">
        <f>Table224578910112345678910111213141516171819202122232425262728293031323334353637[[#This Row],[PEMBULATAN]]*O124</f>
        <v>80960</v>
      </c>
    </row>
    <row r="125" spans="1:16" ht="23.25" customHeight="1" x14ac:dyDescent="0.2">
      <c r="A125" s="14"/>
      <c r="B125" s="75"/>
      <c r="C125" s="73" t="s">
        <v>6432</v>
      </c>
      <c r="D125" s="78" t="s">
        <v>289</v>
      </c>
      <c r="E125" s="13">
        <v>44467</v>
      </c>
      <c r="F125" s="76" t="s">
        <v>1362</v>
      </c>
      <c r="G125" s="13">
        <v>44468.916666666664</v>
      </c>
      <c r="H125" s="77" t="s">
        <v>6610</v>
      </c>
      <c r="I125" s="16">
        <v>91</v>
      </c>
      <c r="J125" s="16">
        <v>50</v>
      </c>
      <c r="K125" s="16">
        <v>25</v>
      </c>
      <c r="L125" s="16">
        <v>10</v>
      </c>
      <c r="M125" s="81">
        <v>28.4375</v>
      </c>
      <c r="N125" s="100">
        <v>29</v>
      </c>
      <c r="O125" s="64">
        <v>2530</v>
      </c>
      <c r="P125" s="65">
        <f>Table224578910112345678910111213141516171819202122232425262728293031323334353637[[#This Row],[PEMBULATAN]]*O125</f>
        <v>73370</v>
      </c>
    </row>
    <row r="126" spans="1:16" ht="23.25" customHeight="1" x14ac:dyDescent="0.2">
      <c r="A126" s="14"/>
      <c r="B126" s="75"/>
      <c r="C126" s="73" t="s">
        <v>6433</v>
      </c>
      <c r="D126" s="78" t="s">
        <v>289</v>
      </c>
      <c r="E126" s="13">
        <v>44467</v>
      </c>
      <c r="F126" s="76" t="s">
        <v>1362</v>
      </c>
      <c r="G126" s="13">
        <v>44468.916666666664</v>
      </c>
      <c r="H126" s="77" t="s">
        <v>6610</v>
      </c>
      <c r="I126" s="16">
        <v>80</v>
      </c>
      <c r="J126" s="16">
        <v>61</v>
      </c>
      <c r="K126" s="16">
        <v>28</v>
      </c>
      <c r="L126" s="16">
        <v>10</v>
      </c>
      <c r="M126" s="81">
        <v>34.159999999999997</v>
      </c>
      <c r="N126" s="100">
        <v>34</v>
      </c>
      <c r="O126" s="64">
        <v>2530</v>
      </c>
      <c r="P126" s="65">
        <f>Table224578910112345678910111213141516171819202122232425262728293031323334353637[[#This Row],[PEMBULATAN]]*O126</f>
        <v>86020</v>
      </c>
    </row>
    <row r="127" spans="1:16" ht="23.25" customHeight="1" x14ac:dyDescent="0.2">
      <c r="A127" s="14"/>
      <c r="B127" s="75"/>
      <c r="C127" s="73" t="s">
        <v>6434</v>
      </c>
      <c r="D127" s="78" t="s">
        <v>289</v>
      </c>
      <c r="E127" s="13">
        <v>44467</v>
      </c>
      <c r="F127" s="76" t="s">
        <v>1362</v>
      </c>
      <c r="G127" s="13">
        <v>44468.916666666664</v>
      </c>
      <c r="H127" s="77" t="s">
        <v>6610</v>
      </c>
      <c r="I127" s="16">
        <v>111</v>
      </c>
      <c r="J127" s="16">
        <v>61</v>
      </c>
      <c r="K127" s="16">
        <v>28</v>
      </c>
      <c r="L127" s="16">
        <v>10</v>
      </c>
      <c r="M127" s="81">
        <v>47.396999999999998</v>
      </c>
      <c r="N127" s="100">
        <v>48</v>
      </c>
      <c r="O127" s="64">
        <v>2530</v>
      </c>
      <c r="P127" s="65">
        <f>Table224578910112345678910111213141516171819202122232425262728293031323334353637[[#This Row],[PEMBULATAN]]*O127</f>
        <v>121440</v>
      </c>
    </row>
    <row r="128" spans="1:16" ht="23.25" customHeight="1" x14ac:dyDescent="0.2">
      <c r="A128" s="14"/>
      <c r="B128" s="75"/>
      <c r="C128" s="73" t="s">
        <v>6435</v>
      </c>
      <c r="D128" s="78" t="s">
        <v>289</v>
      </c>
      <c r="E128" s="13">
        <v>44467</v>
      </c>
      <c r="F128" s="76" t="s">
        <v>1362</v>
      </c>
      <c r="G128" s="13">
        <v>44468.916666666664</v>
      </c>
      <c r="H128" s="77" t="s">
        <v>6610</v>
      </c>
      <c r="I128" s="16">
        <v>100</v>
      </c>
      <c r="J128" s="16">
        <v>51</v>
      </c>
      <c r="K128" s="16">
        <v>37</v>
      </c>
      <c r="L128" s="16">
        <v>13</v>
      </c>
      <c r="M128" s="81">
        <v>47.174999999999997</v>
      </c>
      <c r="N128" s="100">
        <v>47</v>
      </c>
      <c r="O128" s="64">
        <v>2530</v>
      </c>
      <c r="P128" s="65">
        <f>Table224578910112345678910111213141516171819202122232425262728293031323334353637[[#This Row],[PEMBULATAN]]*O128</f>
        <v>118910</v>
      </c>
    </row>
    <row r="129" spans="1:16" ht="23.25" customHeight="1" x14ac:dyDescent="0.2">
      <c r="A129" s="14"/>
      <c r="B129" s="75"/>
      <c r="C129" s="73" t="s">
        <v>6436</v>
      </c>
      <c r="D129" s="78" t="s">
        <v>289</v>
      </c>
      <c r="E129" s="13">
        <v>44467</v>
      </c>
      <c r="F129" s="76" t="s">
        <v>1362</v>
      </c>
      <c r="G129" s="13">
        <v>44468.916666666664</v>
      </c>
      <c r="H129" s="77" t="s">
        <v>6610</v>
      </c>
      <c r="I129" s="16">
        <v>95</v>
      </c>
      <c r="J129" s="16">
        <v>53</v>
      </c>
      <c r="K129" s="16">
        <v>41</v>
      </c>
      <c r="L129" s="16">
        <v>8</v>
      </c>
      <c r="M129" s="81">
        <v>51.608750000000001</v>
      </c>
      <c r="N129" s="100">
        <v>52</v>
      </c>
      <c r="O129" s="64">
        <v>2530</v>
      </c>
      <c r="P129" s="65">
        <f>Table224578910112345678910111213141516171819202122232425262728293031323334353637[[#This Row],[PEMBULATAN]]*O129</f>
        <v>131560</v>
      </c>
    </row>
    <row r="130" spans="1:16" ht="23.25" customHeight="1" x14ac:dyDescent="0.2">
      <c r="A130" s="14"/>
      <c r="B130" s="75"/>
      <c r="C130" s="73" t="s">
        <v>6437</v>
      </c>
      <c r="D130" s="78" t="s">
        <v>289</v>
      </c>
      <c r="E130" s="13">
        <v>44467</v>
      </c>
      <c r="F130" s="76" t="s">
        <v>1362</v>
      </c>
      <c r="G130" s="13">
        <v>44468.916666666664</v>
      </c>
      <c r="H130" s="77" t="s">
        <v>6610</v>
      </c>
      <c r="I130" s="16">
        <v>112</v>
      </c>
      <c r="J130" s="16">
        <v>73</v>
      </c>
      <c r="K130" s="16">
        <v>35</v>
      </c>
      <c r="L130" s="16">
        <v>31</v>
      </c>
      <c r="M130" s="81">
        <v>71.540000000000006</v>
      </c>
      <c r="N130" s="100">
        <v>71</v>
      </c>
      <c r="O130" s="64">
        <v>2530</v>
      </c>
      <c r="P130" s="65">
        <f>Table224578910112345678910111213141516171819202122232425262728293031323334353637[[#This Row],[PEMBULATAN]]*O130</f>
        <v>179630</v>
      </c>
    </row>
    <row r="131" spans="1:16" ht="23.25" customHeight="1" x14ac:dyDescent="0.2">
      <c r="A131" s="14"/>
      <c r="B131" s="75"/>
      <c r="C131" s="73" t="s">
        <v>6438</v>
      </c>
      <c r="D131" s="78" t="s">
        <v>289</v>
      </c>
      <c r="E131" s="13">
        <v>44467</v>
      </c>
      <c r="F131" s="76" t="s">
        <v>1362</v>
      </c>
      <c r="G131" s="13">
        <v>44468.916666666664</v>
      </c>
      <c r="H131" s="77" t="s">
        <v>6610</v>
      </c>
      <c r="I131" s="16">
        <v>102</v>
      </c>
      <c r="J131" s="16">
        <v>4</v>
      </c>
      <c r="K131" s="16">
        <v>4</v>
      </c>
      <c r="L131" s="16">
        <v>1</v>
      </c>
      <c r="M131" s="81">
        <v>0.40799999999999997</v>
      </c>
      <c r="N131" s="100">
        <v>1</v>
      </c>
      <c r="O131" s="64">
        <v>2530</v>
      </c>
      <c r="P131" s="65">
        <f>Table224578910112345678910111213141516171819202122232425262728293031323334353637[[#This Row],[PEMBULATAN]]*O131</f>
        <v>2530</v>
      </c>
    </row>
    <row r="132" spans="1:16" ht="23.25" customHeight="1" x14ac:dyDescent="0.2">
      <c r="A132" s="14"/>
      <c r="B132" s="75"/>
      <c r="C132" s="73" t="s">
        <v>6439</v>
      </c>
      <c r="D132" s="78" t="s">
        <v>289</v>
      </c>
      <c r="E132" s="13">
        <v>44467</v>
      </c>
      <c r="F132" s="76" t="s">
        <v>1362</v>
      </c>
      <c r="G132" s="13">
        <v>44468.916666666664</v>
      </c>
      <c r="H132" s="77" t="s">
        <v>6610</v>
      </c>
      <c r="I132" s="16">
        <v>102</v>
      </c>
      <c r="J132" s="16">
        <v>4</v>
      </c>
      <c r="K132" s="16">
        <v>4</v>
      </c>
      <c r="L132" s="16">
        <v>1</v>
      </c>
      <c r="M132" s="81">
        <v>0.40799999999999997</v>
      </c>
      <c r="N132" s="100">
        <v>1</v>
      </c>
      <c r="O132" s="64">
        <v>2530</v>
      </c>
      <c r="P132" s="65">
        <f>Table224578910112345678910111213141516171819202122232425262728293031323334353637[[#This Row],[PEMBULATAN]]*O132</f>
        <v>2530</v>
      </c>
    </row>
    <row r="133" spans="1:16" ht="23.25" customHeight="1" x14ac:dyDescent="0.2">
      <c r="A133" s="14"/>
      <c r="B133" s="75"/>
      <c r="C133" s="73" t="s">
        <v>6440</v>
      </c>
      <c r="D133" s="78" t="s">
        <v>289</v>
      </c>
      <c r="E133" s="13">
        <v>44467</v>
      </c>
      <c r="F133" s="76" t="s">
        <v>1362</v>
      </c>
      <c r="G133" s="13">
        <v>44468.916666666664</v>
      </c>
      <c r="H133" s="77" t="s">
        <v>6610</v>
      </c>
      <c r="I133" s="16">
        <v>82</v>
      </c>
      <c r="J133" s="16">
        <v>62</v>
      </c>
      <c r="K133" s="16">
        <v>22</v>
      </c>
      <c r="L133" s="16">
        <v>10</v>
      </c>
      <c r="M133" s="81">
        <v>27.962</v>
      </c>
      <c r="N133" s="100">
        <v>28</v>
      </c>
      <c r="O133" s="64">
        <v>2530</v>
      </c>
      <c r="P133" s="65">
        <f>Table224578910112345678910111213141516171819202122232425262728293031323334353637[[#This Row],[PEMBULATAN]]*O133</f>
        <v>70840</v>
      </c>
    </row>
    <row r="134" spans="1:16" ht="23.25" customHeight="1" x14ac:dyDescent="0.2">
      <c r="A134" s="14"/>
      <c r="B134" s="75"/>
      <c r="C134" s="73" t="s">
        <v>6441</v>
      </c>
      <c r="D134" s="78" t="s">
        <v>289</v>
      </c>
      <c r="E134" s="13">
        <v>44467</v>
      </c>
      <c r="F134" s="76" t="s">
        <v>1362</v>
      </c>
      <c r="G134" s="13">
        <v>44468.916666666664</v>
      </c>
      <c r="H134" s="77" t="s">
        <v>6610</v>
      </c>
      <c r="I134" s="16">
        <v>86</v>
      </c>
      <c r="J134" s="16">
        <v>58</v>
      </c>
      <c r="K134" s="16">
        <v>31</v>
      </c>
      <c r="L134" s="16">
        <v>11</v>
      </c>
      <c r="M134" s="81">
        <v>38.656999999999996</v>
      </c>
      <c r="N134" s="100">
        <v>39</v>
      </c>
      <c r="O134" s="64">
        <v>2530</v>
      </c>
      <c r="P134" s="65">
        <f>Table224578910112345678910111213141516171819202122232425262728293031323334353637[[#This Row],[PEMBULATAN]]*O134</f>
        <v>98670</v>
      </c>
    </row>
    <row r="135" spans="1:16" ht="23.25" customHeight="1" x14ac:dyDescent="0.2">
      <c r="A135" s="14"/>
      <c r="B135" s="75"/>
      <c r="C135" s="73" t="s">
        <v>6442</v>
      </c>
      <c r="D135" s="78" t="s">
        <v>289</v>
      </c>
      <c r="E135" s="13">
        <v>44467</v>
      </c>
      <c r="F135" s="76" t="s">
        <v>1362</v>
      </c>
      <c r="G135" s="13">
        <v>44468.916666666664</v>
      </c>
      <c r="H135" s="77" t="s">
        <v>6610</v>
      </c>
      <c r="I135" s="16">
        <v>56</v>
      </c>
      <c r="J135" s="16">
        <v>48</v>
      </c>
      <c r="K135" s="16">
        <v>16</v>
      </c>
      <c r="L135" s="16">
        <v>3</v>
      </c>
      <c r="M135" s="81">
        <v>10.752000000000001</v>
      </c>
      <c r="N135" s="100">
        <v>11</v>
      </c>
      <c r="O135" s="64">
        <v>2530</v>
      </c>
      <c r="P135" s="65">
        <f>Table224578910112345678910111213141516171819202122232425262728293031323334353637[[#This Row],[PEMBULATAN]]*O135</f>
        <v>27830</v>
      </c>
    </row>
    <row r="136" spans="1:16" ht="23.25" customHeight="1" x14ac:dyDescent="0.2">
      <c r="A136" s="14"/>
      <c r="B136" s="75"/>
      <c r="C136" s="73" t="s">
        <v>6443</v>
      </c>
      <c r="D136" s="78" t="s">
        <v>289</v>
      </c>
      <c r="E136" s="13">
        <v>44467</v>
      </c>
      <c r="F136" s="76" t="s">
        <v>1362</v>
      </c>
      <c r="G136" s="13">
        <v>44468.916666666664</v>
      </c>
      <c r="H136" s="77" t="s">
        <v>6610</v>
      </c>
      <c r="I136" s="16">
        <v>63</v>
      </c>
      <c r="J136" s="16">
        <v>54</v>
      </c>
      <c r="K136" s="16">
        <v>26</v>
      </c>
      <c r="L136" s="16">
        <v>5</v>
      </c>
      <c r="M136" s="81">
        <v>22.113</v>
      </c>
      <c r="N136" s="100">
        <v>22</v>
      </c>
      <c r="O136" s="64">
        <v>2530</v>
      </c>
      <c r="P136" s="65">
        <f>Table224578910112345678910111213141516171819202122232425262728293031323334353637[[#This Row],[PEMBULATAN]]*O136</f>
        <v>55660</v>
      </c>
    </row>
    <row r="137" spans="1:16" ht="23.25" customHeight="1" x14ac:dyDescent="0.2">
      <c r="A137" s="14"/>
      <c r="B137" s="75"/>
      <c r="C137" s="73" t="s">
        <v>6444</v>
      </c>
      <c r="D137" s="78" t="s">
        <v>289</v>
      </c>
      <c r="E137" s="13">
        <v>44467</v>
      </c>
      <c r="F137" s="76" t="s">
        <v>1362</v>
      </c>
      <c r="G137" s="13">
        <v>44468.916666666664</v>
      </c>
      <c r="H137" s="77" t="s">
        <v>6610</v>
      </c>
      <c r="I137" s="16">
        <v>98</v>
      </c>
      <c r="J137" s="16">
        <v>56</v>
      </c>
      <c r="K137" s="16">
        <v>38</v>
      </c>
      <c r="L137" s="16">
        <v>15</v>
      </c>
      <c r="M137" s="81">
        <v>52.136000000000003</v>
      </c>
      <c r="N137" s="100">
        <v>52</v>
      </c>
      <c r="O137" s="64">
        <v>2530</v>
      </c>
      <c r="P137" s="65">
        <f>Table224578910112345678910111213141516171819202122232425262728293031323334353637[[#This Row],[PEMBULATAN]]*O137</f>
        <v>131560</v>
      </c>
    </row>
    <row r="138" spans="1:16" ht="23.25" customHeight="1" x14ac:dyDescent="0.2">
      <c r="A138" s="14"/>
      <c r="B138" s="75"/>
      <c r="C138" s="73" t="s">
        <v>6445</v>
      </c>
      <c r="D138" s="78" t="s">
        <v>289</v>
      </c>
      <c r="E138" s="13">
        <v>44467</v>
      </c>
      <c r="F138" s="76" t="s">
        <v>1362</v>
      </c>
      <c r="G138" s="13">
        <v>44468.916666666664</v>
      </c>
      <c r="H138" s="77" t="s">
        <v>6610</v>
      </c>
      <c r="I138" s="16">
        <v>60</v>
      </c>
      <c r="J138" s="16">
        <v>51</v>
      </c>
      <c r="K138" s="16">
        <v>28</v>
      </c>
      <c r="L138" s="16">
        <v>3</v>
      </c>
      <c r="M138" s="81">
        <v>21.42</v>
      </c>
      <c r="N138" s="100">
        <v>22</v>
      </c>
      <c r="O138" s="64">
        <v>2530</v>
      </c>
      <c r="P138" s="65">
        <f>Table224578910112345678910111213141516171819202122232425262728293031323334353637[[#This Row],[PEMBULATAN]]*O138</f>
        <v>55660</v>
      </c>
    </row>
    <row r="139" spans="1:16" ht="23.25" customHeight="1" x14ac:dyDescent="0.2">
      <c r="A139" s="14"/>
      <c r="B139" s="75"/>
      <c r="C139" s="73" t="s">
        <v>6446</v>
      </c>
      <c r="D139" s="78" t="s">
        <v>289</v>
      </c>
      <c r="E139" s="13">
        <v>44467</v>
      </c>
      <c r="F139" s="76" t="s">
        <v>1362</v>
      </c>
      <c r="G139" s="13">
        <v>44468.916666666664</v>
      </c>
      <c r="H139" s="77" t="s">
        <v>6610</v>
      </c>
      <c r="I139" s="16">
        <v>101</v>
      </c>
      <c r="J139" s="16">
        <v>68</v>
      </c>
      <c r="K139" s="16">
        <v>36</v>
      </c>
      <c r="L139" s="16">
        <v>18</v>
      </c>
      <c r="M139" s="81">
        <v>61.811999999999998</v>
      </c>
      <c r="N139" s="100">
        <v>62</v>
      </c>
      <c r="O139" s="64">
        <v>2530</v>
      </c>
      <c r="P139" s="65">
        <f>Table224578910112345678910111213141516171819202122232425262728293031323334353637[[#This Row],[PEMBULATAN]]*O139</f>
        <v>156860</v>
      </c>
    </row>
    <row r="140" spans="1:16" ht="23.25" customHeight="1" x14ac:dyDescent="0.2">
      <c r="A140" s="14"/>
      <c r="B140" s="75"/>
      <c r="C140" s="73" t="s">
        <v>6447</v>
      </c>
      <c r="D140" s="78" t="s">
        <v>289</v>
      </c>
      <c r="E140" s="13">
        <v>44467</v>
      </c>
      <c r="F140" s="76" t="s">
        <v>1362</v>
      </c>
      <c r="G140" s="13">
        <v>44468.916666666664</v>
      </c>
      <c r="H140" s="77" t="s">
        <v>6610</v>
      </c>
      <c r="I140" s="16">
        <v>98</v>
      </c>
      <c r="J140" s="16">
        <v>64</v>
      </c>
      <c r="K140" s="16">
        <v>33</v>
      </c>
      <c r="L140" s="16">
        <v>26</v>
      </c>
      <c r="M140" s="81">
        <v>51.744</v>
      </c>
      <c r="N140" s="100">
        <v>52</v>
      </c>
      <c r="O140" s="64">
        <v>2530</v>
      </c>
      <c r="P140" s="65">
        <f>Table224578910112345678910111213141516171819202122232425262728293031323334353637[[#This Row],[PEMBULATAN]]*O140</f>
        <v>131560</v>
      </c>
    </row>
    <row r="141" spans="1:16" ht="23.25" customHeight="1" x14ac:dyDescent="0.2">
      <c r="A141" s="14"/>
      <c r="B141" s="75"/>
      <c r="C141" s="73" t="s">
        <v>6448</v>
      </c>
      <c r="D141" s="78" t="s">
        <v>289</v>
      </c>
      <c r="E141" s="13">
        <v>44467</v>
      </c>
      <c r="F141" s="76" t="s">
        <v>1362</v>
      </c>
      <c r="G141" s="13">
        <v>44468.916666666664</v>
      </c>
      <c r="H141" s="77" t="s">
        <v>6610</v>
      </c>
      <c r="I141" s="16">
        <v>98</v>
      </c>
      <c r="J141" s="16">
        <v>54</v>
      </c>
      <c r="K141" s="16">
        <v>31</v>
      </c>
      <c r="L141" s="16">
        <v>25</v>
      </c>
      <c r="M141" s="81">
        <v>41.012999999999998</v>
      </c>
      <c r="N141" s="100">
        <v>41</v>
      </c>
      <c r="O141" s="64">
        <v>2530</v>
      </c>
      <c r="P141" s="65">
        <f>Table224578910112345678910111213141516171819202122232425262728293031323334353637[[#This Row],[PEMBULATAN]]*O141</f>
        <v>103730</v>
      </c>
    </row>
    <row r="142" spans="1:16" ht="23.25" customHeight="1" x14ac:dyDescent="0.2">
      <c r="A142" s="14"/>
      <c r="B142" s="75"/>
      <c r="C142" s="73" t="s">
        <v>6449</v>
      </c>
      <c r="D142" s="78" t="s">
        <v>289</v>
      </c>
      <c r="E142" s="13">
        <v>44467</v>
      </c>
      <c r="F142" s="76" t="s">
        <v>1362</v>
      </c>
      <c r="G142" s="13">
        <v>44468.916666666664</v>
      </c>
      <c r="H142" s="77" t="s">
        <v>6610</v>
      </c>
      <c r="I142" s="16">
        <v>98</v>
      </c>
      <c r="J142" s="16">
        <v>67</v>
      </c>
      <c r="K142" s="16">
        <v>28</v>
      </c>
      <c r="L142" s="16">
        <v>14</v>
      </c>
      <c r="M142" s="81">
        <v>45.962000000000003</v>
      </c>
      <c r="N142" s="100">
        <v>46</v>
      </c>
      <c r="O142" s="64">
        <v>2530</v>
      </c>
      <c r="P142" s="65">
        <f>Table224578910112345678910111213141516171819202122232425262728293031323334353637[[#This Row],[PEMBULATAN]]*O142</f>
        <v>116380</v>
      </c>
    </row>
    <row r="143" spans="1:16" ht="23.25" customHeight="1" x14ac:dyDescent="0.2">
      <c r="A143" s="14"/>
      <c r="B143" s="75"/>
      <c r="C143" s="73" t="s">
        <v>6450</v>
      </c>
      <c r="D143" s="78" t="s">
        <v>289</v>
      </c>
      <c r="E143" s="13">
        <v>44467</v>
      </c>
      <c r="F143" s="76" t="s">
        <v>1362</v>
      </c>
      <c r="G143" s="13">
        <v>44468.916666666664</v>
      </c>
      <c r="H143" s="77" t="s">
        <v>6610</v>
      </c>
      <c r="I143" s="16">
        <v>88</v>
      </c>
      <c r="J143" s="16">
        <v>65</v>
      </c>
      <c r="K143" s="16">
        <v>36</v>
      </c>
      <c r="L143" s="16">
        <v>13</v>
      </c>
      <c r="M143" s="81">
        <v>51.48</v>
      </c>
      <c r="N143" s="100">
        <v>52</v>
      </c>
      <c r="O143" s="64">
        <v>2530</v>
      </c>
      <c r="P143" s="65">
        <f>Table224578910112345678910111213141516171819202122232425262728293031323334353637[[#This Row],[PEMBULATAN]]*O143</f>
        <v>131560</v>
      </c>
    </row>
    <row r="144" spans="1:16" ht="23.25" customHeight="1" x14ac:dyDescent="0.2">
      <c r="A144" s="14"/>
      <c r="B144" s="75"/>
      <c r="C144" s="73" t="s">
        <v>6451</v>
      </c>
      <c r="D144" s="78" t="s">
        <v>289</v>
      </c>
      <c r="E144" s="13">
        <v>44467</v>
      </c>
      <c r="F144" s="76" t="s">
        <v>1362</v>
      </c>
      <c r="G144" s="13">
        <v>44468.916666666664</v>
      </c>
      <c r="H144" s="77" t="s">
        <v>6610</v>
      </c>
      <c r="I144" s="16">
        <v>96</v>
      </c>
      <c r="J144" s="16">
        <v>55</v>
      </c>
      <c r="K144" s="16">
        <v>32</v>
      </c>
      <c r="L144" s="16">
        <v>22</v>
      </c>
      <c r="M144" s="81">
        <v>42.24</v>
      </c>
      <c r="N144" s="100">
        <v>42</v>
      </c>
      <c r="O144" s="64">
        <v>2530</v>
      </c>
      <c r="P144" s="65">
        <f>Table224578910112345678910111213141516171819202122232425262728293031323334353637[[#This Row],[PEMBULATAN]]*O144</f>
        <v>106260</v>
      </c>
    </row>
    <row r="145" spans="1:16" ht="23.25" customHeight="1" x14ac:dyDescent="0.2">
      <c r="A145" s="14"/>
      <c r="B145" s="75"/>
      <c r="C145" s="73" t="s">
        <v>6452</v>
      </c>
      <c r="D145" s="78" t="s">
        <v>289</v>
      </c>
      <c r="E145" s="13">
        <v>44467</v>
      </c>
      <c r="F145" s="76" t="s">
        <v>1362</v>
      </c>
      <c r="G145" s="13">
        <v>44468.916666666664</v>
      </c>
      <c r="H145" s="77" t="s">
        <v>6610</v>
      </c>
      <c r="I145" s="16">
        <v>100</v>
      </c>
      <c r="J145" s="16">
        <v>64</v>
      </c>
      <c r="K145" s="16">
        <v>37</v>
      </c>
      <c r="L145" s="16">
        <v>26</v>
      </c>
      <c r="M145" s="81">
        <v>59.2</v>
      </c>
      <c r="N145" s="100">
        <v>59</v>
      </c>
      <c r="O145" s="64">
        <v>2530</v>
      </c>
      <c r="P145" s="65">
        <f>Table224578910112345678910111213141516171819202122232425262728293031323334353637[[#This Row],[PEMBULATAN]]*O145</f>
        <v>149270</v>
      </c>
    </row>
    <row r="146" spans="1:16" ht="23.25" customHeight="1" x14ac:dyDescent="0.2">
      <c r="A146" s="14"/>
      <c r="B146" s="75"/>
      <c r="C146" s="73" t="s">
        <v>6453</v>
      </c>
      <c r="D146" s="78" t="s">
        <v>289</v>
      </c>
      <c r="E146" s="13">
        <v>44467</v>
      </c>
      <c r="F146" s="76" t="s">
        <v>1362</v>
      </c>
      <c r="G146" s="13">
        <v>44468.916666666664</v>
      </c>
      <c r="H146" s="77" t="s">
        <v>6610</v>
      </c>
      <c r="I146" s="16">
        <v>96</v>
      </c>
      <c r="J146" s="16">
        <v>61</v>
      </c>
      <c r="K146" s="16">
        <v>36</v>
      </c>
      <c r="L146" s="16">
        <v>24</v>
      </c>
      <c r="M146" s="81">
        <v>52.704000000000001</v>
      </c>
      <c r="N146" s="100">
        <v>53</v>
      </c>
      <c r="O146" s="64">
        <v>2530</v>
      </c>
      <c r="P146" s="65">
        <f>Table224578910112345678910111213141516171819202122232425262728293031323334353637[[#This Row],[PEMBULATAN]]*O146</f>
        <v>134090</v>
      </c>
    </row>
    <row r="147" spans="1:16" ht="23.25" customHeight="1" x14ac:dyDescent="0.2">
      <c r="A147" s="14"/>
      <c r="B147" s="75"/>
      <c r="C147" s="73" t="s">
        <v>6454</v>
      </c>
      <c r="D147" s="78" t="s">
        <v>289</v>
      </c>
      <c r="E147" s="13">
        <v>44467</v>
      </c>
      <c r="F147" s="76" t="s">
        <v>1362</v>
      </c>
      <c r="G147" s="13">
        <v>44468.916666666664</v>
      </c>
      <c r="H147" s="77" t="s">
        <v>6610</v>
      </c>
      <c r="I147" s="16">
        <v>105</v>
      </c>
      <c r="J147" s="16">
        <v>64</v>
      </c>
      <c r="K147" s="16">
        <v>30</v>
      </c>
      <c r="L147" s="16">
        <v>14</v>
      </c>
      <c r="M147" s="81">
        <v>50.4</v>
      </c>
      <c r="N147" s="100">
        <v>51</v>
      </c>
      <c r="O147" s="64">
        <v>2530</v>
      </c>
      <c r="P147" s="65">
        <f>Table224578910112345678910111213141516171819202122232425262728293031323334353637[[#This Row],[PEMBULATAN]]*O147</f>
        <v>129030</v>
      </c>
    </row>
    <row r="148" spans="1:16" ht="23.25" customHeight="1" x14ac:dyDescent="0.2">
      <c r="A148" s="14"/>
      <c r="B148" s="75"/>
      <c r="C148" s="73" t="s">
        <v>6455</v>
      </c>
      <c r="D148" s="78" t="s">
        <v>289</v>
      </c>
      <c r="E148" s="13">
        <v>44467</v>
      </c>
      <c r="F148" s="76" t="s">
        <v>1362</v>
      </c>
      <c r="G148" s="13">
        <v>44468.916666666664</v>
      </c>
      <c r="H148" s="77" t="s">
        <v>6610</v>
      </c>
      <c r="I148" s="16">
        <v>91</v>
      </c>
      <c r="J148" s="16">
        <v>58</v>
      </c>
      <c r="K148" s="16">
        <v>31</v>
      </c>
      <c r="L148" s="16">
        <v>18</v>
      </c>
      <c r="M148" s="81">
        <v>40.904499999999999</v>
      </c>
      <c r="N148" s="100">
        <v>41</v>
      </c>
      <c r="O148" s="64">
        <v>2530</v>
      </c>
      <c r="P148" s="65">
        <f>Table224578910112345678910111213141516171819202122232425262728293031323334353637[[#This Row],[PEMBULATAN]]*O148</f>
        <v>103730</v>
      </c>
    </row>
    <row r="149" spans="1:16" ht="23.25" customHeight="1" x14ac:dyDescent="0.2">
      <c r="A149" s="14"/>
      <c r="B149" s="75"/>
      <c r="C149" s="73" t="s">
        <v>6456</v>
      </c>
      <c r="D149" s="78" t="s">
        <v>289</v>
      </c>
      <c r="E149" s="13">
        <v>44467</v>
      </c>
      <c r="F149" s="76" t="s">
        <v>1362</v>
      </c>
      <c r="G149" s="13">
        <v>44468.916666666664</v>
      </c>
      <c r="H149" s="77" t="s">
        <v>6610</v>
      </c>
      <c r="I149" s="16">
        <v>60</v>
      </c>
      <c r="J149" s="16">
        <v>40</v>
      </c>
      <c r="K149" s="16">
        <v>26</v>
      </c>
      <c r="L149" s="16">
        <v>5</v>
      </c>
      <c r="M149" s="81">
        <v>15.6</v>
      </c>
      <c r="N149" s="100">
        <v>16</v>
      </c>
      <c r="O149" s="64">
        <v>2530</v>
      </c>
      <c r="P149" s="65">
        <f>Table224578910112345678910111213141516171819202122232425262728293031323334353637[[#This Row],[PEMBULATAN]]*O149</f>
        <v>40480</v>
      </c>
    </row>
    <row r="150" spans="1:16" ht="23.25" customHeight="1" x14ac:dyDescent="0.2">
      <c r="A150" s="14"/>
      <c r="B150" s="75"/>
      <c r="C150" s="73" t="s">
        <v>6457</v>
      </c>
      <c r="D150" s="78" t="s">
        <v>289</v>
      </c>
      <c r="E150" s="13">
        <v>44467</v>
      </c>
      <c r="F150" s="76" t="s">
        <v>1362</v>
      </c>
      <c r="G150" s="13">
        <v>44468.916666666664</v>
      </c>
      <c r="H150" s="77" t="s">
        <v>6610</v>
      </c>
      <c r="I150" s="16">
        <v>96</v>
      </c>
      <c r="J150" s="16">
        <v>60</v>
      </c>
      <c r="K150" s="16">
        <v>37</v>
      </c>
      <c r="L150" s="16">
        <v>22</v>
      </c>
      <c r="M150" s="81">
        <v>53.28</v>
      </c>
      <c r="N150" s="100">
        <v>53</v>
      </c>
      <c r="O150" s="64">
        <v>2530</v>
      </c>
      <c r="P150" s="65">
        <f>Table224578910112345678910111213141516171819202122232425262728293031323334353637[[#This Row],[PEMBULATAN]]*O150</f>
        <v>134090</v>
      </c>
    </row>
    <row r="151" spans="1:16" ht="23.25" customHeight="1" x14ac:dyDescent="0.2">
      <c r="A151" s="14"/>
      <c r="B151" s="75"/>
      <c r="C151" s="73" t="s">
        <v>6458</v>
      </c>
      <c r="D151" s="78" t="s">
        <v>289</v>
      </c>
      <c r="E151" s="13">
        <v>44467</v>
      </c>
      <c r="F151" s="76" t="s">
        <v>1362</v>
      </c>
      <c r="G151" s="13">
        <v>44468.916666666664</v>
      </c>
      <c r="H151" s="77" t="s">
        <v>6610</v>
      </c>
      <c r="I151" s="16">
        <v>126</v>
      </c>
      <c r="J151" s="16">
        <v>16</v>
      </c>
      <c r="K151" s="16">
        <v>7</v>
      </c>
      <c r="L151" s="16">
        <v>1</v>
      </c>
      <c r="M151" s="81">
        <v>3.528</v>
      </c>
      <c r="N151" s="100">
        <v>4</v>
      </c>
      <c r="O151" s="64">
        <v>2530</v>
      </c>
      <c r="P151" s="65">
        <f>Table224578910112345678910111213141516171819202122232425262728293031323334353637[[#This Row],[PEMBULATAN]]*O151</f>
        <v>10120</v>
      </c>
    </row>
    <row r="152" spans="1:16" ht="23.25" customHeight="1" x14ac:dyDescent="0.2">
      <c r="A152" s="14"/>
      <c r="B152" s="75"/>
      <c r="C152" s="73" t="s">
        <v>6459</v>
      </c>
      <c r="D152" s="78" t="s">
        <v>289</v>
      </c>
      <c r="E152" s="13">
        <v>44467</v>
      </c>
      <c r="F152" s="76" t="s">
        <v>1362</v>
      </c>
      <c r="G152" s="13">
        <v>44468.916666666664</v>
      </c>
      <c r="H152" s="77" t="s">
        <v>6610</v>
      </c>
      <c r="I152" s="16">
        <v>88</v>
      </c>
      <c r="J152" s="16">
        <v>42</v>
      </c>
      <c r="K152" s="16">
        <v>22</v>
      </c>
      <c r="L152" s="16">
        <v>4</v>
      </c>
      <c r="M152" s="81">
        <v>20.327999999999999</v>
      </c>
      <c r="N152" s="100">
        <v>20</v>
      </c>
      <c r="O152" s="64">
        <v>2530</v>
      </c>
      <c r="P152" s="65">
        <f>Table224578910112345678910111213141516171819202122232425262728293031323334353637[[#This Row],[PEMBULATAN]]*O152</f>
        <v>50600</v>
      </c>
    </row>
    <row r="153" spans="1:16" ht="23.25" customHeight="1" x14ac:dyDescent="0.2">
      <c r="A153" s="14"/>
      <c r="B153" s="75"/>
      <c r="C153" s="73" t="s">
        <v>6460</v>
      </c>
      <c r="D153" s="78" t="s">
        <v>289</v>
      </c>
      <c r="E153" s="13">
        <v>44467</v>
      </c>
      <c r="F153" s="76" t="s">
        <v>1362</v>
      </c>
      <c r="G153" s="13">
        <v>44468.916666666664</v>
      </c>
      <c r="H153" s="77" t="s">
        <v>6610</v>
      </c>
      <c r="I153" s="16">
        <v>90</v>
      </c>
      <c r="J153" s="16">
        <v>48</v>
      </c>
      <c r="K153" s="16">
        <v>26</v>
      </c>
      <c r="L153" s="16">
        <v>9</v>
      </c>
      <c r="M153" s="81">
        <v>28.08</v>
      </c>
      <c r="N153" s="100">
        <v>28</v>
      </c>
      <c r="O153" s="64">
        <v>2530</v>
      </c>
      <c r="P153" s="65">
        <f>Table224578910112345678910111213141516171819202122232425262728293031323334353637[[#This Row],[PEMBULATAN]]*O153</f>
        <v>70840</v>
      </c>
    </row>
    <row r="154" spans="1:16" ht="23.25" customHeight="1" x14ac:dyDescent="0.2">
      <c r="A154" s="14"/>
      <c r="B154" s="75"/>
      <c r="C154" s="73" t="s">
        <v>6461</v>
      </c>
      <c r="D154" s="78" t="s">
        <v>289</v>
      </c>
      <c r="E154" s="13">
        <v>44467</v>
      </c>
      <c r="F154" s="76" t="s">
        <v>1362</v>
      </c>
      <c r="G154" s="13">
        <v>44468.916666666664</v>
      </c>
      <c r="H154" s="77" t="s">
        <v>6610</v>
      </c>
      <c r="I154" s="16">
        <v>40</v>
      </c>
      <c r="J154" s="16">
        <v>15</v>
      </c>
      <c r="K154" s="16">
        <v>10</v>
      </c>
      <c r="L154" s="16">
        <v>1</v>
      </c>
      <c r="M154" s="81">
        <v>1.5</v>
      </c>
      <c r="N154" s="100">
        <v>2</v>
      </c>
      <c r="O154" s="64">
        <v>2530</v>
      </c>
      <c r="P154" s="65">
        <f>Table224578910112345678910111213141516171819202122232425262728293031323334353637[[#This Row],[PEMBULATAN]]*O154</f>
        <v>5060</v>
      </c>
    </row>
    <row r="155" spans="1:16" ht="23.25" customHeight="1" x14ac:dyDescent="0.2">
      <c r="A155" s="14"/>
      <c r="B155" s="75"/>
      <c r="C155" s="73" t="s">
        <v>6462</v>
      </c>
      <c r="D155" s="78" t="s">
        <v>289</v>
      </c>
      <c r="E155" s="13">
        <v>44467</v>
      </c>
      <c r="F155" s="76" t="s">
        <v>1362</v>
      </c>
      <c r="G155" s="13">
        <v>44468.916666666664</v>
      </c>
      <c r="H155" s="77" t="s">
        <v>6610</v>
      </c>
      <c r="I155" s="16">
        <v>60</v>
      </c>
      <c r="J155" s="16">
        <v>32</v>
      </c>
      <c r="K155" s="16">
        <v>18</v>
      </c>
      <c r="L155" s="16">
        <v>4</v>
      </c>
      <c r="M155" s="81">
        <v>8.64</v>
      </c>
      <c r="N155" s="100">
        <v>9</v>
      </c>
      <c r="O155" s="64">
        <v>2530</v>
      </c>
      <c r="P155" s="65">
        <f>Table224578910112345678910111213141516171819202122232425262728293031323334353637[[#This Row],[PEMBULATAN]]*O155</f>
        <v>22770</v>
      </c>
    </row>
    <row r="156" spans="1:16" ht="23.25" customHeight="1" x14ac:dyDescent="0.2">
      <c r="A156" s="14"/>
      <c r="B156" s="75"/>
      <c r="C156" s="73" t="s">
        <v>6463</v>
      </c>
      <c r="D156" s="78" t="s">
        <v>289</v>
      </c>
      <c r="E156" s="13">
        <v>44467</v>
      </c>
      <c r="F156" s="76" t="s">
        <v>1362</v>
      </c>
      <c r="G156" s="13">
        <v>44468.916666666664</v>
      </c>
      <c r="H156" s="77" t="s">
        <v>6610</v>
      </c>
      <c r="I156" s="16">
        <v>91</v>
      </c>
      <c r="J156" s="16">
        <v>68</v>
      </c>
      <c r="K156" s="16">
        <v>24</v>
      </c>
      <c r="L156" s="16">
        <v>10</v>
      </c>
      <c r="M156" s="81">
        <v>37.128</v>
      </c>
      <c r="N156" s="100">
        <v>37</v>
      </c>
      <c r="O156" s="64">
        <v>2530</v>
      </c>
      <c r="P156" s="65">
        <f>Table224578910112345678910111213141516171819202122232425262728293031323334353637[[#This Row],[PEMBULATAN]]*O156</f>
        <v>93610</v>
      </c>
    </row>
    <row r="157" spans="1:16" ht="23.25" customHeight="1" x14ac:dyDescent="0.2">
      <c r="A157" s="14"/>
      <c r="B157" s="75"/>
      <c r="C157" s="73" t="s">
        <v>6464</v>
      </c>
      <c r="D157" s="78" t="s">
        <v>289</v>
      </c>
      <c r="E157" s="13">
        <v>44467</v>
      </c>
      <c r="F157" s="76" t="s">
        <v>1362</v>
      </c>
      <c r="G157" s="13">
        <v>44468.916666666664</v>
      </c>
      <c r="H157" s="77" t="s">
        <v>6610</v>
      </c>
      <c r="I157" s="16">
        <v>71</v>
      </c>
      <c r="J157" s="16">
        <v>61</v>
      </c>
      <c r="K157" s="16">
        <v>30</v>
      </c>
      <c r="L157" s="16">
        <v>10</v>
      </c>
      <c r="M157" s="81">
        <v>32.482500000000002</v>
      </c>
      <c r="N157" s="100">
        <v>33</v>
      </c>
      <c r="O157" s="64">
        <v>2530</v>
      </c>
      <c r="P157" s="65">
        <f>Table224578910112345678910111213141516171819202122232425262728293031323334353637[[#This Row],[PEMBULATAN]]*O157</f>
        <v>83490</v>
      </c>
    </row>
    <row r="158" spans="1:16" ht="23.25" customHeight="1" x14ac:dyDescent="0.2">
      <c r="A158" s="14"/>
      <c r="B158" s="75"/>
      <c r="C158" s="73" t="s">
        <v>6465</v>
      </c>
      <c r="D158" s="78" t="s">
        <v>289</v>
      </c>
      <c r="E158" s="13">
        <v>44467</v>
      </c>
      <c r="F158" s="76" t="s">
        <v>1362</v>
      </c>
      <c r="G158" s="13">
        <v>44468.916666666664</v>
      </c>
      <c r="H158" s="77" t="s">
        <v>6610</v>
      </c>
      <c r="I158" s="16">
        <v>61</v>
      </c>
      <c r="J158" s="16">
        <v>71</v>
      </c>
      <c r="K158" s="16">
        <v>22</v>
      </c>
      <c r="L158" s="16">
        <v>10</v>
      </c>
      <c r="M158" s="81">
        <v>23.820499999999999</v>
      </c>
      <c r="N158" s="100">
        <v>24</v>
      </c>
      <c r="O158" s="64">
        <v>2530</v>
      </c>
      <c r="P158" s="65">
        <f>Table224578910112345678910111213141516171819202122232425262728293031323334353637[[#This Row],[PEMBULATAN]]*O158</f>
        <v>60720</v>
      </c>
    </row>
    <row r="159" spans="1:16" ht="23.25" customHeight="1" x14ac:dyDescent="0.2">
      <c r="A159" s="14"/>
      <c r="B159" s="75"/>
      <c r="C159" s="73" t="s">
        <v>6466</v>
      </c>
      <c r="D159" s="78" t="s">
        <v>289</v>
      </c>
      <c r="E159" s="13">
        <v>44467</v>
      </c>
      <c r="F159" s="76" t="s">
        <v>1362</v>
      </c>
      <c r="G159" s="13">
        <v>44468.916666666664</v>
      </c>
      <c r="H159" s="77" t="s">
        <v>6610</v>
      </c>
      <c r="I159" s="16">
        <v>72</v>
      </c>
      <c r="J159" s="16">
        <v>51</v>
      </c>
      <c r="K159" s="16">
        <v>26</v>
      </c>
      <c r="L159" s="16">
        <v>8</v>
      </c>
      <c r="M159" s="81">
        <v>23.867999999999999</v>
      </c>
      <c r="N159" s="100">
        <v>24</v>
      </c>
      <c r="O159" s="64">
        <v>2530</v>
      </c>
      <c r="P159" s="65">
        <f>Table224578910112345678910111213141516171819202122232425262728293031323334353637[[#This Row],[PEMBULATAN]]*O159</f>
        <v>60720</v>
      </c>
    </row>
    <row r="160" spans="1:16" ht="23.25" customHeight="1" x14ac:dyDescent="0.2">
      <c r="A160" s="14"/>
      <c r="B160" s="75"/>
      <c r="C160" s="73" t="s">
        <v>6467</v>
      </c>
      <c r="D160" s="78" t="s">
        <v>289</v>
      </c>
      <c r="E160" s="13">
        <v>44467</v>
      </c>
      <c r="F160" s="76" t="s">
        <v>1362</v>
      </c>
      <c r="G160" s="13">
        <v>44468.916666666664</v>
      </c>
      <c r="H160" s="77" t="s">
        <v>6610</v>
      </c>
      <c r="I160" s="16">
        <v>90</v>
      </c>
      <c r="J160" s="16">
        <v>68</v>
      </c>
      <c r="K160" s="16">
        <v>30</v>
      </c>
      <c r="L160" s="16">
        <v>14</v>
      </c>
      <c r="M160" s="81">
        <v>45.9</v>
      </c>
      <c r="N160" s="100">
        <v>46</v>
      </c>
      <c r="O160" s="64">
        <v>2530</v>
      </c>
      <c r="P160" s="65">
        <f>Table224578910112345678910111213141516171819202122232425262728293031323334353637[[#This Row],[PEMBULATAN]]*O160</f>
        <v>116380</v>
      </c>
    </row>
    <row r="161" spans="1:16" ht="23.25" customHeight="1" x14ac:dyDescent="0.2">
      <c r="A161" s="14"/>
      <c r="B161" s="75"/>
      <c r="C161" s="73" t="s">
        <v>6468</v>
      </c>
      <c r="D161" s="78" t="s">
        <v>289</v>
      </c>
      <c r="E161" s="13">
        <v>44467</v>
      </c>
      <c r="F161" s="76" t="s">
        <v>1362</v>
      </c>
      <c r="G161" s="13">
        <v>44468.916666666664</v>
      </c>
      <c r="H161" s="77" t="s">
        <v>6610</v>
      </c>
      <c r="I161" s="16">
        <v>84</v>
      </c>
      <c r="J161" s="16">
        <v>61</v>
      </c>
      <c r="K161" s="16">
        <v>36</v>
      </c>
      <c r="L161" s="16">
        <v>21</v>
      </c>
      <c r="M161" s="81">
        <v>46.116</v>
      </c>
      <c r="N161" s="100">
        <v>46</v>
      </c>
      <c r="O161" s="64">
        <v>2530</v>
      </c>
      <c r="P161" s="65">
        <f>Table224578910112345678910111213141516171819202122232425262728293031323334353637[[#This Row],[PEMBULATAN]]*O161</f>
        <v>116380</v>
      </c>
    </row>
    <row r="162" spans="1:16" ht="23.25" customHeight="1" x14ac:dyDescent="0.2">
      <c r="A162" s="14"/>
      <c r="B162" s="75"/>
      <c r="C162" s="73" t="s">
        <v>6469</v>
      </c>
      <c r="D162" s="78" t="s">
        <v>289</v>
      </c>
      <c r="E162" s="13">
        <v>44467</v>
      </c>
      <c r="F162" s="76" t="s">
        <v>1362</v>
      </c>
      <c r="G162" s="13">
        <v>44468.916666666664</v>
      </c>
      <c r="H162" s="77" t="s">
        <v>6610</v>
      </c>
      <c r="I162" s="16">
        <v>94</v>
      </c>
      <c r="J162" s="16">
        <v>55</v>
      </c>
      <c r="K162" s="16">
        <v>38</v>
      </c>
      <c r="L162" s="16">
        <v>22</v>
      </c>
      <c r="M162" s="81">
        <v>49.115000000000002</v>
      </c>
      <c r="N162" s="100">
        <v>49</v>
      </c>
      <c r="O162" s="64">
        <v>2530</v>
      </c>
      <c r="P162" s="65">
        <f>Table224578910112345678910111213141516171819202122232425262728293031323334353637[[#This Row],[PEMBULATAN]]*O162</f>
        <v>123970</v>
      </c>
    </row>
    <row r="163" spans="1:16" ht="23.25" customHeight="1" x14ac:dyDescent="0.2">
      <c r="A163" s="14"/>
      <c r="B163" s="75"/>
      <c r="C163" s="73" t="s">
        <v>6470</v>
      </c>
      <c r="D163" s="78" t="s">
        <v>289</v>
      </c>
      <c r="E163" s="13">
        <v>44467</v>
      </c>
      <c r="F163" s="76" t="s">
        <v>1362</v>
      </c>
      <c r="G163" s="13">
        <v>44468.916666666664</v>
      </c>
      <c r="H163" s="77" t="s">
        <v>6610</v>
      </c>
      <c r="I163" s="16">
        <v>52</v>
      </c>
      <c r="J163" s="16">
        <v>55</v>
      </c>
      <c r="K163" s="16">
        <v>21</v>
      </c>
      <c r="L163" s="16">
        <v>3</v>
      </c>
      <c r="M163" s="81">
        <v>15.015000000000001</v>
      </c>
      <c r="N163" s="100">
        <v>15</v>
      </c>
      <c r="O163" s="64">
        <v>2530</v>
      </c>
      <c r="P163" s="65">
        <f>Table224578910112345678910111213141516171819202122232425262728293031323334353637[[#This Row],[PEMBULATAN]]*O163</f>
        <v>37950</v>
      </c>
    </row>
    <row r="164" spans="1:16" ht="23.25" customHeight="1" x14ac:dyDescent="0.2">
      <c r="A164" s="14"/>
      <c r="B164" s="75"/>
      <c r="C164" s="73" t="s">
        <v>6471</v>
      </c>
      <c r="D164" s="78" t="s">
        <v>289</v>
      </c>
      <c r="E164" s="13">
        <v>44467</v>
      </c>
      <c r="F164" s="76" t="s">
        <v>1362</v>
      </c>
      <c r="G164" s="13">
        <v>44468.916666666664</v>
      </c>
      <c r="H164" s="77" t="s">
        <v>6610</v>
      </c>
      <c r="I164" s="16">
        <v>99</v>
      </c>
      <c r="J164" s="16">
        <v>54</v>
      </c>
      <c r="K164" s="16">
        <v>38</v>
      </c>
      <c r="L164" s="16">
        <v>21</v>
      </c>
      <c r="M164" s="81">
        <v>50.786999999999999</v>
      </c>
      <c r="N164" s="100">
        <v>51</v>
      </c>
      <c r="O164" s="64">
        <v>2530</v>
      </c>
      <c r="P164" s="65">
        <f>Table224578910112345678910111213141516171819202122232425262728293031323334353637[[#This Row],[PEMBULATAN]]*O164</f>
        <v>129030</v>
      </c>
    </row>
    <row r="165" spans="1:16" ht="23.25" customHeight="1" x14ac:dyDescent="0.2">
      <c r="A165" s="14"/>
      <c r="B165" s="75"/>
      <c r="C165" s="73" t="s">
        <v>6472</v>
      </c>
      <c r="D165" s="78" t="s">
        <v>289</v>
      </c>
      <c r="E165" s="13">
        <v>44467</v>
      </c>
      <c r="F165" s="76" t="s">
        <v>1362</v>
      </c>
      <c r="G165" s="13">
        <v>44468.916666666664</v>
      </c>
      <c r="H165" s="77" t="s">
        <v>6610</v>
      </c>
      <c r="I165" s="16">
        <v>97</v>
      </c>
      <c r="J165" s="16">
        <v>51</v>
      </c>
      <c r="K165" s="16">
        <v>33</v>
      </c>
      <c r="L165" s="16">
        <v>28</v>
      </c>
      <c r="M165" s="81">
        <v>40.812750000000001</v>
      </c>
      <c r="N165" s="100">
        <v>41</v>
      </c>
      <c r="O165" s="64">
        <v>2530</v>
      </c>
      <c r="P165" s="65">
        <f>Table224578910112345678910111213141516171819202122232425262728293031323334353637[[#This Row],[PEMBULATAN]]*O165</f>
        <v>103730</v>
      </c>
    </row>
    <row r="166" spans="1:16" ht="23.25" customHeight="1" x14ac:dyDescent="0.2">
      <c r="A166" s="14"/>
      <c r="B166" s="75"/>
      <c r="C166" s="73" t="s">
        <v>6473</v>
      </c>
      <c r="D166" s="78" t="s">
        <v>289</v>
      </c>
      <c r="E166" s="13">
        <v>44467</v>
      </c>
      <c r="F166" s="76" t="s">
        <v>1362</v>
      </c>
      <c r="G166" s="13">
        <v>44468.916666666664</v>
      </c>
      <c r="H166" s="77" t="s">
        <v>6610</v>
      </c>
      <c r="I166" s="16">
        <v>98</v>
      </c>
      <c r="J166" s="16">
        <v>61</v>
      </c>
      <c r="K166" s="16">
        <v>36</v>
      </c>
      <c r="L166" s="16">
        <v>20</v>
      </c>
      <c r="M166" s="81">
        <v>53.802</v>
      </c>
      <c r="N166" s="100">
        <v>54</v>
      </c>
      <c r="O166" s="64">
        <v>2530</v>
      </c>
      <c r="P166" s="65">
        <f>Table224578910112345678910111213141516171819202122232425262728293031323334353637[[#This Row],[PEMBULATAN]]*O166</f>
        <v>136620</v>
      </c>
    </row>
    <row r="167" spans="1:16" ht="23.25" customHeight="1" x14ac:dyDescent="0.2">
      <c r="A167" s="14"/>
      <c r="B167" s="75"/>
      <c r="C167" s="73" t="s">
        <v>6474</v>
      </c>
      <c r="D167" s="78" t="s">
        <v>289</v>
      </c>
      <c r="E167" s="13">
        <v>44467</v>
      </c>
      <c r="F167" s="76" t="s">
        <v>1362</v>
      </c>
      <c r="G167" s="13">
        <v>44468.916666666664</v>
      </c>
      <c r="H167" s="77" t="s">
        <v>6610</v>
      </c>
      <c r="I167" s="16">
        <v>88</v>
      </c>
      <c r="J167" s="16">
        <v>63</v>
      </c>
      <c r="K167" s="16">
        <v>35</v>
      </c>
      <c r="L167" s="16">
        <v>27</v>
      </c>
      <c r="M167" s="81">
        <v>48.51</v>
      </c>
      <c r="N167" s="100">
        <v>49</v>
      </c>
      <c r="O167" s="64">
        <v>2530</v>
      </c>
      <c r="P167" s="65">
        <f>Table224578910112345678910111213141516171819202122232425262728293031323334353637[[#This Row],[PEMBULATAN]]*O167</f>
        <v>123970</v>
      </c>
    </row>
    <row r="168" spans="1:16" ht="23.25" customHeight="1" x14ac:dyDescent="0.2">
      <c r="A168" s="14"/>
      <c r="B168" s="75"/>
      <c r="C168" s="73" t="s">
        <v>6475</v>
      </c>
      <c r="D168" s="78" t="s">
        <v>289</v>
      </c>
      <c r="E168" s="13">
        <v>44467</v>
      </c>
      <c r="F168" s="76" t="s">
        <v>1362</v>
      </c>
      <c r="G168" s="13">
        <v>44468.916666666664</v>
      </c>
      <c r="H168" s="77" t="s">
        <v>6610</v>
      </c>
      <c r="I168" s="16">
        <v>96</v>
      </c>
      <c r="J168" s="16">
        <v>66</v>
      </c>
      <c r="K168" s="16">
        <v>28</v>
      </c>
      <c r="L168" s="16">
        <v>20</v>
      </c>
      <c r="M168" s="81">
        <v>44.351999999999997</v>
      </c>
      <c r="N168" s="100">
        <v>44</v>
      </c>
      <c r="O168" s="64">
        <v>2530</v>
      </c>
      <c r="P168" s="65">
        <f>Table224578910112345678910111213141516171819202122232425262728293031323334353637[[#This Row],[PEMBULATAN]]*O168</f>
        <v>111320</v>
      </c>
    </row>
    <row r="169" spans="1:16" ht="23.25" customHeight="1" x14ac:dyDescent="0.2">
      <c r="A169" s="14"/>
      <c r="B169" s="75"/>
      <c r="C169" s="73" t="s">
        <v>6476</v>
      </c>
      <c r="D169" s="78" t="s">
        <v>289</v>
      </c>
      <c r="E169" s="13">
        <v>44467</v>
      </c>
      <c r="F169" s="76" t="s">
        <v>1362</v>
      </c>
      <c r="G169" s="13">
        <v>44468.916666666664</v>
      </c>
      <c r="H169" s="77" t="s">
        <v>6610</v>
      </c>
      <c r="I169" s="16">
        <v>102</v>
      </c>
      <c r="J169" s="16">
        <v>54</v>
      </c>
      <c r="K169" s="16">
        <v>33</v>
      </c>
      <c r="L169" s="16">
        <v>22</v>
      </c>
      <c r="M169" s="81">
        <v>45.441000000000003</v>
      </c>
      <c r="N169" s="100">
        <v>46</v>
      </c>
      <c r="O169" s="64">
        <v>2530</v>
      </c>
      <c r="P169" s="65">
        <f>Table224578910112345678910111213141516171819202122232425262728293031323334353637[[#This Row],[PEMBULATAN]]*O169</f>
        <v>116380</v>
      </c>
    </row>
    <row r="170" spans="1:16" ht="23.25" customHeight="1" x14ac:dyDescent="0.2">
      <c r="A170" s="14"/>
      <c r="B170" s="75"/>
      <c r="C170" s="73" t="s">
        <v>6477</v>
      </c>
      <c r="D170" s="78" t="s">
        <v>289</v>
      </c>
      <c r="E170" s="13">
        <v>44467</v>
      </c>
      <c r="F170" s="76" t="s">
        <v>1362</v>
      </c>
      <c r="G170" s="13">
        <v>44468.916666666664</v>
      </c>
      <c r="H170" s="77" t="s">
        <v>6610</v>
      </c>
      <c r="I170" s="16">
        <v>102</v>
      </c>
      <c r="J170" s="16">
        <v>65</v>
      </c>
      <c r="K170" s="16">
        <v>31</v>
      </c>
      <c r="L170" s="16">
        <v>22</v>
      </c>
      <c r="M170" s="81">
        <v>51.3825</v>
      </c>
      <c r="N170" s="100">
        <v>51</v>
      </c>
      <c r="O170" s="64">
        <v>2530</v>
      </c>
      <c r="P170" s="65">
        <f>Table224578910112345678910111213141516171819202122232425262728293031323334353637[[#This Row],[PEMBULATAN]]*O170</f>
        <v>129030</v>
      </c>
    </row>
    <row r="171" spans="1:16" ht="23.25" customHeight="1" x14ac:dyDescent="0.2">
      <c r="A171" s="14"/>
      <c r="B171" s="75"/>
      <c r="C171" s="73" t="s">
        <v>6478</v>
      </c>
      <c r="D171" s="78" t="s">
        <v>289</v>
      </c>
      <c r="E171" s="13">
        <v>44467</v>
      </c>
      <c r="F171" s="76" t="s">
        <v>1362</v>
      </c>
      <c r="G171" s="13">
        <v>44468.916666666664</v>
      </c>
      <c r="H171" s="77" t="s">
        <v>6610</v>
      </c>
      <c r="I171" s="16">
        <v>89</v>
      </c>
      <c r="J171" s="16">
        <v>61</v>
      </c>
      <c r="K171" s="16">
        <v>31</v>
      </c>
      <c r="L171" s="16">
        <v>18</v>
      </c>
      <c r="M171" s="81">
        <v>42.074750000000002</v>
      </c>
      <c r="N171" s="100">
        <v>42</v>
      </c>
      <c r="O171" s="64">
        <v>2530</v>
      </c>
      <c r="P171" s="65">
        <f>Table224578910112345678910111213141516171819202122232425262728293031323334353637[[#This Row],[PEMBULATAN]]*O171</f>
        <v>106260</v>
      </c>
    </row>
    <row r="172" spans="1:16" ht="23.25" customHeight="1" x14ac:dyDescent="0.2">
      <c r="A172" s="14"/>
      <c r="B172" s="75"/>
      <c r="C172" s="73" t="s">
        <v>6479</v>
      </c>
      <c r="D172" s="78" t="s">
        <v>289</v>
      </c>
      <c r="E172" s="13">
        <v>44467</v>
      </c>
      <c r="F172" s="76" t="s">
        <v>1362</v>
      </c>
      <c r="G172" s="13">
        <v>44468.916666666664</v>
      </c>
      <c r="H172" s="77" t="s">
        <v>6610</v>
      </c>
      <c r="I172" s="16">
        <v>82</v>
      </c>
      <c r="J172" s="16">
        <v>62</v>
      </c>
      <c r="K172" s="16">
        <v>30</v>
      </c>
      <c r="L172" s="16">
        <v>17</v>
      </c>
      <c r="M172" s="81">
        <v>38.130000000000003</v>
      </c>
      <c r="N172" s="100">
        <v>38</v>
      </c>
      <c r="O172" s="64">
        <v>2530</v>
      </c>
      <c r="P172" s="65">
        <f>Table224578910112345678910111213141516171819202122232425262728293031323334353637[[#This Row],[PEMBULATAN]]*O172</f>
        <v>96140</v>
      </c>
    </row>
    <row r="173" spans="1:16" ht="23.25" customHeight="1" x14ac:dyDescent="0.2">
      <c r="A173" s="14"/>
      <c r="B173" s="75"/>
      <c r="C173" s="73" t="s">
        <v>6480</v>
      </c>
      <c r="D173" s="78" t="s">
        <v>289</v>
      </c>
      <c r="E173" s="13">
        <v>44467</v>
      </c>
      <c r="F173" s="76" t="s">
        <v>1362</v>
      </c>
      <c r="G173" s="13">
        <v>44468.916666666664</v>
      </c>
      <c r="H173" s="77" t="s">
        <v>6610</v>
      </c>
      <c r="I173" s="16">
        <v>83</v>
      </c>
      <c r="J173" s="16">
        <v>61</v>
      </c>
      <c r="K173" s="16">
        <v>20</v>
      </c>
      <c r="L173" s="16">
        <v>17</v>
      </c>
      <c r="M173" s="81">
        <v>25.315000000000001</v>
      </c>
      <c r="N173" s="100">
        <v>25</v>
      </c>
      <c r="O173" s="64">
        <v>2530</v>
      </c>
      <c r="P173" s="65">
        <f>Table224578910112345678910111213141516171819202122232425262728293031323334353637[[#This Row],[PEMBULATAN]]*O173</f>
        <v>63250</v>
      </c>
    </row>
    <row r="174" spans="1:16" ht="23.25" customHeight="1" x14ac:dyDescent="0.2">
      <c r="A174" s="14"/>
      <c r="B174" s="75"/>
      <c r="C174" s="73" t="s">
        <v>6481</v>
      </c>
      <c r="D174" s="78" t="s">
        <v>289</v>
      </c>
      <c r="E174" s="13">
        <v>44467</v>
      </c>
      <c r="F174" s="76" t="s">
        <v>1362</v>
      </c>
      <c r="G174" s="13">
        <v>44468.916666666664</v>
      </c>
      <c r="H174" s="77" t="s">
        <v>6610</v>
      </c>
      <c r="I174" s="16">
        <v>81</v>
      </c>
      <c r="J174" s="16">
        <v>65</v>
      </c>
      <c r="K174" s="16">
        <v>21</v>
      </c>
      <c r="L174" s="16">
        <v>17</v>
      </c>
      <c r="M174" s="81">
        <v>27.641249999999999</v>
      </c>
      <c r="N174" s="100">
        <v>28</v>
      </c>
      <c r="O174" s="64">
        <v>2530</v>
      </c>
      <c r="P174" s="65">
        <f>Table224578910112345678910111213141516171819202122232425262728293031323334353637[[#This Row],[PEMBULATAN]]*O174</f>
        <v>70840</v>
      </c>
    </row>
    <row r="175" spans="1:16" ht="23.25" customHeight="1" x14ac:dyDescent="0.2">
      <c r="A175" s="14"/>
      <c r="B175" s="75"/>
      <c r="C175" s="73" t="s">
        <v>6482</v>
      </c>
      <c r="D175" s="78" t="s">
        <v>289</v>
      </c>
      <c r="E175" s="13">
        <v>44467</v>
      </c>
      <c r="F175" s="76" t="s">
        <v>1362</v>
      </c>
      <c r="G175" s="13">
        <v>44468.916666666664</v>
      </c>
      <c r="H175" s="77" t="s">
        <v>6610</v>
      </c>
      <c r="I175" s="16">
        <v>93</v>
      </c>
      <c r="J175" s="16">
        <v>78</v>
      </c>
      <c r="K175" s="16">
        <v>41</v>
      </c>
      <c r="L175" s="16">
        <v>22</v>
      </c>
      <c r="M175" s="81">
        <v>74.353499999999997</v>
      </c>
      <c r="N175" s="100">
        <v>74</v>
      </c>
      <c r="O175" s="64">
        <v>2530</v>
      </c>
      <c r="P175" s="65">
        <f>Table224578910112345678910111213141516171819202122232425262728293031323334353637[[#This Row],[PEMBULATAN]]*O175</f>
        <v>187220</v>
      </c>
    </row>
    <row r="176" spans="1:16" ht="23.25" customHeight="1" x14ac:dyDescent="0.2">
      <c r="A176" s="14"/>
      <c r="B176" s="75"/>
      <c r="C176" s="73" t="s">
        <v>6483</v>
      </c>
      <c r="D176" s="78" t="s">
        <v>289</v>
      </c>
      <c r="E176" s="13">
        <v>44467</v>
      </c>
      <c r="F176" s="76" t="s">
        <v>1362</v>
      </c>
      <c r="G176" s="13">
        <v>44468.916666666664</v>
      </c>
      <c r="H176" s="77" t="s">
        <v>6610</v>
      </c>
      <c r="I176" s="16">
        <v>74</v>
      </c>
      <c r="J176" s="16">
        <v>64</v>
      </c>
      <c r="K176" s="16">
        <v>16</v>
      </c>
      <c r="L176" s="16">
        <v>6</v>
      </c>
      <c r="M176" s="81">
        <v>18.943999999999999</v>
      </c>
      <c r="N176" s="100">
        <v>19</v>
      </c>
      <c r="O176" s="64">
        <v>2530</v>
      </c>
      <c r="P176" s="65">
        <f>Table224578910112345678910111213141516171819202122232425262728293031323334353637[[#This Row],[PEMBULATAN]]*O176</f>
        <v>48070</v>
      </c>
    </row>
    <row r="177" spans="1:16" ht="23.25" customHeight="1" x14ac:dyDescent="0.2">
      <c r="A177" s="14"/>
      <c r="B177" s="75"/>
      <c r="C177" s="73" t="s">
        <v>6484</v>
      </c>
      <c r="D177" s="78" t="s">
        <v>289</v>
      </c>
      <c r="E177" s="13">
        <v>44467</v>
      </c>
      <c r="F177" s="76" t="s">
        <v>1362</v>
      </c>
      <c r="G177" s="13">
        <v>44468.916666666664</v>
      </c>
      <c r="H177" s="77" t="s">
        <v>6610</v>
      </c>
      <c r="I177" s="16">
        <v>102</v>
      </c>
      <c r="J177" s="16">
        <v>63</v>
      </c>
      <c r="K177" s="16">
        <v>31</v>
      </c>
      <c r="L177" s="16">
        <v>19</v>
      </c>
      <c r="M177" s="81">
        <v>49.801499999999997</v>
      </c>
      <c r="N177" s="100">
        <v>50</v>
      </c>
      <c r="O177" s="64">
        <v>2530</v>
      </c>
      <c r="P177" s="65">
        <f>Table224578910112345678910111213141516171819202122232425262728293031323334353637[[#This Row],[PEMBULATAN]]*O177</f>
        <v>126500</v>
      </c>
    </row>
    <row r="178" spans="1:16" ht="23.25" customHeight="1" x14ac:dyDescent="0.2">
      <c r="A178" s="14"/>
      <c r="B178" s="75"/>
      <c r="C178" s="73" t="s">
        <v>6485</v>
      </c>
      <c r="D178" s="78" t="s">
        <v>289</v>
      </c>
      <c r="E178" s="13">
        <v>44467</v>
      </c>
      <c r="F178" s="76" t="s">
        <v>1362</v>
      </c>
      <c r="G178" s="13">
        <v>44468.916666666664</v>
      </c>
      <c r="H178" s="77" t="s">
        <v>6610</v>
      </c>
      <c r="I178" s="16">
        <v>95</v>
      </c>
      <c r="J178" s="16">
        <v>61</v>
      </c>
      <c r="K178" s="16">
        <v>28</v>
      </c>
      <c r="L178" s="16">
        <v>17</v>
      </c>
      <c r="M178" s="81">
        <v>40.564999999999998</v>
      </c>
      <c r="N178" s="100">
        <v>41</v>
      </c>
      <c r="O178" s="64">
        <v>2530</v>
      </c>
      <c r="P178" s="65">
        <f>Table224578910112345678910111213141516171819202122232425262728293031323334353637[[#This Row],[PEMBULATAN]]*O178</f>
        <v>103730</v>
      </c>
    </row>
    <row r="179" spans="1:16" ht="23.25" customHeight="1" x14ac:dyDescent="0.2">
      <c r="A179" s="14"/>
      <c r="B179" s="75"/>
      <c r="C179" s="73" t="s">
        <v>6486</v>
      </c>
      <c r="D179" s="78" t="s">
        <v>289</v>
      </c>
      <c r="E179" s="13">
        <v>44467</v>
      </c>
      <c r="F179" s="76" t="s">
        <v>1362</v>
      </c>
      <c r="G179" s="13">
        <v>44468.916666666664</v>
      </c>
      <c r="H179" s="77" t="s">
        <v>6610</v>
      </c>
      <c r="I179" s="16">
        <v>88</v>
      </c>
      <c r="J179" s="16">
        <v>54</v>
      </c>
      <c r="K179" s="16">
        <v>30</v>
      </c>
      <c r="L179" s="16">
        <v>20</v>
      </c>
      <c r="M179" s="81">
        <v>35.64</v>
      </c>
      <c r="N179" s="100">
        <v>36</v>
      </c>
      <c r="O179" s="64">
        <v>2530</v>
      </c>
      <c r="P179" s="65">
        <f>Table224578910112345678910111213141516171819202122232425262728293031323334353637[[#This Row],[PEMBULATAN]]*O179</f>
        <v>91080</v>
      </c>
    </row>
    <row r="180" spans="1:16" ht="23.25" customHeight="1" x14ac:dyDescent="0.2">
      <c r="A180" s="14"/>
      <c r="B180" s="75"/>
      <c r="C180" s="73" t="s">
        <v>6487</v>
      </c>
      <c r="D180" s="78" t="s">
        <v>289</v>
      </c>
      <c r="E180" s="13">
        <v>44467</v>
      </c>
      <c r="F180" s="76" t="s">
        <v>1362</v>
      </c>
      <c r="G180" s="13">
        <v>44468.916666666664</v>
      </c>
      <c r="H180" s="77" t="s">
        <v>6610</v>
      </c>
      <c r="I180" s="16">
        <v>95</v>
      </c>
      <c r="J180" s="16">
        <v>66</v>
      </c>
      <c r="K180" s="16">
        <v>32</v>
      </c>
      <c r="L180" s="16">
        <v>8</v>
      </c>
      <c r="M180" s="81">
        <v>50.16</v>
      </c>
      <c r="N180" s="100">
        <v>50</v>
      </c>
      <c r="O180" s="64">
        <v>2530</v>
      </c>
      <c r="P180" s="65">
        <f>Table224578910112345678910111213141516171819202122232425262728293031323334353637[[#This Row],[PEMBULATAN]]*O180</f>
        <v>126500</v>
      </c>
    </row>
    <row r="181" spans="1:16" ht="23.25" customHeight="1" x14ac:dyDescent="0.2">
      <c r="A181" s="14"/>
      <c r="B181" s="75"/>
      <c r="C181" s="73" t="s">
        <v>6488</v>
      </c>
      <c r="D181" s="78" t="s">
        <v>289</v>
      </c>
      <c r="E181" s="13">
        <v>44467</v>
      </c>
      <c r="F181" s="76" t="s">
        <v>1362</v>
      </c>
      <c r="G181" s="13">
        <v>44468.916666666664</v>
      </c>
      <c r="H181" s="77" t="s">
        <v>6610</v>
      </c>
      <c r="I181" s="16">
        <v>90</v>
      </c>
      <c r="J181" s="16">
        <v>68</v>
      </c>
      <c r="K181" s="16">
        <v>28</v>
      </c>
      <c r="L181" s="16">
        <v>13</v>
      </c>
      <c r="M181" s="81">
        <v>42.84</v>
      </c>
      <c r="N181" s="100">
        <v>43</v>
      </c>
      <c r="O181" s="64">
        <v>2530</v>
      </c>
      <c r="P181" s="65">
        <f>Table224578910112345678910111213141516171819202122232425262728293031323334353637[[#This Row],[PEMBULATAN]]*O181</f>
        <v>108790</v>
      </c>
    </row>
    <row r="182" spans="1:16" ht="23.25" customHeight="1" x14ac:dyDescent="0.2">
      <c r="A182" s="14"/>
      <c r="B182" s="75"/>
      <c r="C182" s="73" t="s">
        <v>6489</v>
      </c>
      <c r="D182" s="78" t="s">
        <v>289</v>
      </c>
      <c r="E182" s="13">
        <v>44467</v>
      </c>
      <c r="F182" s="76" t="s">
        <v>1362</v>
      </c>
      <c r="G182" s="13">
        <v>44468.916666666664</v>
      </c>
      <c r="H182" s="77" t="s">
        <v>6610</v>
      </c>
      <c r="I182" s="16">
        <v>88</v>
      </c>
      <c r="J182" s="16">
        <v>52</v>
      </c>
      <c r="K182" s="16">
        <v>36</v>
      </c>
      <c r="L182" s="16">
        <v>16</v>
      </c>
      <c r="M182" s="81">
        <v>41.183999999999997</v>
      </c>
      <c r="N182" s="100">
        <v>41</v>
      </c>
      <c r="O182" s="64">
        <v>2530</v>
      </c>
      <c r="P182" s="65">
        <f>Table224578910112345678910111213141516171819202122232425262728293031323334353637[[#This Row],[PEMBULATAN]]*O182</f>
        <v>103730</v>
      </c>
    </row>
    <row r="183" spans="1:16" ht="23.25" customHeight="1" x14ac:dyDescent="0.2">
      <c r="A183" s="14"/>
      <c r="B183" s="75"/>
      <c r="C183" s="73" t="s">
        <v>6490</v>
      </c>
      <c r="D183" s="78" t="s">
        <v>289</v>
      </c>
      <c r="E183" s="13">
        <v>44467</v>
      </c>
      <c r="F183" s="76" t="s">
        <v>1362</v>
      </c>
      <c r="G183" s="13">
        <v>44468.916666666664</v>
      </c>
      <c r="H183" s="77" t="s">
        <v>6610</v>
      </c>
      <c r="I183" s="16">
        <v>98</v>
      </c>
      <c r="J183" s="16">
        <v>56</v>
      </c>
      <c r="K183" s="16">
        <v>31</v>
      </c>
      <c r="L183" s="16">
        <v>26</v>
      </c>
      <c r="M183" s="81">
        <v>42.531999999999996</v>
      </c>
      <c r="N183" s="100">
        <v>43</v>
      </c>
      <c r="O183" s="64">
        <v>2530</v>
      </c>
      <c r="P183" s="65">
        <f>Table224578910112345678910111213141516171819202122232425262728293031323334353637[[#This Row],[PEMBULATAN]]*O183</f>
        <v>108790</v>
      </c>
    </row>
    <row r="184" spans="1:16" ht="23.25" customHeight="1" x14ac:dyDescent="0.2">
      <c r="A184" s="14"/>
      <c r="B184" s="75"/>
      <c r="C184" s="73" t="s">
        <v>6491</v>
      </c>
      <c r="D184" s="78" t="s">
        <v>289</v>
      </c>
      <c r="E184" s="13">
        <v>44467</v>
      </c>
      <c r="F184" s="76" t="s">
        <v>1362</v>
      </c>
      <c r="G184" s="13">
        <v>44468.916666666664</v>
      </c>
      <c r="H184" s="77" t="s">
        <v>6610</v>
      </c>
      <c r="I184" s="16">
        <v>80</v>
      </c>
      <c r="J184" s="16">
        <v>65</v>
      </c>
      <c r="K184" s="16">
        <v>18</v>
      </c>
      <c r="L184" s="16">
        <v>21</v>
      </c>
      <c r="M184" s="81">
        <v>23.4</v>
      </c>
      <c r="N184" s="100">
        <v>24</v>
      </c>
      <c r="O184" s="64">
        <v>2530</v>
      </c>
      <c r="P184" s="65">
        <f>Table224578910112345678910111213141516171819202122232425262728293031323334353637[[#This Row],[PEMBULATAN]]*O184</f>
        <v>60720</v>
      </c>
    </row>
    <row r="185" spans="1:16" ht="23.25" customHeight="1" x14ac:dyDescent="0.2">
      <c r="A185" s="14"/>
      <c r="B185" s="75"/>
      <c r="C185" s="73" t="s">
        <v>6492</v>
      </c>
      <c r="D185" s="78" t="s">
        <v>289</v>
      </c>
      <c r="E185" s="13">
        <v>44467</v>
      </c>
      <c r="F185" s="76" t="s">
        <v>1362</v>
      </c>
      <c r="G185" s="13">
        <v>44468.916666666664</v>
      </c>
      <c r="H185" s="77" t="s">
        <v>6610</v>
      </c>
      <c r="I185" s="16">
        <v>65</v>
      </c>
      <c r="J185" s="16">
        <v>51</v>
      </c>
      <c r="K185" s="16">
        <v>25</v>
      </c>
      <c r="L185" s="16">
        <v>4</v>
      </c>
      <c r="M185" s="81">
        <v>20.71875</v>
      </c>
      <c r="N185" s="100">
        <v>21</v>
      </c>
      <c r="O185" s="64">
        <v>2530</v>
      </c>
      <c r="P185" s="65">
        <f>Table224578910112345678910111213141516171819202122232425262728293031323334353637[[#This Row],[PEMBULATAN]]*O185</f>
        <v>53130</v>
      </c>
    </row>
    <row r="186" spans="1:16" ht="23.25" customHeight="1" x14ac:dyDescent="0.2">
      <c r="A186" s="14"/>
      <c r="B186" s="75"/>
      <c r="C186" s="73" t="s">
        <v>6493</v>
      </c>
      <c r="D186" s="78" t="s">
        <v>289</v>
      </c>
      <c r="E186" s="13">
        <v>44467</v>
      </c>
      <c r="F186" s="76" t="s">
        <v>1362</v>
      </c>
      <c r="G186" s="13">
        <v>44468.916666666664</v>
      </c>
      <c r="H186" s="77" t="s">
        <v>6610</v>
      </c>
      <c r="I186" s="16">
        <v>72</v>
      </c>
      <c r="J186" s="16">
        <v>64</v>
      </c>
      <c r="K186" s="16">
        <v>19</v>
      </c>
      <c r="L186" s="16">
        <v>24</v>
      </c>
      <c r="M186" s="81">
        <v>21.888000000000002</v>
      </c>
      <c r="N186" s="100">
        <v>24</v>
      </c>
      <c r="O186" s="64">
        <v>2530</v>
      </c>
      <c r="P186" s="65">
        <f>Table224578910112345678910111213141516171819202122232425262728293031323334353637[[#This Row],[PEMBULATAN]]*O186</f>
        <v>60720</v>
      </c>
    </row>
    <row r="187" spans="1:16" ht="23.25" customHeight="1" x14ac:dyDescent="0.2">
      <c r="A187" s="14"/>
      <c r="B187" s="75"/>
      <c r="C187" s="73" t="s">
        <v>6494</v>
      </c>
      <c r="D187" s="78" t="s">
        <v>289</v>
      </c>
      <c r="E187" s="13">
        <v>44467</v>
      </c>
      <c r="F187" s="76" t="s">
        <v>1362</v>
      </c>
      <c r="G187" s="13">
        <v>44468.916666666664</v>
      </c>
      <c r="H187" s="77" t="s">
        <v>6610</v>
      </c>
      <c r="I187" s="16">
        <v>72</v>
      </c>
      <c r="J187" s="16">
        <v>62</v>
      </c>
      <c r="K187" s="16">
        <v>21</v>
      </c>
      <c r="L187" s="16">
        <v>13</v>
      </c>
      <c r="M187" s="81">
        <v>23.436</v>
      </c>
      <c r="N187" s="100">
        <v>24</v>
      </c>
      <c r="O187" s="64">
        <v>2530</v>
      </c>
      <c r="P187" s="65">
        <f>Table224578910112345678910111213141516171819202122232425262728293031323334353637[[#This Row],[PEMBULATAN]]*O187</f>
        <v>60720</v>
      </c>
    </row>
    <row r="188" spans="1:16" ht="23.25" customHeight="1" x14ac:dyDescent="0.2">
      <c r="A188" s="14"/>
      <c r="B188" s="75"/>
      <c r="C188" s="73" t="s">
        <v>6495</v>
      </c>
      <c r="D188" s="78" t="s">
        <v>289</v>
      </c>
      <c r="E188" s="13">
        <v>44467</v>
      </c>
      <c r="F188" s="76" t="s">
        <v>1362</v>
      </c>
      <c r="G188" s="13">
        <v>44468.916666666664</v>
      </c>
      <c r="H188" s="77" t="s">
        <v>6610</v>
      </c>
      <c r="I188" s="16">
        <v>83</v>
      </c>
      <c r="J188" s="16">
        <v>54</v>
      </c>
      <c r="K188" s="16">
        <v>20</v>
      </c>
      <c r="L188" s="16">
        <v>14</v>
      </c>
      <c r="M188" s="81">
        <v>22.41</v>
      </c>
      <c r="N188" s="100">
        <v>23</v>
      </c>
      <c r="O188" s="64">
        <v>2530</v>
      </c>
      <c r="P188" s="65">
        <f>Table224578910112345678910111213141516171819202122232425262728293031323334353637[[#This Row],[PEMBULATAN]]*O188</f>
        <v>58190</v>
      </c>
    </row>
    <row r="189" spans="1:16" ht="23.25" customHeight="1" x14ac:dyDescent="0.2">
      <c r="A189" s="14"/>
      <c r="B189" s="75"/>
      <c r="C189" s="73" t="s">
        <v>6496</v>
      </c>
      <c r="D189" s="78" t="s">
        <v>289</v>
      </c>
      <c r="E189" s="13">
        <v>44467</v>
      </c>
      <c r="F189" s="76" t="s">
        <v>1362</v>
      </c>
      <c r="G189" s="13">
        <v>44468.916666666664</v>
      </c>
      <c r="H189" s="77" t="s">
        <v>6610</v>
      </c>
      <c r="I189" s="16">
        <v>81</v>
      </c>
      <c r="J189" s="16">
        <v>44</v>
      </c>
      <c r="K189" s="16">
        <v>21</v>
      </c>
      <c r="L189" s="16">
        <v>7</v>
      </c>
      <c r="M189" s="81">
        <v>18.710999999999999</v>
      </c>
      <c r="N189" s="100">
        <v>19</v>
      </c>
      <c r="O189" s="64">
        <v>2530</v>
      </c>
      <c r="P189" s="65">
        <f>Table224578910112345678910111213141516171819202122232425262728293031323334353637[[#This Row],[PEMBULATAN]]*O189</f>
        <v>48070</v>
      </c>
    </row>
    <row r="190" spans="1:16" ht="23.25" customHeight="1" x14ac:dyDescent="0.2">
      <c r="A190" s="14"/>
      <c r="B190" s="75"/>
      <c r="C190" s="73" t="s">
        <v>6497</v>
      </c>
      <c r="D190" s="78" t="s">
        <v>289</v>
      </c>
      <c r="E190" s="13">
        <v>44467</v>
      </c>
      <c r="F190" s="76" t="s">
        <v>1362</v>
      </c>
      <c r="G190" s="13">
        <v>44468.916666666664</v>
      </c>
      <c r="H190" s="77" t="s">
        <v>6610</v>
      </c>
      <c r="I190" s="16">
        <v>96</v>
      </c>
      <c r="J190" s="16">
        <v>61</v>
      </c>
      <c r="K190" s="16">
        <v>28</v>
      </c>
      <c r="L190" s="16">
        <v>20</v>
      </c>
      <c r="M190" s="81">
        <v>40.991999999999997</v>
      </c>
      <c r="N190" s="100">
        <v>41</v>
      </c>
      <c r="O190" s="64">
        <v>2530</v>
      </c>
      <c r="P190" s="65">
        <f>Table224578910112345678910111213141516171819202122232425262728293031323334353637[[#This Row],[PEMBULATAN]]*O190</f>
        <v>103730</v>
      </c>
    </row>
    <row r="191" spans="1:16" ht="23.25" customHeight="1" x14ac:dyDescent="0.2">
      <c r="A191" s="14"/>
      <c r="B191" s="75"/>
      <c r="C191" s="73" t="s">
        <v>6498</v>
      </c>
      <c r="D191" s="78" t="s">
        <v>289</v>
      </c>
      <c r="E191" s="13">
        <v>44467</v>
      </c>
      <c r="F191" s="76" t="s">
        <v>1362</v>
      </c>
      <c r="G191" s="13">
        <v>44468.916666666664</v>
      </c>
      <c r="H191" s="77" t="s">
        <v>6610</v>
      </c>
      <c r="I191" s="16">
        <v>96</v>
      </c>
      <c r="J191" s="16">
        <v>58</v>
      </c>
      <c r="K191" s="16">
        <v>23</v>
      </c>
      <c r="L191" s="16">
        <v>9</v>
      </c>
      <c r="M191" s="81">
        <v>32.015999999999998</v>
      </c>
      <c r="N191" s="100">
        <v>32</v>
      </c>
      <c r="O191" s="64">
        <v>2530</v>
      </c>
      <c r="P191" s="65">
        <f>Table224578910112345678910111213141516171819202122232425262728293031323334353637[[#This Row],[PEMBULATAN]]*O191</f>
        <v>80960</v>
      </c>
    </row>
    <row r="192" spans="1:16" ht="23.25" customHeight="1" x14ac:dyDescent="0.2">
      <c r="A192" s="14"/>
      <c r="B192" s="75"/>
      <c r="C192" s="73" t="s">
        <v>6499</v>
      </c>
      <c r="D192" s="78" t="s">
        <v>289</v>
      </c>
      <c r="E192" s="13">
        <v>44467</v>
      </c>
      <c r="F192" s="76" t="s">
        <v>1362</v>
      </c>
      <c r="G192" s="13">
        <v>44468.916666666664</v>
      </c>
      <c r="H192" s="77" t="s">
        <v>6610</v>
      </c>
      <c r="I192" s="16">
        <v>95</v>
      </c>
      <c r="J192" s="16">
        <v>68</v>
      </c>
      <c r="K192" s="16">
        <v>24</v>
      </c>
      <c r="L192" s="16">
        <v>8</v>
      </c>
      <c r="M192" s="81">
        <v>38.76</v>
      </c>
      <c r="N192" s="100">
        <v>39</v>
      </c>
      <c r="O192" s="64">
        <v>2530</v>
      </c>
      <c r="P192" s="65">
        <f>Table224578910112345678910111213141516171819202122232425262728293031323334353637[[#This Row],[PEMBULATAN]]*O192</f>
        <v>98670</v>
      </c>
    </row>
    <row r="193" spans="1:16" ht="23.25" customHeight="1" x14ac:dyDescent="0.2">
      <c r="A193" s="14"/>
      <c r="B193" s="75"/>
      <c r="C193" s="73" t="s">
        <v>6500</v>
      </c>
      <c r="D193" s="78" t="s">
        <v>289</v>
      </c>
      <c r="E193" s="13">
        <v>44467</v>
      </c>
      <c r="F193" s="76" t="s">
        <v>1362</v>
      </c>
      <c r="G193" s="13">
        <v>44468.916666666664</v>
      </c>
      <c r="H193" s="77" t="s">
        <v>6610</v>
      </c>
      <c r="I193" s="16">
        <v>88</v>
      </c>
      <c r="J193" s="16">
        <v>63</v>
      </c>
      <c r="K193" s="16">
        <v>27</v>
      </c>
      <c r="L193" s="16">
        <v>13</v>
      </c>
      <c r="M193" s="81">
        <v>37.421999999999997</v>
      </c>
      <c r="N193" s="100">
        <v>38</v>
      </c>
      <c r="O193" s="64">
        <v>2530</v>
      </c>
      <c r="P193" s="65">
        <f>Table224578910112345678910111213141516171819202122232425262728293031323334353637[[#This Row],[PEMBULATAN]]*O193</f>
        <v>96140</v>
      </c>
    </row>
    <row r="194" spans="1:16" ht="23.25" customHeight="1" x14ac:dyDescent="0.2">
      <c r="A194" s="14"/>
      <c r="B194" s="75"/>
      <c r="C194" s="73" t="s">
        <v>6501</v>
      </c>
      <c r="D194" s="78" t="s">
        <v>289</v>
      </c>
      <c r="E194" s="13">
        <v>44467</v>
      </c>
      <c r="F194" s="76" t="s">
        <v>1362</v>
      </c>
      <c r="G194" s="13">
        <v>44468.916666666664</v>
      </c>
      <c r="H194" s="77" t="s">
        <v>6610</v>
      </c>
      <c r="I194" s="16">
        <v>103</v>
      </c>
      <c r="J194" s="16">
        <v>68</v>
      </c>
      <c r="K194" s="16">
        <v>31</v>
      </c>
      <c r="L194" s="16">
        <v>11</v>
      </c>
      <c r="M194" s="81">
        <v>54.280999999999999</v>
      </c>
      <c r="N194" s="100">
        <v>54</v>
      </c>
      <c r="O194" s="64">
        <v>2530</v>
      </c>
      <c r="P194" s="65">
        <f>Table224578910112345678910111213141516171819202122232425262728293031323334353637[[#This Row],[PEMBULATAN]]*O194</f>
        <v>136620</v>
      </c>
    </row>
    <row r="195" spans="1:16" ht="23.25" customHeight="1" x14ac:dyDescent="0.2">
      <c r="A195" s="14"/>
      <c r="B195" s="75"/>
      <c r="C195" s="73" t="s">
        <v>6502</v>
      </c>
      <c r="D195" s="78" t="s">
        <v>289</v>
      </c>
      <c r="E195" s="13">
        <v>44467</v>
      </c>
      <c r="F195" s="76" t="s">
        <v>1362</v>
      </c>
      <c r="G195" s="13">
        <v>44468.916666666664</v>
      </c>
      <c r="H195" s="77" t="s">
        <v>6610</v>
      </c>
      <c r="I195" s="16">
        <v>81</v>
      </c>
      <c r="J195" s="16">
        <v>51</v>
      </c>
      <c r="K195" s="16">
        <v>20</v>
      </c>
      <c r="L195" s="16">
        <v>12</v>
      </c>
      <c r="M195" s="81">
        <v>20.655000000000001</v>
      </c>
      <c r="N195" s="100">
        <v>21</v>
      </c>
      <c r="O195" s="64">
        <v>2530</v>
      </c>
      <c r="P195" s="65">
        <f>Table224578910112345678910111213141516171819202122232425262728293031323334353637[[#This Row],[PEMBULATAN]]*O195</f>
        <v>53130</v>
      </c>
    </row>
    <row r="196" spans="1:16" ht="23.25" customHeight="1" x14ac:dyDescent="0.2">
      <c r="A196" s="14"/>
      <c r="B196" s="75"/>
      <c r="C196" s="73" t="s">
        <v>6503</v>
      </c>
      <c r="D196" s="78" t="s">
        <v>289</v>
      </c>
      <c r="E196" s="13">
        <v>44467</v>
      </c>
      <c r="F196" s="76" t="s">
        <v>1362</v>
      </c>
      <c r="G196" s="13">
        <v>44468.916666666664</v>
      </c>
      <c r="H196" s="77" t="s">
        <v>6610</v>
      </c>
      <c r="I196" s="16">
        <v>80</v>
      </c>
      <c r="J196" s="16">
        <v>56</v>
      </c>
      <c r="K196" s="16">
        <v>31</v>
      </c>
      <c r="L196" s="16">
        <v>26</v>
      </c>
      <c r="M196" s="81">
        <v>34.72</v>
      </c>
      <c r="N196" s="100">
        <v>35</v>
      </c>
      <c r="O196" s="64">
        <v>2530</v>
      </c>
      <c r="P196" s="65">
        <f>Table224578910112345678910111213141516171819202122232425262728293031323334353637[[#This Row],[PEMBULATAN]]*O196</f>
        <v>88550</v>
      </c>
    </row>
    <row r="197" spans="1:16" ht="23.25" customHeight="1" x14ac:dyDescent="0.2">
      <c r="A197" s="14"/>
      <c r="B197" s="75"/>
      <c r="C197" s="73" t="s">
        <v>6504</v>
      </c>
      <c r="D197" s="78" t="s">
        <v>289</v>
      </c>
      <c r="E197" s="13">
        <v>44467</v>
      </c>
      <c r="F197" s="76" t="s">
        <v>1362</v>
      </c>
      <c r="G197" s="13">
        <v>44468.916666666664</v>
      </c>
      <c r="H197" s="77" t="s">
        <v>6610</v>
      </c>
      <c r="I197" s="16">
        <v>99</v>
      </c>
      <c r="J197" s="16">
        <v>61</v>
      </c>
      <c r="K197" s="16">
        <v>34</v>
      </c>
      <c r="L197" s="16">
        <v>22</v>
      </c>
      <c r="M197" s="81">
        <v>51.331499999999998</v>
      </c>
      <c r="N197" s="100">
        <v>51</v>
      </c>
      <c r="O197" s="64">
        <v>2530</v>
      </c>
      <c r="P197" s="65">
        <f>Table224578910112345678910111213141516171819202122232425262728293031323334353637[[#This Row],[PEMBULATAN]]*O197</f>
        <v>129030</v>
      </c>
    </row>
    <row r="198" spans="1:16" ht="23.25" customHeight="1" x14ac:dyDescent="0.2">
      <c r="A198" s="14"/>
      <c r="B198" s="75"/>
      <c r="C198" s="73" t="s">
        <v>6505</v>
      </c>
      <c r="D198" s="78" t="s">
        <v>289</v>
      </c>
      <c r="E198" s="13">
        <v>44467</v>
      </c>
      <c r="F198" s="76" t="s">
        <v>1362</v>
      </c>
      <c r="G198" s="13">
        <v>44468.916666666664</v>
      </c>
      <c r="H198" s="77" t="s">
        <v>6610</v>
      </c>
      <c r="I198" s="16">
        <v>78</v>
      </c>
      <c r="J198" s="16">
        <v>54</v>
      </c>
      <c r="K198" s="16">
        <v>21</v>
      </c>
      <c r="L198" s="16">
        <v>6</v>
      </c>
      <c r="M198" s="81">
        <v>22.113</v>
      </c>
      <c r="N198" s="100">
        <v>32</v>
      </c>
      <c r="O198" s="64">
        <v>2530</v>
      </c>
      <c r="P198" s="65">
        <f>Table224578910112345678910111213141516171819202122232425262728293031323334353637[[#This Row],[PEMBULATAN]]*O198</f>
        <v>80960</v>
      </c>
    </row>
    <row r="199" spans="1:16" ht="23.25" customHeight="1" x14ac:dyDescent="0.2">
      <c r="A199" s="14"/>
      <c r="B199" s="75"/>
      <c r="C199" s="73" t="s">
        <v>6506</v>
      </c>
      <c r="D199" s="78" t="s">
        <v>289</v>
      </c>
      <c r="E199" s="13">
        <v>44467</v>
      </c>
      <c r="F199" s="76" t="s">
        <v>1362</v>
      </c>
      <c r="G199" s="13">
        <v>44468.916666666664</v>
      </c>
      <c r="H199" s="77" t="s">
        <v>6610</v>
      </c>
      <c r="I199" s="16">
        <v>106</v>
      </c>
      <c r="J199" s="16">
        <v>71</v>
      </c>
      <c r="K199" s="16">
        <v>20</v>
      </c>
      <c r="L199" s="16">
        <v>14</v>
      </c>
      <c r="M199" s="81">
        <v>37.630000000000003</v>
      </c>
      <c r="N199" s="100">
        <v>38</v>
      </c>
      <c r="O199" s="64">
        <v>2530</v>
      </c>
      <c r="P199" s="65">
        <f>Table224578910112345678910111213141516171819202122232425262728293031323334353637[[#This Row],[PEMBULATAN]]*O199</f>
        <v>96140</v>
      </c>
    </row>
    <row r="200" spans="1:16" ht="23.25" customHeight="1" x14ac:dyDescent="0.2">
      <c r="A200" s="14"/>
      <c r="B200" s="75"/>
      <c r="C200" s="73" t="s">
        <v>6507</v>
      </c>
      <c r="D200" s="78" t="s">
        <v>289</v>
      </c>
      <c r="E200" s="13">
        <v>44467</v>
      </c>
      <c r="F200" s="76" t="s">
        <v>1362</v>
      </c>
      <c r="G200" s="13">
        <v>44468.916666666664</v>
      </c>
      <c r="H200" s="77" t="s">
        <v>6610</v>
      </c>
      <c r="I200" s="16">
        <v>110</v>
      </c>
      <c r="J200" s="16">
        <v>64</v>
      </c>
      <c r="K200" s="16">
        <v>30</v>
      </c>
      <c r="L200" s="16">
        <v>23</v>
      </c>
      <c r="M200" s="81">
        <v>52.8</v>
      </c>
      <c r="N200" s="100">
        <v>51</v>
      </c>
      <c r="O200" s="64">
        <v>2530</v>
      </c>
      <c r="P200" s="65">
        <f>Table224578910112345678910111213141516171819202122232425262728293031323334353637[[#This Row],[PEMBULATAN]]*O200</f>
        <v>129030</v>
      </c>
    </row>
    <row r="201" spans="1:16" ht="23.25" customHeight="1" x14ac:dyDescent="0.2">
      <c r="A201" s="14"/>
      <c r="B201" s="75"/>
      <c r="C201" s="73" t="s">
        <v>6508</v>
      </c>
      <c r="D201" s="78" t="s">
        <v>289</v>
      </c>
      <c r="E201" s="13">
        <v>44467</v>
      </c>
      <c r="F201" s="76" t="s">
        <v>1362</v>
      </c>
      <c r="G201" s="13">
        <v>44468.916666666664</v>
      </c>
      <c r="H201" s="77" t="s">
        <v>6610</v>
      </c>
      <c r="I201" s="16">
        <v>91</v>
      </c>
      <c r="J201" s="16">
        <v>51</v>
      </c>
      <c r="K201" s="16">
        <v>32</v>
      </c>
      <c r="L201" s="16">
        <v>25</v>
      </c>
      <c r="M201" s="81">
        <v>37.128</v>
      </c>
      <c r="N201" s="100">
        <v>37</v>
      </c>
      <c r="O201" s="64">
        <v>2530</v>
      </c>
      <c r="P201" s="65">
        <f>Table224578910112345678910111213141516171819202122232425262728293031323334353637[[#This Row],[PEMBULATAN]]*O201</f>
        <v>93610</v>
      </c>
    </row>
    <row r="202" spans="1:16" ht="23.25" customHeight="1" x14ac:dyDescent="0.2">
      <c r="A202" s="14"/>
      <c r="B202" s="75"/>
      <c r="C202" s="73" t="s">
        <v>6509</v>
      </c>
      <c r="D202" s="78" t="s">
        <v>289</v>
      </c>
      <c r="E202" s="13">
        <v>44467</v>
      </c>
      <c r="F202" s="76" t="s">
        <v>1362</v>
      </c>
      <c r="G202" s="13">
        <v>44468.916666666664</v>
      </c>
      <c r="H202" s="77" t="s">
        <v>6610</v>
      </c>
      <c r="I202" s="16">
        <v>97</v>
      </c>
      <c r="J202" s="16">
        <v>56</v>
      </c>
      <c r="K202" s="16">
        <v>30</v>
      </c>
      <c r="L202" s="16">
        <v>29</v>
      </c>
      <c r="M202" s="81">
        <v>40.74</v>
      </c>
      <c r="N202" s="100">
        <v>41</v>
      </c>
      <c r="O202" s="64">
        <v>2530</v>
      </c>
      <c r="P202" s="65">
        <f>Table224578910112345678910111213141516171819202122232425262728293031323334353637[[#This Row],[PEMBULATAN]]*O202</f>
        <v>103730</v>
      </c>
    </row>
    <row r="203" spans="1:16" ht="23.25" customHeight="1" x14ac:dyDescent="0.2">
      <c r="A203" s="14"/>
      <c r="B203" s="75"/>
      <c r="C203" s="73" t="s">
        <v>6510</v>
      </c>
      <c r="D203" s="78" t="s">
        <v>289</v>
      </c>
      <c r="E203" s="13">
        <v>44467</v>
      </c>
      <c r="F203" s="76" t="s">
        <v>1362</v>
      </c>
      <c r="G203" s="13">
        <v>44468.916666666664</v>
      </c>
      <c r="H203" s="77" t="s">
        <v>6610</v>
      </c>
      <c r="I203" s="16">
        <v>85</v>
      </c>
      <c r="J203" s="16">
        <v>60</v>
      </c>
      <c r="K203" s="16">
        <v>24</v>
      </c>
      <c r="L203" s="16">
        <v>17</v>
      </c>
      <c r="M203" s="81">
        <v>30.6</v>
      </c>
      <c r="N203" s="100">
        <v>31</v>
      </c>
      <c r="O203" s="64">
        <v>2530</v>
      </c>
      <c r="P203" s="65">
        <f>Table224578910112345678910111213141516171819202122232425262728293031323334353637[[#This Row],[PEMBULATAN]]*O203</f>
        <v>78430</v>
      </c>
    </row>
    <row r="204" spans="1:16" ht="23.25" customHeight="1" x14ac:dyDescent="0.2">
      <c r="A204" s="14"/>
      <c r="B204" s="75"/>
      <c r="C204" s="73" t="s">
        <v>6511</v>
      </c>
      <c r="D204" s="78" t="s">
        <v>289</v>
      </c>
      <c r="E204" s="13">
        <v>44467</v>
      </c>
      <c r="F204" s="76" t="s">
        <v>1362</v>
      </c>
      <c r="G204" s="13">
        <v>44468.916666666664</v>
      </c>
      <c r="H204" s="77" t="s">
        <v>6610</v>
      </c>
      <c r="I204" s="16">
        <v>65</v>
      </c>
      <c r="J204" s="16">
        <v>34</v>
      </c>
      <c r="K204" s="16">
        <v>24</v>
      </c>
      <c r="L204" s="16">
        <v>7</v>
      </c>
      <c r="M204" s="81">
        <v>13.26</v>
      </c>
      <c r="N204" s="100">
        <v>13</v>
      </c>
      <c r="O204" s="64">
        <v>2530</v>
      </c>
      <c r="P204" s="65">
        <f>Table224578910112345678910111213141516171819202122232425262728293031323334353637[[#This Row],[PEMBULATAN]]*O204</f>
        <v>32890</v>
      </c>
    </row>
    <row r="205" spans="1:16" ht="23.25" customHeight="1" x14ac:dyDescent="0.2">
      <c r="A205" s="14"/>
      <c r="B205" s="75"/>
      <c r="C205" s="73" t="s">
        <v>6512</v>
      </c>
      <c r="D205" s="78" t="s">
        <v>289</v>
      </c>
      <c r="E205" s="13">
        <v>44467</v>
      </c>
      <c r="F205" s="76" t="s">
        <v>1362</v>
      </c>
      <c r="G205" s="13">
        <v>44468.916666666664</v>
      </c>
      <c r="H205" s="77" t="s">
        <v>6610</v>
      </c>
      <c r="I205" s="16">
        <v>98</v>
      </c>
      <c r="J205" s="16">
        <v>43</v>
      </c>
      <c r="K205" s="16">
        <v>21</v>
      </c>
      <c r="L205" s="16">
        <v>8</v>
      </c>
      <c r="M205" s="81">
        <v>22.1235</v>
      </c>
      <c r="N205" s="100">
        <v>22</v>
      </c>
      <c r="O205" s="64">
        <v>2530</v>
      </c>
      <c r="P205" s="65">
        <f>Table224578910112345678910111213141516171819202122232425262728293031323334353637[[#This Row],[PEMBULATAN]]*O205</f>
        <v>55660</v>
      </c>
    </row>
    <row r="206" spans="1:16" ht="23.25" customHeight="1" x14ac:dyDescent="0.2">
      <c r="A206" s="14"/>
      <c r="B206" s="75"/>
      <c r="C206" s="73" t="s">
        <v>6513</v>
      </c>
      <c r="D206" s="78" t="s">
        <v>289</v>
      </c>
      <c r="E206" s="13">
        <v>44467</v>
      </c>
      <c r="F206" s="76" t="s">
        <v>1362</v>
      </c>
      <c r="G206" s="13">
        <v>44468.916666666664</v>
      </c>
      <c r="H206" s="77" t="s">
        <v>6610</v>
      </c>
      <c r="I206" s="16">
        <v>78</v>
      </c>
      <c r="J206" s="16">
        <v>54</v>
      </c>
      <c r="K206" s="16">
        <v>23</v>
      </c>
      <c r="L206" s="16">
        <v>13</v>
      </c>
      <c r="M206" s="81">
        <v>24.219000000000001</v>
      </c>
      <c r="N206" s="100">
        <v>24</v>
      </c>
      <c r="O206" s="64">
        <v>2530</v>
      </c>
      <c r="P206" s="65">
        <f>Table224578910112345678910111213141516171819202122232425262728293031323334353637[[#This Row],[PEMBULATAN]]*O206</f>
        <v>60720</v>
      </c>
    </row>
    <row r="207" spans="1:16" ht="23.25" customHeight="1" x14ac:dyDescent="0.2">
      <c r="A207" s="14"/>
      <c r="B207" s="75"/>
      <c r="C207" s="73" t="s">
        <v>6514</v>
      </c>
      <c r="D207" s="78" t="s">
        <v>289</v>
      </c>
      <c r="E207" s="13">
        <v>44467</v>
      </c>
      <c r="F207" s="76" t="s">
        <v>1362</v>
      </c>
      <c r="G207" s="13">
        <v>44468.916666666664</v>
      </c>
      <c r="H207" s="77" t="s">
        <v>6610</v>
      </c>
      <c r="I207" s="16">
        <v>86</v>
      </c>
      <c r="J207" s="16">
        <v>54</v>
      </c>
      <c r="K207" s="16">
        <v>20</v>
      </c>
      <c r="L207" s="16">
        <v>22</v>
      </c>
      <c r="M207" s="81">
        <v>23.22</v>
      </c>
      <c r="N207" s="100">
        <v>23</v>
      </c>
      <c r="O207" s="64">
        <v>2530</v>
      </c>
      <c r="P207" s="65">
        <f>Table224578910112345678910111213141516171819202122232425262728293031323334353637[[#This Row],[PEMBULATAN]]*O207</f>
        <v>58190</v>
      </c>
    </row>
    <row r="208" spans="1:16" ht="23.25" customHeight="1" x14ac:dyDescent="0.2">
      <c r="A208" s="14"/>
      <c r="B208" s="75"/>
      <c r="C208" s="73" t="s">
        <v>6515</v>
      </c>
      <c r="D208" s="78" t="s">
        <v>289</v>
      </c>
      <c r="E208" s="13">
        <v>44467</v>
      </c>
      <c r="F208" s="76" t="s">
        <v>1362</v>
      </c>
      <c r="G208" s="13">
        <v>44468.916666666664</v>
      </c>
      <c r="H208" s="77" t="s">
        <v>6610</v>
      </c>
      <c r="I208" s="16">
        <v>81</v>
      </c>
      <c r="J208" s="16">
        <v>40</v>
      </c>
      <c r="K208" s="16">
        <v>40</v>
      </c>
      <c r="L208" s="16">
        <v>13</v>
      </c>
      <c r="M208" s="81">
        <v>32.4</v>
      </c>
      <c r="N208" s="100">
        <v>33</v>
      </c>
      <c r="O208" s="64">
        <v>2530</v>
      </c>
      <c r="P208" s="65">
        <f>Table224578910112345678910111213141516171819202122232425262728293031323334353637[[#This Row],[PEMBULATAN]]*O208</f>
        <v>83490</v>
      </c>
    </row>
    <row r="209" spans="1:16" ht="23.25" customHeight="1" x14ac:dyDescent="0.2">
      <c r="A209" s="14"/>
      <c r="B209" s="75"/>
      <c r="C209" s="73" t="s">
        <v>6516</v>
      </c>
      <c r="D209" s="78" t="s">
        <v>289</v>
      </c>
      <c r="E209" s="13">
        <v>44467</v>
      </c>
      <c r="F209" s="76" t="s">
        <v>1362</v>
      </c>
      <c r="G209" s="13">
        <v>44468.916666666664</v>
      </c>
      <c r="H209" s="77" t="s">
        <v>6610</v>
      </c>
      <c r="I209" s="16">
        <v>80</v>
      </c>
      <c r="J209" s="16">
        <v>41</v>
      </c>
      <c r="K209" s="16">
        <v>23</v>
      </c>
      <c r="L209" s="16">
        <v>15</v>
      </c>
      <c r="M209" s="81">
        <v>18.86</v>
      </c>
      <c r="N209" s="100">
        <v>19</v>
      </c>
      <c r="O209" s="64">
        <v>2530</v>
      </c>
      <c r="P209" s="65">
        <f>Table224578910112345678910111213141516171819202122232425262728293031323334353637[[#This Row],[PEMBULATAN]]*O209</f>
        <v>48070</v>
      </c>
    </row>
    <row r="210" spans="1:16" ht="23.25" customHeight="1" x14ac:dyDescent="0.2">
      <c r="A210" s="14"/>
      <c r="B210" s="75"/>
      <c r="C210" s="73" t="s">
        <v>6517</v>
      </c>
      <c r="D210" s="78" t="s">
        <v>289</v>
      </c>
      <c r="E210" s="13">
        <v>44467</v>
      </c>
      <c r="F210" s="76" t="s">
        <v>1362</v>
      </c>
      <c r="G210" s="13">
        <v>44468.916666666664</v>
      </c>
      <c r="H210" s="77" t="s">
        <v>6610</v>
      </c>
      <c r="I210" s="16">
        <v>60</v>
      </c>
      <c r="J210" s="16">
        <v>43</v>
      </c>
      <c r="K210" s="16">
        <v>22</v>
      </c>
      <c r="L210" s="16">
        <v>5</v>
      </c>
      <c r="M210" s="81">
        <v>14.19</v>
      </c>
      <c r="N210" s="100">
        <v>14</v>
      </c>
      <c r="O210" s="64">
        <v>2530</v>
      </c>
      <c r="P210" s="65">
        <f>Table224578910112345678910111213141516171819202122232425262728293031323334353637[[#This Row],[PEMBULATAN]]*O210</f>
        <v>35420</v>
      </c>
    </row>
    <row r="211" spans="1:16" ht="23.25" customHeight="1" x14ac:dyDescent="0.2">
      <c r="A211" s="14"/>
      <c r="B211" s="75"/>
      <c r="C211" s="73" t="s">
        <v>6518</v>
      </c>
      <c r="D211" s="78" t="s">
        <v>289</v>
      </c>
      <c r="E211" s="13">
        <v>44467</v>
      </c>
      <c r="F211" s="76" t="s">
        <v>1362</v>
      </c>
      <c r="G211" s="13">
        <v>44468.916666666664</v>
      </c>
      <c r="H211" s="77" t="s">
        <v>6610</v>
      </c>
      <c r="I211" s="16">
        <v>65</v>
      </c>
      <c r="J211" s="16">
        <v>54</v>
      </c>
      <c r="K211" s="16">
        <v>24</v>
      </c>
      <c r="L211" s="16">
        <v>13</v>
      </c>
      <c r="M211" s="81">
        <v>21.06</v>
      </c>
      <c r="N211" s="100">
        <v>21</v>
      </c>
      <c r="O211" s="64">
        <v>2530</v>
      </c>
      <c r="P211" s="65">
        <f>Table224578910112345678910111213141516171819202122232425262728293031323334353637[[#This Row],[PEMBULATAN]]*O211</f>
        <v>53130</v>
      </c>
    </row>
    <row r="212" spans="1:16" ht="23.25" customHeight="1" x14ac:dyDescent="0.2">
      <c r="A212" s="14"/>
      <c r="B212" s="75"/>
      <c r="C212" s="73" t="s">
        <v>6519</v>
      </c>
      <c r="D212" s="78" t="s">
        <v>289</v>
      </c>
      <c r="E212" s="13">
        <v>44467</v>
      </c>
      <c r="F212" s="76" t="s">
        <v>1362</v>
      </c>
      <c r="G212" s="13">
        <v>44468.916666666664</v>
      </c>
      <c r="H212" s="77" t="s">
        <v>6610</v>
      </c>
      <c r="I212" s="16">
        <v>81</v>
      </c>
      <c r="J212" s="16">
        <v>51</v>
      </c>
      <c r="K212" s="16">
        <v>29</v>
      </c>
      <c r="L212" s="16">
        <v>14</v>
      </c>
      <c r="M212" s="81">
        <v>29.949750000000002</v>
      </c>
      <c r="N212" s="100">
        <v>30</v>
      </c>
      <c r="O212" s="64">
        <v>2530</v>
      </c>
      <c r="P212" s="65">
        <f>Table224578910112345678910111213141516171819202122232425262728293031323334353637[[#This Row],[PEMBULATAN]]*O212</f>
        <v>75900</v>
      </c>
    </row>
    <row r="213" spans="1:16" ht="23.25" customHeight="1" x14ac:dyDescent="0.2">
      <c r="A213" s="14"/>
      <c r="B213" s="75"/>
      <c r="C213" s="73" t="s">
        <v>6520</v>
      </c>
      <c r="D213" s="78" t="s">
        <v>289</v>
      </c>
      <c r="E213" s="13">
        <v>44467</v>
      </c>
      <c r="F213" s="76" t="s">
        <v>1362</v>
      </c>
      <c r="G213" s="13">
        <v>44468.916666666664</v>
      </c>
      <c r="H213" s="77" t="s">
        <v>6610</v>
      </c>
      <c r="I213" s="16">
        <v>78</v>
      </c>
      <c r="J213" s="16">
        <v>56</v>
      </c>
      <c r="K213" s="16">
        <v>21</v>
      </c>
      <c r="L213" s="16">
        <v>13</v>
      </c>
      <c r="M213" s="81">
        <v>22.931999999999999</v>
      </c>
      <c r="N213" s="100">
        <v>23</v>
      </c>
      <c r="O213" s="64">
        <v>2530</v>
      </c>
      <c r="P213" s="65">
        <f>Table224578910112345678910111213141516171819202122232425262728293031323334353637[[#This Row],[PEMBULATAN]]*O213</f>
        <v>58190</v>
      </c>
    </row>
    <row r="214" spans="1:16" ht="23.25" customHeight="1" x14ac:dyDescent="0.2">
      <c r="A214" s="14"/>
      <c r="B214" s="75"/>
      <c r="C214" s="73" t="s">
        <v>6521</v>
      </c>
      <c r="D214" s="78" t="s">
        <v>289</v>
      </c>
      <c r="E214" s="13">
        <v>44467</v>
      </c>
      <c r="F214" s="76" t="s">
        <v>1362</v>
      </c>
      <c r="G214" s="13">
        <v>44468.916666666664</v>
      </c>
      <c r="H214" s="77" t="s">
        <v>6610</v>
      </c>
      <c r="I214" s="16">
        <v>65</v>
      </c>
      <c r="J214" s="16">
        <v>34</v>
      </c>
      <c r="K214" s="16">
        <v>19</v>
      </c>
      <c r="L214" s="16">
        <v>11</v>
      </c>
      <c r="M214" s="81">
        <v>10.4975</v>
      </c>
      <c r="N214" s="100">
        <v>11</v>
      </c>
      <c r="O214" s="64">
        <v>2530</v>
      </c>
      <c r="P214" s="65">
        <f>Table224578910112345678910111213141516171819202122232425262728293031323334353637[[#This Row],[PEMBULATAN]]*O214</f>
        <v>27830</v>
      </c>
    </row>
    <row r="215" spans="1:16" ht="23.25" customHeight="1" x14ac:dyDescent="0.2">
      <c r="A215" s="14"/>
      <c r="B215" s="75"/>
      <c r="C215" s="73" t="s">
        <v>6522</v>
      </c>
      <c r="D215" s="78" t="s">
        <v>289</v>
      </c>
      <c r="E215" s="13">
        <v>44467</v>
      </c>
      <c r="F215" s="76" t="s">
        <v>1362</v>
      </c>
      <c r="G215" s="13">
        <v>44468.916666666664</v>
      </c>
      <c r="H215" s="77" t="s">
        <v>6610</v>
      </c>
      <c r="I215" s="16">
        <v>66</v>
      </c>
      <c r="J215" s="16">
        <v>52</v>
      </c>
      <c r="K215" s="16">
        <v>14</v>
      </c>
      <c r="L215" s="16">
        <v>12</v>
      </c>
      <c r="M215" s="81">
        <v>12.012</v>
      </c>
      <c r="N215" s="100">
        <v>12</v>
      </c>
      <c r="O215" s="64">
        <v>2530</v>
      </c>
      <c r="P215" s="65">
        <f>Table224578910112345678910111213141516171819202122232425262728293031323334353637[[#This Row],[PEMBULATAN]]*O215</f>
        <v>30360</v>
      </c>
    </row>
    <row r="216" spans="1:16" ht="23.25" customHeight="1" x14ac:dyDescent="0.2">
      <c r="A216" s="14"/>
      <c r="B216" s="75"/>
      <c r="C216" s="73" t="s">
        <v>6523</v>
      </c>
      <c r="D216" s="78" t="s">
        <v>289</v>
      </c>
      <c r="E216" s="13">
        <v>44467</v>
      </c>
      <c r="F216" s="76" t="s">
        <v>1362</v>
      </c>
      <c r="G216" s="13">
        <v>44468.916666666664</v>
      </c>
      <c r="H216" s="77" t="s">
        <v>6610</v>
      </c>
      <c r="I216" s="16">
        <v>71</v>
      </c>
      <c r="J216" s="16">
        <v>51</v>
      </c>
      <c r="K216" s="16">
        <v>13</v>
      </c>
      <c r="L216" s="16">
        <v>13</v>
      </c>
      <c r="M216" s="81">
        <v>11.76825</v>
      </c>
      <c r="N216" s="100">
        <v>13</v>
      </c>
      <c r="O216" s="64">
        <v>2530</v>
      </c>
      <c r="P216" s="65">
        <f>Table224578910112345678910111213141516171819202122232425262728293031323334353637[[#This Row],[PEMBULATAN]]*O216</f>
        <v>32890</v>
      </c>
    </row>
    <row r="217" spans="1:16" ht="23.25" customHeight="1" x14ac:dyDescent="0.2">
      <c r="A217" s="14"/>
      <c r="B217" s="75"/>
      <c r="C217" s="73" t="s">
        <v>6524</v>
      </c>
      <c r="D217" s="78" t="s">
        <v>289</v>
      </c>
      <c r="E217" s="13">
        <v>44467</v>
      </c>
      <c r="F217" s="76" t="s">
        <v>1362</v>
      </c>
      <c r="G217" s="13">
        <v>44468.916666666664</v>
      </c>
      <c r="H217" s="77" t="s">
        <v>6610</v>
      </c>
      <c r="I217" s="16">
        <v>54</v>
      </c>
      <c r="J217" s="16">
        <v>20</v>
      </c>
      <c r="K217" s="16">
        <v>20</v>
      </c>
      <c r="L217" s="16">
        <v>7</v>
      </c>
      <c r="M217" s="81">
        <v>5.4</v>
      </c>
      <c r="N217" s="100">
        <v>7</v>
      </c>
      <c r="O217" s="64">
        <v>2530</v>
      </c>
      <c r="P217" s="65">
        <f>Table224578910112345678910111213141516171819202122232425262728293031323334353637[[#This Row],[PEMBULATAN]]*O217</f>
        <v>17710</v>
      </c>
    </row>
    <row r="218" spans="1:16" ht="23.25" customHeight="1" x14ac:dyDescent="0.2">
      <c r="A218" s="14"/>
      <c r="B218" s="75"/>
      <c r="C218" s="73" t="s">
        <v>6525</v>
      </c>
      <c r="D218" s="78" t="s">
        <v>289</v>
      </c>
      <c r="E218" s="13">
        <v>44467</v>
      </c>
      <c r="F218" s="76" t="s">
        <v>1362</v>
      </c>
      <c r="G218" s="13">
        <v>44468.916666666664</v>
      </c>
      <c r="H218" s="77" t="s">
        <v>6610</v>
      </c>
      <c r="I218" s="16">
        <v>55</v>
      </c>
      <c r="J218" s="16">
        <v>45</v>
      </c>
      <c r="K218" s="16">
        <v>16</v>
      </c>
      <c r="L218" s="16">
        <v>3</v>
      </c>
      <c r="M218" s="81">
        <v>9.9</v>
      </c>
      <c r="N218" s="100">
        <v>10</v>
      </c>
      <c r="O218" s="64">
        <v>2530</v>
      </c>
      <c r="P218" s="65">
        <f>Table224578910112345678910111213141516171819202122232425262728293031323334353637[[#This Row],[PEMBULATAN]]*O218</f>
        <v>25300</v>
      </c>
    </row>
    <row r="219" spans="1:16" ht="23.25" customHeight="1" x14ac:dyDescent="0.2">
      <c r="A219" s="14"/>
      <c r="B219" s="75"/>
      <c r="C219" s="73" t="s">
        <v>6526</v>
      </c>
      <c r="D219" s="78" t="s">
        <v>289</v>
      </c>
      <c r="E219" s="13">
        <v>44467</v>
      </c>
      <c r="F219" s="76" t="s">
        <v>1362</v>
      </c>
      <c r="G219" s="13">
        <v>44468.916666666664</v>
      </c>
      <c r="H219" s="77" t="s">
        <v>6610</v>
      </c>
      <c r="I219" s="16">
        <v>61</v>
      </c>
      <c r="J219" s="16">
        <v>41</v>
      </c>
      <c r="K219" s="16">
        <v>20</v>
      </c>
      <c r="L219" s="16">
        <v>5</v>
      </c>
      <c r="M219" s="81">
        <v>12.505000000000001</v>
      </c>
      <c r="N219" s="100">
        <v>13</v>
      </c>
      <c r="O219" s="64">
        <v>2530</v>
      </c>
      <c r="P219" s="65">
        <f>Table224578910112345678910111213141516171819202122232425262728293031323334353637[[#This Row],[PEMBULATAN]]*O219</f>
        <v>32890</v>
      </c>
    </row>
    <row r="220" spans="1:16" ht="23.25" customHeight="1" x14ac:dyDescent="0.2">
      <c r="A220" s="14"/>
      <c r="B220" s="75"/>
      <c r="C220" s="73" t="s">
        <v>6527</v>
      </c>
      <c r="D220" s="78" t="s">
        <v>289</v>
      </c>
      <c r="E220" s="13">
        <v>44467</v>
      </c>
      <c r="F220" s="76" t="s">
        <v>1362</v>
      </c>
      <c r="G220" s="13">
        <v>44468.916666666664</v>
      </c>
      <c r="H220" s="77" t="s">
        <v>6610</v>
      </c>
      <c r="I220" s="16">
        <v>65</v>
      </c>
      <c r="J220" s="16">
        <v>55</v>
      </c>
      <c r="K220" s="16">
        <v>20</v>
      </c>
      <c r="L220" s="16">
        <v>7</v>
      </c>
      <c r="M220" s="81">
        <v>17.875</v>
      </c>
      <c r="N220" s="100">
        <v>18</v>
      </c>
      <c r="O220" s="64">
        <v>2530</v>
      </c>
      <c r="P220" s="65">
        <f>Table224578910112345678910111213141516171819202122232425262728293031323334353637[[#This Row],[PEMBULATAN]]*O220</f>
        <v>45540</v>
      </c>
    </row>
    <row r="221" spans="1:16" ht="23.25" customHeight="1" x14ac:dyDescent="0.2">
      <c r="A221" s="14"/>
      <c r="B221" s="75"/>
      <c r="C221" s="73" t="s">
        <v>6528</v>
      </c>
      <c r="D221" s="78" t="s">
        <v>289</v>
      </c>
      <c r="E221" s="13">
        <v>44467</v>
      </c>
      <c r="F221" s="76" t="s">
        <v>1362</v>
      </c>
      <c r="G221" s="13">
        <v>44468.916666666664</v>
      </c>
      <c r="H221" s="77" t="s">
        <v>6610</v>
      </c>
      <c r="I221" s="16">
        <v>53</v>
      </c>
      <c r="J221" s="16">
        <v>48</v>
      </c>
      <c r="K221" s="16">
        <v>22</v>
      </c>
      <c r="L221" s="16">
        <v>8</v>
      </c>
      <c r="M221" s="81">
        <v>13.992000000000001</v>
      </c>
      <c r="N221" s="100">
        <v>14</v>
      </c>
      <c r="O221" s="64">
        <v>2530</v>
      </c>
      <c r="P221" s="65">
        <f>Table224578910112345678910111213141516171819202122232425262728293031323334353637[[#This Row],[PEMBULATAN]]*O221</f>
        <v>35420</v>
      </c>
    </row>
    <row r="222" spans="1:16" ht="23.25" customHeight="1" x14ac:dyDescent="0.2">
      <c r="A222" s="14"/>
      <c r="B222" s="75"/>
      <c r="C222" s="73" t="s">
        <v>6529</v>
      </c>
      <c r="D222" s="78" t="s">
        <v>289</v>
      </c>
      <c r="E222" s="13">
        <v>44467</v>
      </c>
      <c r="F222" s="76" t="s">
        <v>1362</v>
      </c>
      <c r="G222" s="13">
        <v>44468.916666666664</v>
      </c>
      <c r="H222" s="77" t="s">
        <v>6610</v>
      </c>
      <c r="I222" s="16">
        <v>77</v>
      </c>
      <c r="J222" s="16">
        <v>56</v>
      </c>
      <c r="K222" s="16">
        <v>21</v>
      </c>
      <c r="L222" s="16">
        <v>10</v>
      </c>
      <c r="M222" s="81">
        <v>22.638000000000002</v>
      </c>
      <c r="N222" s="100">
        <v>23</v>
      </c>
      <c r="O222" s="64">
        <v>2530</v>
      </c>
      <c r="P222" s="65">
        <f>Table224578910112345678910111213141516171819202122232425262728293031323334353637[[#This Row],[PEMBULATAN]]*O222</f>
        <v>58190</v>
      </c>
    </row>
    <row r="223" spans="1:16" ht="23.25" customHeight="1" x14ac:dyDescent="0.2">
      <c r="A223" s="14"/>
      <c r="B223" s="75"/>
      <c r="C223" s="73" t="s">
        <v>6530</v>
      </c>
      <c r="D223" s="78" t="s">
        <v>289</v>
      </c>
      <c r="E223" s="13">
        <v>44467</v>
      </c>
      <c r="F223" s="76" t="s">
        <v>1362</v>
      </c>
      <c r="G223" s="13">
        <v>44468.916666666664</v>
      </c>
      <c r="H223" s="77" t="s">
        <v>6610</v>
      </c>
      <c r="I223" s="16">
        <v>70</v>
      </c>
      <c r="J223" s="16">
        <v>56</v>
      </c>
      <c r="K223" s="16">
        <v>24</v>
      </c>
      <c r="L223" s="16">
        <v>15</v>
      </c>
      <c r="M223" s="81">
        <v>23.52</v>
      </c>
      <c r="N223" s="100">
        <v>24</v>
      </c>
      <c r="O223" s="64">
        <v>2530</v>
      </c>
      <c r="P223" s="65">
        <f>Table224578910112345678910111213141516171819202122232425262728293031323334353637[[#This Row],[PEMBULATAN]]*O223</f>
        <v>60720</v>
      </c>
    </row>
    <row r="224" spans="1:16" ht="23.25" customHeight="1" x14ac:dyDescent="0.2">
      <c r="A224" s="14"/>
      <c r="B224" s="75"/>
      <c r="C224" s="73" t="s">
        <v>6531</v>
      </c>
      <c r="D224" s="78" t="s">
        <v>289</v>
      </c>
      <c r="E224" s="13">
        <v>44467</v>
      </c>
      <c r="F224" s="76" t="s">
        <v>1362</v>
      </c>
      <c r="G224" s="13">
        <v>44468.916666666664</v>
      </c>
      <c r="H224" s="77" t="s">
        <v>6610</v>
      </c>
      <c r="I224" s="16">
        <v>84</v>
      </c>
      <c r="J224" s="16">
        <v>46</v>
      </c>
      <c r="K224" s="16">
        <v>22</v>
      </c>
      <c r="L224" s="16">
        <v>16</v>
      </c>
      <c r="M224" s="81">
        <v>21.251999999999999</v>
      </c>
      <c r="N224" s="100">
        <v>21</v>
      </c>
      <c r="O224" s="64">
        <v>2530</v>
      </c>
      <c r="P224" s="65">
        <f>Table224578910112345678910111213141516171819202122232425262728293031323334353637[[#This Row],[PEMBULATAN]]*O224</f>
        <v>53130</v>
      </c>
    </row>
    <row r="225" spans="1:16" ht="23.25" customHeight="1" x14ac:dyDescent="0.2">
      <c r="A225" s="14"/>
      <c r="B225" s="75"/>
      <c r="C225" s="73" t="s">
        <v>6532</v>
      </c>
      <c r="D225" s="78" t="s">
        <v>289</v>
      </c>
      <c r="E225" s="13">
        <v>44467</v>
      </c>
      <c r="F225" s="76" t="s">
        <v>1362</v>
      </c>
      <c r="G225" s="13">
        <v>44468.916666666664</v>
      </c>
      <c r="H225" s="77" t="s">
        <v>6610</v>
      </c>
      <c r="I225" s="16">
        <v>68</v>
      </c>
      <c r="J225" s="16">
        <v>46</v>
      </c>
      <c r="K225" s="16">
        <v>21</v>
      </c>
      <c r="L225" s="16">
        <v>11</v>
      </c>
      <c r="M225" s="81">
        <v>16.422000000000001</v>
      </c>
      <c r="N225" s="100">
        <v>17</v>
      </c>
      <c r="O225" s="64">
        <v>2530</v>
      </c>
      <c r="P225" s="65">
        <f>Table224578910112345678910111213141516171819202122232425262728293031323334353637[[#This Row],[PEMBULATAN]]*O225</f>
        <v>43010</v>
      </c>
    </row>
    <row r="226" spans="1:16" ht="23.25" customHeight="1" x14ac:dyDescent="0.2">
      <c r="A226" s="14"/>
      <c r="B226" s="75"/>
      <c r="C226" s="73" t="s">
        <v>6533</v>
      </c>
      <c r="D226" s="78" t="s">
        <v>289</v>
      </c>
      <c r="E226" s="13">
        <v>44467</v>
      </c>
      <c r="F226" s="76" t="s">
        <v>1362</v>
      </c>
      <c r="G226" s="13">
        <v>44468.916666666664</v>
      </c>
      <c r="H226" s="77" t="s">
        <v>6610</v>
      </c>
      <c r="I226" s="16">
        <v>68</v>
      </c>
      <c r="J226" s="16">
        <v>53</v>
      </c>
      <c r="K226" s="16">
        <v>20</v>
      </c>
      <c r="L226" s="16">
        <v>12</v>
      </c>
      <c r="M226" s="81">
        <v>18.02</v>
      </c>
      <c r="N226" s="100">
        <v>18</v>
      </c>
      <c r="O226" s="64">
        <v>2530</v>
      </c>
      <c r="P226" s="65">
        <f>Table224578910112345678910111213141516171819202122232425262728293031323334353637[[#This Row],[PEMBULATAN]]*O226</f>
        <v>45540</v>
      </c>
    </row>
    <row r="227" spans="1:16" ht="23.25" customHeight="1" x14ac:dyDescent="0.2">
      <c r="A227" s="14"/>
      <c r="B227" s="75"/>
      <c r="C227" s="73" t="s">
        <v>6534</v>
      </c>
      <c r="D227" s="78" t="s">
        <v>289</v>
      </c>
      <c r="E227" s="13">
        <v>44467</v>
      </c>
      <c r="F227" s="76" t="s">
        <v>1362</v>
      </c>
      <c r="G227" s="13">
        <v>44468.916666666664</v>
      </c>
      <c r="H227" s="77" t="s">
        <v>6610</v>
      </c>
      <c r="I227" s="16">
        <v>59</v>
      </c>
      <c r="J227" s="16">
        <v>36</v>
      </c>
      <c r="K227" s="16">
        <v>18</v>
      </c>
      <c r="L227" s="16">
        <v>6</v>
      </c>
      <c r="M227" s="81">
        <v>9.5579999999999998</v>
      </c>
      <c r="N227" s="100">
        <v>10</v>
      </c>
      <c r="O227" s="64">
        <v>2530</v>
      </c>
      <c r="P227" s="65">
        <f>Table224578910112345678910111213141516171819202122232425262728293031323334353637[[#This Row],[PEMBULATAN]]*O227</f>
        <v>25300</v>
      </c>
    </row>
    <row r="228" spans="1:16" ht="23.25" customHeight="1" x14ac:dyDescent="0.2">
      <c r="A228" s="14"/>
      <c r="B228" s="75"/>
      <c r="C228" s="73" t="s">
        <v>6535</v>
      </c>
      <c r="D228" s="78" t="s">
        <v>289</v>
      </c>
      <c r="E228" s="13">
        <v>44467</v>
      </c>
      <c r="F228" s="76" t="s">
        <v>1362</v>
      </c>
      <c r="G228" s="13">
        <v>44468.916666666664</v>
      </c>
      <c r="H228" s="77" t="s">
        <v>6610</v>
      </c>
      <c r="I228" s="16">
        <v>84</v>
      </c>
      <c r="J228" s="16">
        <v>54</v>
      </c>
      <c r="K228" s="16">
        <v>23</v>
      </c>
      <c r="L228" s="16">
        <v>13</v>
      </c>
      <c r="M228" s="81">
        <v>26.082000000000001</v>
      </c>
      <c r="N228" s="100">
        <v>26</v>
      </c>
      <c r="O228" s="64">
        <v>2530</v>
      </c>
      <c r="P228" s="65">
        <f>Table224578910112345678910111213141516171819202122232425262728293031323334353637[[#This Row],[PEMBULATAN]]*O228</f>
        <v>65780</v>
      </c>
    </row>
    <row r="229" spans="1:16" ht="23.25" customHeight="1" x14ac:dyDescent="0.2">
      <c r="A229" s="14"/>
      <c r="B229" s="75"/>
      <c r="C229" s="73" t="s">
        <v>6536</v>
      </c>
      <c r="D229" s="78" t="s">
        <v>289</v>
      </c>
      <c r="E229" s="13">
        <v>44467</v>
      </c>
      <c r="F229" s="76" t="s">
        <v>1362</v>
      </c>
      <c r="G229" s="13">
        <v>44468.916666666664</v>
      </c>
      <c r="H229" s="77" t="s">
        <v>6610</v>
      </c>
      <c r="I229" s="16">
        <v>76</v>
      </c>
      <c r="J229" s="16">
        <v>53</v>
      </c>
      <c r="K229" s="16">
        <v>21</v>
      </c>
      <c r="L229" s="16">
        <v>11</v>
      </c>
      <c r="M229" s="81">
        <v>21.146999999999998</v>
      </c>
      <c r="N229" s="100">
        <v>21</v>
      </c>
      <c r="O229" s="64">
        <v>2530</v>
      </c>
      <c r="P229" s="65">
        <f>Table224578910112345678910111213141516171819202122232425262728293031323334353637[[#This Row],[PEMBULATAN]]*O229</f>
        <v>53130</v>
      </c>
    </row>
    <row r="230" spans="1:16" ht="23.25" customHeight="1" x14ac:dyDescent="0.2">
      <c r="A230" s="14"/>
      <c r="B230" s="75"/>
      <c r="C230" s="73" t="s">
        <v>6537</v>
      </c>
      <c r="D230" s="78" t="s">
        <v>289</v>
      </c>
      <c r="E230" s="13">
        <v>44467</v>
      </c>
      <c r="F230" s="76" t="s">
        <v>1362</v>
      </c>
      <c r="G230" s="13">
        <v>44468.916666666664</v>
      </c>
      <c r="H230" s="77" t="s">
        <v>6610</v>
      </c>
      <c r="I230" s="16">
        <v>65</v>
      </c>
      <c r="J230" s="16">
        <v>45</v>
      </c>
      <c r="K230" s="16">
        <v>26</v>
      </c>
      <c r="L230" s="16">
        <v>11</v>
      </c>
      <c r="M230" s="81">
        <v>19.012499999999999</v>
      </c>
      <c r="N230" s="100">
        <v>19</v>
      </c>
      <c r="O230" s="64">
        <v>2530</v>
      </c>
      <c r="P230" s="65">
        <f>Table224578910112345678910111213141516171819202122232425262728293031323334353637[[#This Row],[PEMBULATAN]]*O230</f>
        <v>48070</v>
      </c>
    </row>
    <row r="231" spans="1:16" ht="23.25" customHeight="1" x14ac:dyDescent="0.2">
      <c r="A231" s="14"/>
      <c r="B231" s="75"/>
      <c r="C231" s="73" t="s">
        <v>6538</v>
      </c>
      <c r="D231" s="78" t="s">
        <v>289</v>
      </c>
      <c r="E231" s="13">
        <v>44467</v>
      </c>
      <c r="F231" s="76" t="s">
        <v>1362</v>
      </c>
      <c r="G231" s="13">
        <v>44468.916666666664</v>
      </c>
      <c r="H231" s="77" t="s">
        <v>6610</v>
      </c>
      <c r="I231" s="16">
        <v>66</v>
      </c>
      <c r="J231" s="16">
        <v>40</v>
      </c>
      <c r="K231" s="16">
        <v>20</v>
      </c>
      <c r="L231" s="16">
        <v>11</v>
      </c>
      <c r="M231" s="81">
        <v>13.2</v>
      </c>
      <c r="N231" s="100">
        <v>13</v>
      </c>
      <c r="O231" s="64">
        <v>2530</v>
      </c>
      <c r="P231" s="65">
        <f>Table224578910112345678910111213141516171819202122232425262728293031323334353637[[#This Row],[PEMBULATAN]]*O231</f>
        <v>32890</v>
      </c>
    </row>
    <row r="232" spans="1:16" ht="23.25" customHeight="1" x14ac:dyDescent="0.2">
      <c r="A232" s="14"/>
      <c r="B232" s="75"/>
      <c r="C232" s="73" t="s">
        <v>6539</v>
      </c>
      <c r="D232" s="78" t="s">
        <v>289</v>
      </c>
      <c r="E232" s="13">
        <v>44467</v>
      </c>
      <c r="F232" s="76" t="s">
        <v>1362</v>
      </c>
      <c r="G232" s="13">
        <v>44468.916666666664</v>
      </c>
      <c r="H232" s="77" t="s">
        <v>6610</v>
      </c>
      <c r="I232" s="16">
        <v>81</v>
      </c>
      <c r="J232" s="16">
        <v>50</v>
      </c>
      <c r="K232" s="16">
        <v>23</v>
      </c>
      <c r="L232" s="16">
        <v>9</v>
      </c>
      <c r="M232" s="81">
        <v>23.287500000000001</v>
      </c>
      <c r="N232" s="100">
        <v>23</v>
      </c>
      <c r="O232" s="64">
        <v>2530</v>
      </c>
      <c r="P232" s="65">
        <f>Table224578910112345678910111213141516171819202122232425262728293031323334353637[[#This Row],[PEMBULATAN]]*O232</f>
        <v>58190</v>
      </c>
    </row>
    <row r="233" spans="1:16" ht="23.25" customHeight="1" x14ac:dyDescent="0.2">
      <c r="A233" s="14"/>
      <c r="B233" s="75"/>
      <c r="C233" s="73" t="s">
        <v>6540</v>
      </c>
      <c r="D233" s="78" t="s">
        <v>289</v>
      </c>
      <c r="E233" s="13">
        <v>44467</v>
      </c>
      <c r="F233" s="76" t="s">
        <v>1362</v>
      </c>
      <c r="G233" s="13">
        <v>44468.916666666664</v>
      </c>
      <c r="H233" s="77" t="s">
        <v>6610</v>
      </c>
      <c r="I233" s="16">
        <v>88</v>
      </c>
      <c r="J233" s="16">
        <v>56</v>
      </c>
      <c r="K233" s="16">
        <v>24</v>
      </c>
      <c r="L233" s="16">
        <v>10</v>
      </c>
      <c r="M233" s="81">
        <v>29.568000000000001</v>
      </c>
      <c r="N233" s="100">
        <v>30</v>
      </c>
      <c r="O233" s="64">
        <v>2530</v>
      </c>
      <c r="P233" s="65">
        <f>Table224578910112345678910111213141516171819202122232425262728293031323334353637[[#This Row],[PEMBULATAN]]*O233</f>
        <v>75900</v>
      </c>
    </row>
    <row r="234" spans="1:16" ht="23.25" customHeight="1" x14ac:dyDescent="0.2">
      <c r="A234" s="14"/>
      <c r="B234" s="75"/>
      <c r="C234" s="73" t="s">
        <v>6541</v>
      </c>
      <c r="D234" s="78" t="s">
        <v>289</v>
      </c>
      <c r="E234" s="13">
        <v>44467</v>
      </c>
      <c r="F234" s="76" t="s">
        <v>1362</v>
      </c>
      <c r="G234" s="13">
        <v>44468.916666666664</v>
      </c>
      <c r="H234" s="77" t="s">
        <v>6610</v>
      </c>
      <c r="I234" s="16">
        <v>45</v>
      </c>
      <c r="J234" s="16">
        <v>31</v>
      </c>
      <c r="K234" s="16">
        <v>15</v>
      </c>
      <c r="L234" s="16">
        <v>1</v>
      </c>
      <c r="M234" s="81">
        <v>5.2312500000000002</v>
      </c>
      <c r="N234" s="100">
        <v>5</v>
      </c>
      <c r="O234" s="64">
        <v>2530</v>
      </c>
      <c r="P234" s="65">
        <f>Table224578910112345678910111213141516171819202122232425262728293031323334353637[[#This Row],[PEMBULATAN]]*O234</f>
        <v>12650</v>
      </c>
    </row>
    <row r="235" spans="1:16" ht="23.25" customHeight="1" x14ac:dyDescent="0.2">
      <c r="A235" s="14"/>
      <c r="B235" s="75"/>
      <c r="C235" s="73" t="s">
        <v>6542</v>
      </c>
      <c r="D235" s="78" t="s">
        <v>289</v>
      </c>
      <c r="E235" s="13">
        <v>44467</v>
      </c>
      <c r="F235" s="76" t="s">
        <v>1362</v>
      </c>
      <c r="G235" s="13">
        <v>44468.916666666664</v>
      </c>
      <c r="H235" s="77" t="s">
        <v>6610</v>
      </c>
      <c r="I235" s="16">
        <v>74</v>
      </c>
      <c r="J235" s="16">
        <v>62</v>
      </c>
      <c r="K235" s="16">
        <v>20</v>
      </c>
      <c r="L235" s="16">
        <v>9</v>
      </c>
      <c r="M235" s="81">
        <v>22.94</v>
      </c>
      <c r="N235" s="100">
        <v>23</v>
      </c>
      <c r="O235" s="64">
        <v>2530</v>
      </c>
      <c r="P235" s="65">
        <f>Table224578910112345678910111213141516171819202122232425262728293031323334353637[[#This Row],[PEMBULATAN]]*O235</f>
        <v>58190</v>
      </c>
    </row>
    <row r="236" spans="1:16" ht="23.25" customHeight="1" x14ac:dyDescent="0.2">
      <c r="A236" s="14"/>
      <c r="B236" s="75"/>
      <c r="C236" s="73" t="s">
        <v>6543</v>
      </c>
      <c r="D236" s="78" t="s">
        <v>289</v>
      </c>
      <c r="E236" s="13">
        <v>44467</v>
      </c>
      <c r="F236" s="76" t="s">
        <v>1362</v>
      </c>
      <c r="G236" s="13">
        <v>44468.916666666664</v>
      </c>
      <c r="H236" s="77" t="s">
        <v>6610</v>
      </c>
      <c r="I236" s="16">
        <v>65</v>
      </c>
      <c r="J236" s="16">
        <v>45</v>
      </c>
      <c r="K236" s="16">
        <v>28</v>
      </c>
      <c r="L236" s="16">
        <v>14</v>
      </c>
      <c r="M236" s="81">
        <v>20.475000000000001</v>
      </c>
      <c r="N236" s="100">
        <v>21</v>
      </c>
      <c r="O236" s="64">
        <v>2530</v>
      </c>
      <c r="P236" s="65">
        <f>Table224578910112345678910111213141516171819202122232425262728293031323334353637[[#This Row],[PEMBULATAN]]*O236</f>
        <v>53130</v>
      </c>
    </row>
    <row r="237" spans="1:16" ht="23.25" customHeight="1" x14ac:dyDescent="0.2">
      <c r="A237" s="14"/>
      <c r="B237" s="75"/>
      <c r="C237" s="73" t="s">
        <v>6544</v>
      </c>
      <c r="D237" s="78" t="s">
        <v>289</v>
      </c>
      <c r="E237" s="13">
        <v>44467</v>
      </c>
      <c r="F237" s="76" t="s">
        <v>1362</v>
      </c>
      <c r="G237" s="13">
        <v>44468.916666666664</v>
      </c>
      <c r="H237" s="77" t="s">
        <v>6610</v>
      </c>
      <c r="I237" s="16">
        <v>78</v>
      </c>
      <c r="J237" s="16">
        <v>54</v>
      </c>
      <c r="K237" s="16">
        <v>21</v>
      </c>
      <c r="L237" s="16">
        <v>9</v>
      </c>
      <c r="M237" s="81">
        <v>22.113</v>
      </c>
      <c r="N237" s="100">
        <v>22</v>
      </c>
      <c r="O237" s="64">
        <v>2530</v>
      </c>
      <c r="P237" s="65">
        <f>Table224578910112345678910111213141516171819202122232425262728293031323334353637[[#This Row],[PEMBULATAN]]*O237</f>
        <v>55660</v>
      </c>
    </row>
    <row r="238" spans="1:16" ht="23.25" customHeight="1" x14ac:dyDescent="0.2">
      <c r="A238" s="14"/>
      <c r="B238" s="75"/>
      <c r="C238" s="73" t="s">
        <v>6545</v>
      </c>
      <c r="D238" s="78" t="s">
        <v>289</v>
      </c>
      <c r="E238" s="13">
        <v>44467</v>
      </c>
      <c r="F238" s="76" t="s">
        <v>1362</v>
      </c>
      <c r="G238" s="13">
        <v>44468.916666666664</v>
      </c>
      <c r="H238" s="77" t="s">
        <v>6610</v>
      </c>
      <c r="I238" s="16">
        <v>97</v>
      </c>
      <c r="J238" s="16">
        <v>61</v>
      </c>
      <c r="K238" s="16">
        <v>26</v>
      </c>
      <c r="L238" s="16">
        <v>10</v>
      </c>
      <c r="M238" s="81">
        <v>38.460500000000003</v>
      </c>
      <c r="N238" s="100">
        <v>39</v>
      </c>
      <c r="O238" s="64">
        <v>2530</v>
      </c>
      <c r="P238" s="65">
        <f>Table224578910112345678910111213141516171819202122232425262728293031323334353637[[#This Row],[PEMBULATAN]]*O238</f>
        <v>98670</v>
      </c>
    </row>
    <row r="239" spans="1:16" ht="23.25" customHeight="1" x14ac:dyDescent="0.2">
      <c r="A239" s="14"/>
      <c r="B239" s="75"/>
      <c r="C239" s="73" t="s">
        <v>6546</v>
      </c>
      <c r="D239" s="78" t="s">
        <v>289</v>
      </c>
      <c r="E239" s="13">
        <v>44467</v>
      </c>
      <c r="F239" s="76" t="s">
        <v>1362</v>
      </c>
      <c r="G239" s="13">
        <v>44468.916666666664</v>
      </c>
      <c r="H239" s="77" t="s">
        <v>6610</v>
      </c>
      <c r="I239" s="16">
        <v>78</v>
      </c>
      <c r="J239" s="16">
        <v>54</v>
      </c>
      <c r="K239" s="16">
        <v>23</v>
      </c>
      <c r="L239" s="16">
        <v>9</v>
      </c>
      <c r="M239" s="81">
        <v>24.219000000000001</v>
      </c>
      <c r="N239" s="100">
        <v>24</v>
      </c>
      <c r="O239" s="64">
        <v>2530</v>
      </c>
      <c r="P239" s="65">
        <f>Table224578910112345678910111213141516171819202122232425262728293031323334353637[[#This Row],[PEMBULATAN]]*O239</f>
        <v>60720</v>
      </c>
    </row>
    <row r="240" spans="1:16" ht="23.25" customHeight="1" x14ac:dyDescent="0.2">
      <c r="A240" s="14"/>
      <c r="B240" s="75"/>
      <c r="C240" s="73" t="s">
        <v>6547</v>
      </c>
      <c r="D240" s="78" t="s">
        <v>289</v>
      </c>
      <c r="E240" s="13">
        <v>44467</v>
      </c>
      <c r="F240" s="76" t="s">
        <v>1362</v>
      </c>
      <c r="G240" s="13">
        <v>44468.916666666664</v>
      </c>
      <c r="H240" s="77" t="s">
        <v>6610</v>
      </c>
      <c r="I240" s="16">
        <v>68</v>
      </c>
      <c r="J240" s="16">
        <v>54</v>
      </c>
      <c r="K240" s="16">
        <v>28</v>
      </c>
      <c r="L240" s="16">
        <v>20</v>
      </c>
      <c r="M240" s="81">
        <v>25.704000000000001</v>
      </c>
      <c r="N240" s="100">
        <v>26</v>
      </c>
      <c r="O240" s="64">
        <v>2530</v>
      </c>
      <c r="P240" s="65">
        <f>Table224578910112345678910111213141516171819202122232425262728293031323334353637[[#This Row],[PEMBULATAN]]*O240</f>
        <v>65780</v>
      </c>
    </row>
    <row r="241" spans="1:16" ht="23.25" customHeight="1" x14ac:dyDescent="0.2">
      <c r="A241" s="14"/>
      <c r="B241" s="75"/>
      <c r="C241" s="73" t="s">
        <v>6548</v>
      </c>
      <c r="D241" s="78" t="s">
        <v>289</v>
      </c>
      <c r="E241" s="13">
        <v>44467</v>
      </c>
      <c r="F241" s="76" t="s">
        <v>1362</v>
      </c>
      <c r="G241" s="13">
        <v>44468.916666666664</v>
      </c>
      <c r="H241" s="77" t="s">
        <v>6610</v>
      </c>
      <c r="I241" s="16">
        <v>56</v>
      </c>
      <c r="J241" s="16">
        <v>44</v>
      </c>
      <c r="K241" s="16">
        <v>21</v>
      </c>
      <c r="L241" s="16">
        <v>9</v>
      </c>
      <c r="M241" s="81">
        <v>12.936</v>
      </c>
      <c r="N241" s="100">
        <v>13</v>
      </c>
      <c r="O241" s="64">
        <v>2530</v>
      </c>
      <c r="P241" s="65">
        <f>Table224578910112345678910111213141516171819202122232425262728293031323334353637[[#This Row],[PEMBULATAN]]*O241</f>
        <v>32890</v>
      </c>
    </row>
    <row r="242" spans="1:16" ht="23.25" customHeight="1" x14ac:dyDescent="0.2">
      <c r="A242" s="14"/>
      <c r="B242" s="75"/>
      <c r="C242" s="73" t="s">
        <v>6549</v>
      </c>
      <c r="D242" s="78" t="s">
        <v>289</v>
      </c>
      <c r="E242" s="13">
        <v>44467</v>
      </c>
      <c r="F242" s="76" t="s">
        <v>1362</v>
      </c>
      <c r="G242" s="13">
        <v>44468.916666666664</v>
      </c>
      <c r="H242" s="77" t="s">
        <v>6610</v>
      </c>
      <c r="I242" s="16">
        <v>65</v>
      </c>
      <c r="J242" s="16">
        <v>48</v>
      </c>
      <c r="K242" s="16">
        <v>21</v>
      </c>
      <c r="L242" s="16">
        <v>8</v>
      </c>
      <c r="M242" s="81">
        <v>16.38</v>
      </c>
      <c r="N242" s="100">
        <v>17</v>
      </c>
      <c r="O242" s="64">
        <v>2530</v>
      </c>
      <c r="P242" s="65">
        <f>Table224578910112345678910111213141516171819202122232425262728293031323334353637[[#This Row],[PEMBULATAN]]*O242</f>
        <v>43010</v>
      </c>
    </row>
    <row r="243" spans="1:16" ht="23.25" customHeight="1" x14ac:dyDescent="0.2">
      <c r="A243" s="14"/>
      <c r="B243" s="75"/>
      <c r="C243" s="73" t="s">
        <v>6550</v>
      </c>
      <c r="D243" s="78" t="s">
        <v>289</v>
      </c>
      <c r="E243" s="13">
        <v>44467</v>
      </c>
      <c r="F243" s="76" t="s">
        <v>1362</v>
      </c>
      <c r="G243" s="13">
        <v>44468.916666666664</v>
      </c>
      <c r="H243" s="77" t="s">
        <v>6610</v>
      </c>
      <c r="I243" s="16">
        <v>79</v>
      </c>
      <c r="J243" s="16">
        <v>53</v>
      </c>
      <c r="K243" s="16">
        <v>26</v>
      </c>
      <c r="L243" s="16">
        <v>11</v>
      </c>
      <c r="M243" s="81">
        <v>27.215499999999999</v>
      </c>
      <c r="N243" s="100">
        <v>27</v>
      </c>
      <c r="O243" s="64">
        <v>2530</v>
      </c>
      <c r="P243" s="65">
        <f>Table224578910112345678910111213141516171819202122232425262728293031323334353637[[#This Row],[PEMBULATAN]]*O243</f>
        <v>68310</v>
      </c>
    </row>
    <row r="244" spans="1:16" ht="23.25" customHeight="1" x14ac:dyDescent="0.2">
      <c r="A244" s="14"/>
      <c r="B244" s="75"/>
      <c r="C244" s="73" t="s">
        <v>6551</v>
      </c>
      <c r="D244" s="78" t="s">
        <v>289</v>
      </c>
      <c r="E244" s="13">
        <v>44467</v>
      </c>
      <c r="F244" s="76" t="s">
        <v>1362</v>
      </c>
      <c r="G244" s="13">
        <v>44468.916666666664</v>
      </c>
      <c r="H244" s="77" t="s">
        <v>6610</v>
      </c>
      <c r="I244" s="16">
        <v>90</v>
      </c>
      <c r="J244" s="16">
        <v>53</v>
      </c>
      <c r="K244" s="16">
        <v>34</v>
      </c>
      <c r="L244" s="16">
        <v>12</v>
      </c>
      <c r="M244" s="81">
        <v>40.545000000000002</v>
      </c>
      <c r="N244" s="100">
        <v>41</v>
      </c>
      <c r="O244" s="64">
        <v>2530</v>
      </c>
      <c r="P244" s="65">
        <f>Table224578910112345678910111213141516171819202122232425262728293031323334353637[[#This Row],[PEMBULATAN]]*O244</f>
        <v>103730</v>
      </c>
    </row>
    <row r="245" spans="1:16" ht="23.25" customHeight="1" x14ac:dyDescent="0.2">
      <c r="A245" s="14"/>
      <c r="B245" s="75"/>
      <c r="C245" s="73" t="s">
        <v>6552</v>
      </c>
      <c r="D245" s="78" t="s">
        <v>289</v>
      </c>
      <c r="E245" s="13">
        <v>44467</v>
      </c>
      <c r="F245" s="76" t="s">
        <v>1362</v>
      </c>
      <c r="G245" s="13">
        <v>44468.916666666664</v>
      </c>
      <c r="H245" s="77" t="s">
        <v>6610</v>
      </c>
      <c r="I245" s="16">
        <v>80</v>
      </c>
      <c r="J245" s="16">
        <v>46</v>
      </c>
      <c r="K245" s="16">
        <v>26</v>
      </c>
      <c r="L245" s="16">
        <v>14</v>
      </c>
      <c r="M245" s="81">
        <v>23.92</v>
      </c>
      <c r="N245" s="100">
        <v>24</v>
      </c>
      <c r="O245" s="64">
        <v>2530</v>
      </c>
      <c r="P245" s="65">
        <f>Table224578910112345678910111213141516171819202122232425262728293031323334353637[[#This Row],[PEMBULATAN]]*O245</f>
        <v>60720</v>
      </c>
    </row>
    <row r="246" spans="1:16" ht="23.25" customHeight="1" x14ac:dyDescent="0.2">
      <c r="A246" s="14"/>
      <c r="B246" s="75"/>
      <c r="C246" s="73" t="s">
        <v>6553</v>
      </c>
      <c r="D246" s="78" t="s">
        <v>289</v>
      </c>
      <c r="E246" s="13">
        <v>44467</v>
      </c>
      <c r="F246" s="76" t="s">
        <v>1362</v>
      </c>
      <c r="G246" s="13">
        <v>44468.916666666664</v>
      </c>
      <c r="H246" s="77" t="s">
        <v>6610</v>
      </c>
      <c r="I246" s="16">
        <v>82</v>
      </c>
      <c r="J246" s="16">
        <v>56</v>
      </c>
      <c r="K246" s="16">
        <v>45</v>
      </c>
      <c r="L246" s="16">
        <v>11</v>
      </c>
      <c r="M246" s="81">
        <v>51.66</v>
      </c>
      <c r="N246" s="100">
        <v>52</v>
      </c>
      <c r="O246" s="64">
        <v>2530</v>
      </c>
      <c r="P246" s="65">
        <f>Table224578910112345678910111213141516171819202122232425262728293031323334353637[[#This Row],[PEMBULATAN]]*O246</f>
        <v>131560</v>
      </c>
    </row>
    <row r="247" spans="1:16" ht="23.25" customHeight="1" x14ac:dyDescent="0.2">
      <c r="A247" s="14"/>
      <c r="B247" s="75"/>
      <c r="C247" s="73" t="s">
        <v>6554</v>
      </c>
      <c r="D247" s="78" t="s">
        <v>289</v>
      </c>
      <c r="E247" s="13">
        <v>44467</v>
      </c>
      <c r="F247" s="76" t="s">
        <v>1362</v>
      </c>
      <c r="G247" s="13">
        <v>44468.916666666664</v>
      </c>
      <c r="H247" s="77" t="s">
        <v>6610</v>
      </c>
      <c r="I247" s="16">
        <v>67</v>
      </c>
      <c r="J247" s="16">
        <v>45</v>
      </c>
      <c r="K247" s="16">
        <v>23</v>
      </c>
      <c r="L247" s="16">
        <v>8</v>
      </c>
      <c r="M247" s="81">
        <v>17.33625</v>
      </c>
      <c r="N247" s="100">
        <v>18</v>
      </c>
      <c r="O247" s="64">
        <v>2530</v>
      </c>
      <c r="P247" s="65">
        <f>Table224578910112345678910111213141516171819202122232425262728293031323334353637[[#This Row],[PEMBULATAN]]*O247</f>
        <v>45540</v>
      </c>
    </row>
    <row r="248" spans="1:16" ht="23.25" customHeight="1" x14ac:dyDescent="0.2">
      <c r="A248" s="14"/>
      <c r="B248" s="75"/>
      <c r="C248" s="73" t="s">
        <v>6555</v>
      </c>
      <c r="D248" s="78" t="s">
        <v>289</v>
      </c>
      <c r="E248" s="13">
        <v>44467</v>
      </c>
      <c r="F248" s="76" t="s">
        <v>1362</v>
      </c>
      <c r="G248" s="13">
        <v>44468.916666666664</v>
      </c>
      <c r="H248" s="77" t="s">
        <v>6610</v>
      </c>
      <c r="I248" s="16">
        <v>58</v>
      </c>
      <c r="J248" s="16">
        <v>45</v>
      </c>
      <c r="K248" s="16">
        <v>19</v>
      </c>
      <c r="L248" s="16">
        <v>5</v>
      </c>
      <c r="M248" s="81">
        <v>12.397500000000001</v>
      </c>
      <c r="N248" s="100">
        <v>13</v>
      </c>
      <c r="O248" s="64">
        <v>2530</v>
      </c>
      <c r="P248" s="65">
        <f>Table224578910112345678910111213141516171819202122232425262728293031323334353637[[#This Row],[PEMBULATAN]]*O248</f>
        <v>32890</v>
      </c>
    </row>
    <row r="249" spans="1:16" ht="23.25" customHeight="1" x14ac:dyDescent="0.2">
      <c r="A249" s="14"/>
      <c r="B249" s="75"/>
      <c r="C249" s="73" t="s">
        <v>6556</v>
      </c>
      <c r="D249" s="78" t="s">
        <v>289</v>
      </c>
      <c r="E249" s="13">
        <v>44467</v>
      </c>
      <c r="F249" s="76" t="s">
        <v>1362</v>
      </c>
      <c r="G249" s="13">
        <v>44468.916666666664</v>
      </c>
      <c r="H249" s="77" t="s">
        <v>6610</v>
      </c>
      <c r="I249" s="16">
        <v>82</v>
      </c>
      <c r="J249" s="16">
        <v>62</v>
      </c>
      <c r="K249" s="16">
        <v>42</v>
      </c>
      <c r="L249" s="16">
        <v>12</v>
      </c>
      <c r="M249" s="81">
        <v>53.381999999999998</v>
      </c>
      <c r="N249" s="100">
        <v>54</v>
      </c>
      <c r="O249" s="64">
        <v>2530</v>
      </c>
      <c r="P249" s="65">
        <f>Table224578910112345678910111213141516171819202122232425262728293031323334353637[[#This Row],[PEMBULATAN]]*O249</f>
        <v>136620</v>
      </c>
    </row>
    <row r="250" spans="1:16" ht="23.25" customHeight="1" x14ac:dyDescent="0.2">
      <c r="A250" s="14"/>
      <c r="B250" s="75"/>
      <c r="C250" s="73" t="s">
        <v>6557</v>
      </c>
      <c r="D250" s="78" t="s">
        <v>289</v>
      </c>
      <c r="E250" s="13">
        <v>44467</v>
      </c>
      <c r="F250" s="76" t="s">
        <v>1362</v>
      </c>
      <c r="G250" s="13">
        <v>44468.916666666664</v>
      </c>
      <c r="H250" s="77" t="s">
        <v>6610</v>
      </c>
      <c r="I250" s="16">
        <v>62</v>
      </c>
      <c r="J250" s="16">
        <v>54</v>
      </c>
      <c r="K250" s="16">
        <v>20</v>
      </c>
      <c r="L250" s="16">
        <v>8</v>
      </c>
      <c r="M250" s="81">
        <v>16.739999999999998</v>
      </c>
      <c r="N250" s="100">
        <v>16.739999999999998</v>
      </c>
      <c r="O250" s="64">
        <v>2530</v>
      </c>
      <c r="P250" s="65">
        <f>Table224578910112345678910111213141516171819202122232425262728293031323334353637[[#This Row],[PEMBULATAN]]*O250</f>
        <v>42352.2</v>
      </c>
    </row>
    <row r="251" spans="1:16" ht="23.25" customHeight="1" x14ac:dyDescent="0.2">
      <c r="A251" s="14"/>
      <c r="B251" s="75"/>
      <c r="C251" s="73" t="s">
        <v>6558</v>
      </c>
      <c r="D251" s="78" t="s">
        <v>289</v>
      </c>
      <c r="E251" s="13">
        <v>44467</v>
      </c>
      <c r="F251" s="76" t="s">
        <v>1362</v>
      </c>
      <c r="G251" s="13">
        <v>44468.916666666664</v>
      </c>
      <c r="H251" s="77" t="s">
        <v>6610</v>
      </c>
      <c r="I251" s="16">
        <v>65</v>
      </c>
      <c r="J251" s="16">
        <v>54</v>
      </c>
      <c r="K251" s="16">
        <v>20</v>
      </c>
      <c r="L251" s="16">
        <v>4</v>
      </c>
      <c r="M251" s="81">
        <v>17.55</v>
      </c>
      <c r="N251" s="100">
        <v>17.55</v>
      </c>
      <c r="O251" s="64">
        <v>2530</v>
      </c>
      <c r="P251" s="65">
        <f>Table224578910112345678910111213141516171819202122232425262728293031323334353637[[#This Row],[PEMBULATAN]]*O251</f>
        <v>44401.5</v>
      </c>
    </row>
    <row r="252" spans="1:16" ht="23.25" customHeight="1" x14ac:dyDescent="0.2">
      <c r="A252" s="14"/>
      <c r="B252" s="75"/>
      <c r="C252" s="73" t="s">
        <v>6559</v>
      </c>
      <c r="D252" s="78" t="s">
        <v>289</v>
      </c>
      <c r="E252" s="13">
        <v>44467</v>
      </c>
      <c r="F252" s="76" t="s">
        <v>1362</v>
      </c>
      <c r="G252" s="13">
        <v>44468.916666666664</v>
      </c>
      <c r="H252" s="77" t="s">
        <v>6610</v>
      </c>
      <c r="I252" s="16">
        <v>65</v>
      </c>
      <c r="J252" s="16">
        <v>51</v>
      </c>
      <c r="K252" s="16">
        <v>29</v>
      </c>
      <c r="L252" s="16">
        <v>7</v>
      </c>
      <c r="M252" s="81">
        <v>24.033750000000001</v>
      </c>
      <c r="N252" s="100">
        <v>24.033750000000001</v>
      </c>
      <c r="O252" s="64">
        <v>2530</v>
      </c>
      <c r="P252" s="65">
        <f>Table224578910112345678910111213141516171819202122232425262728293031323334353637[[#This Row],[PEMBULATAN]]*O252</f>
        <v>60805.387500000004</v>
      </c>
    </row>
    <row r="253" spans="1:16" ht="23.25" customHeight="1" x14ac:dyDescent="0.2">
      <c r="A253" s="14"/>
      <c r="B253" s="75"/>
      <c r="C253" s="73" t="s">
        <v>6560</v>
      </c>
      <c r="D253" s="78" t="s">
        <v>289</v>
      </c>
      <c r="E253" s="13">
        <v>44467</v>
      </c>
      <c r="F253" s="76" t="s">
        <v>1362</v>
      </c>
      <c r="G253" s="13">
        <v>44468.916666666664</v>
      </c>
      <c r="H253" s="77" t="s">
        <v>6610</v>
      </c>
      <c r="I253" s="16">
        <v>78</v>
      </c>
      <c r="J253" s="16">
        <v>53</v>
      </c>
      <c r="K253" s="16">
        <v>26</v>
      </c>
      <c r="L253" s="16">
        <v>14</v>
      </c>
      <c r="M253" s="81">
        <v>26.870999999999999</v>
      </c>
      <c r="N253" s="100">
        <v>26.870999999999999</v>
      </c>
      <c r="O253" s="64">
        <v>2530</v>
      </c>
      <c r="P253" s="65">
        <f>Table224578910112345678910111213141516171819202122232425262728293031323334353637[[#This Row],[PEMBULATAN]]*O253</f>
        <v>67983.62999999999</v>
      </c>
    </row>
    <row r="254" spans="1:16" ht="23.25" customHeight="1" x14ac:dyDescent="0.2">
      <c r="A254" s="14"/>
      <c r="B254" s="75"/>
      <c r="C254" s="73" t="s">
        <v>6561</v>
      </c>
      <c r="D254" s="78" t="s">
        <v>289</v>
      </c>
      <c r="E254" s="13">
        <v>44467</v>
      </c>
      <c r="F254" s="76" t="s">
        <v>1362</v>
      </c>
      <c r="G254" s="13">
        <v>44468.916666666664</v>
      </c>
      <c r="H254" s="77" t="s">
        <v>6610</v>
      </c>
      <c r="I254" s="16">
        <v>45</v>
      </c>
      <c r="J254" s="16">
        <v>36</v>
      </c>
      <c r="K254" s="16">
        <v>16</v>
      </c>
      <c r="L254" s="16">
        <v>4</v>
      </c>
      <c r="M254" s="81">
        <v>6.48</v>
      </c>
      <c r="N254" s="100">
        <v>6.48</v>
      </c>
      <c r="O254" s="64">
        <v>2530</v>
      </c>
      <c r="P254" s="65">
        <f>Table224578910112345678910111213141516171819202122232425262728293031323334353637[[#This Row],[PEMBULATAN]]*O254</f>
        <v>16394.400000000001</v>
      </c>
    </row>
    <row r="255" spans="1:16" ht="23.25" customHeight="1" x14ac:dyDescent="0.2">
      <c r="A255" s="14"/>
      <c r="B255" s="75"/>
      <c r="C255" s="73" t="s">
        <v>6562</v>
      </c>
      <c r="D255" s="78" t="s">
        <v>289</v>
      </c>
      <c r="E255" s="13">
        <v>44467</v>
      </c>
      <c r="F255" s="76" t="s">
        <v>1362</v>
      </c>
      <c r="G255" s="13">
        <v>44468.916666666664</v>
      </c>
      <c r="H255" s="77" t="s">
        <v>6610</v>
      </c>
      <c r="I255" s="16">
        <v>56</v>
      </c>
      <c r="J255" s="16">
        <v>40</v>
      </c>
      <c r="K255" s="16">
        <v>24</v>
      </c>
      <c r="L255" s="16">
        <v>7</v>
      </c>
      <c r="M255" s="81">
        <v>13.44</v>
      </c>
      <c r="N255" s="100">
        <v>14</v>
      </c>
      <c r="O255" s="64">
        <v>2530</v>
      </c>
      <c r="P255" s="65">
        <f>Table224578910112345678910111213141516171819202122232425262728293031323334353637[[#This Row],[PEMBULATAN]]*O255</f>
        <v>35420</v>
      </c>
    </row>
    <row r="256" spans="1:16" ht="23.25" customHeight="1" x14ac:dyDescent="0.2">
      <c r="A256" s="14"/>
      <c r="B256" s="75"/>
      <c r="C256" s="73" t="s">
        <v>6563</v>
      </c>
      <c r="D256" s="78" t="s">
        <v>289</v>
      </c>
      <c r="E256" s="13">
        <v>44467</v>
      </c>
      <c r="F256" s="76" t="s">
        <v>1362</v>
      </c>
      <c r="G256" s="13">
        <v>44468.916666666664</v>
      </c>
      <c r="H256" s="77" t="s">
        <v>6610</v>
      </c>
      <c r="I256" s="16">
        <v>66</v>
      </c>
      <c r="J256" s="16">
        <v>28</v>
      </c>
      <c r="K256" s="16">
        <v>14</v>
      </c>
      <c r="L256" s="16">
        <v>3</v>
      </c>
      <c r="M256" s="81">
        <v>6.468</v>
      </c>
      <c r="N256" s="100">
        <v>7</v>
      </c>
      <c r="O256" s="64">
        <v>2530</v>
      </c>
      <c r="P256" s="65">
        <f>Table224578910112345678910111213141516171819202122232425262728293031323334353637[[#This Row],[PEMBULATAN]]*O256</f>
        <v>17710</v>
      </c>
    </row>
    <row r="257" spans="1:16" ht="23.25" customHeight="1" x14ac:dyDescent="0.2">
      <c r="A257" s="14"/>
      <c r="B257" s="75"/>
      <c r="C257" s="73" t="s">
        <v>6564</v>
      </c>
      <c r="D257" s="78" t="s">
        <v>289</v>
      </c>
      <c r="E257" s="13">
        <v>44467</v>
      </c>
      <c r="F257" s="76" t="s">
        <v>1362</v>
      </c>
      <c r="G257" s="13">
        <v>44468.916666666664</v>
      </c>
      <c r="H257" s="77" t="s">
        <v>6610</v>
      </c>
      <c r="I257" s="16">
        <v>62</v>
      </c>
      <c r="J257" s="16">
        <v>50</v>
      </c>
      <c r="K257" s="16">
        <v>27</v>
      </c>
      <c r="L257" s="16">
        <v>9</v>
      </c>
      <c r="M257" s="81">
        <v>20.925000000000001</v>
      </c>
      <c r="N257" s="100">
        <v>20.925000000000001</v>
      </c>
      <c r="O257" s="64">
        <v>2530</v>
      </c>
      <c r="P257" s="65">
        <f>Table224578910112345678910111213141516171819202122232425262728293031323334353637[[#This Row],[PEMBULATAN]]*O257</f>
        <v>52940.25</v>
      </c>
    </row>
    <row r="258" spans="1:16" ht="23.25" customHeight="1" x14ac:dyDescent="0.2">
      <c r="A258" s="14"/>
      <c r="B258" s="75"/>
      <c r="C258" s="73" t="s">
        <v>6565</v>
      </c>
      <c r="D258" s="78" t="s">
        <v>289</v>
      </c>
      <c r="E258" s="13">
        <v>44467</v>
      </c>
      <c r="F258" s="76" t="s">
        <v>1362</v>
      </c>
      <c r="G258" s="13">
        <v>44468.916666666664</v>
      </c>
      <c r="H258" s="77" t="s">
        <v>6610</v>
      </c>
      <c r="I258" s="16">
        <v>82</v>
      </c>
      <c r="J258" s="16">
        <v>56</v>
      </c>
      <c r="K258" s="16">
        <v>28</v>
      </c>
      <c r="L258" s="16">
        <v>22</v>
      </c>
      <c r="M258" s="81">
        <v>32.143999999999998</v>
      </c>
      <c r="N258" s="100">
        <v>32.143999999999998</v>
      </c>
      <c r="O258" s="64">
        <v>2530</v>
      </c>
      <c r="P258" s="65">
        <f>Table224578910112345678910111213141516171819202122232425262728293031323334353637[[#This Row],[PEMBULATAN]]*O258</f>
        <v>81324.319999999992</v>
      </c>
    </row>
    <row r="259" spans="1:16" ht="23.25" customHeight="1" x14ac:dyDescent="0.2">
      <c r="A259" s="14"/>
      <c r="B259" s="75"/>
      <c r="C259" s="73" t="s">
        <v>6566</v>
      </c>
      <c r="D259" s="78" t="s">
        <v>289</v>
      </c>
      <c r="E259" s="13">
        <v>44467</v>
      </c>
      <c r="F259" s="76" t="s">
        <v>1362</v>
      </c>
      <c r="G259" s="13">
        <v>44468.916666666664</v>
      </c>
      <c r="H259" s="77" t="s">
        <v>6610</v>
      </c>
      <c r="I259" s="16">
        <v>65</v>
      </c>
      <c r="J259" s="16">
        <v>43</v>
      </c>
      <c r="K259" s="16">
        <v>20</v>
      </c>
      <c r="L259" s="16">
        <v>10</v>
      </c>
      <c r="M259" s="81">
        <v>13.975</v>
      </c>
      <c r="N259" s="100">
        <v>13.975</v>
      </c>
      <c r="O259" s="64">
        <v>2530</v>
      </c>
      <c r="P259" s="65">
        <f>Table224578910112345678910111213141516171819202122232425262728293031323334353637[[#This Row],[PEMBULATAN]]*O259</f>
        <v>35356.75</v>
      </c>
    </row>
    <row r="260" spans="1:16" ht="23.25" customHeight="1" x14ac:dyDescent="0.2">
      <c r="A260" s="14"/>
      <c r="B260" s="75"/>
      <c r="C260" s="73" t="s">
        <v>6567</v>
      </c>
      <c r="D260" s="78" t="s">
        <v>289</v>
      </c>
      <c r="E260" s="13">
        <v>44467</v>
      </c>
      <c r="F260" s="76" t="s">
        <v>1362</v>
      </c>
      <c r="G260" s="13">
        <v>44468.916666666664</v>
      </c>
      <c r="H260" s="77" t="s">
        <v>6610</v>
      </c>
      <c r="I260" s="16">
        <v>65</v>
      </c>
      <c r="J260" s="16">
        <v>40</v>
      </c>
      <c r="K260" s="16">
        <v>26</v>
      </c>
      <c r="L260" s="16">
        <v>6</v>
      </c>
      <c r="M260" s="81">
        <v>16.899999999999999</v>
      </c>
      <c r="N260" s="100">
        <v>16.899999999999999</v>
      </c>
      <c r="O260" s="64">
        <v>2530</v>
      </c>
      <c r="P260" s="65">
        <f>Table224578910112345678910111213141516171819202122232425262728293031323334353637[[#This Row],[PEMBULATAN]]*O260</f>
        <v>42757</v>
      </c>
    </row>
    <row r="261" spans="1:16" ht="23.25" customHeight="1" x14ac:dyDescent="0.2">
      <c r="A261" s="14"/>
      <c r="B261" s="75"/>
      <c r="C261" s="73" t="s">
        <v>6568</v>
      </c>
      <c r="D261" s="78" t="s">
        <v>289</v>
      </c>
      <c r="E261" s="13">
        <v>44467</v>
      </c>
      <c r="F261" s="76" t="s">
        <v>1362</v>
      </c>
      <c r="G261" s="13">
        <v>44468.916666666664</v>
      </c>
      <c r="H261" s="77" t="s">
        <v>6610</v>
      </c>
      <c r="I261" s="16">
        <v>45</v>
      </c>
      <c r="J261" s="16">
        <v>30</v>
      </c>
      <c r="K261" s="16">
        <v>15</v>
      </c>
      <c r="L261" s="16">
        <v>1</v>
      </c>
      <c r="M261" s="81">
        <v>5.0625</v>
      </c>
      <c r="N261" s="100">
        <v>5.0625</v>
      </c>
      <c r="O261" s="64">
        <v>2530</v>
      </c>
      <c r="P261" s="65">
        <f>Table224578910112345678910111213141516171819202122232425262728293031323334353637[[#This Row],[PEMBULATAN]]*O261</f>
        <v>12808.125</v>
      </c>
    </row>
    <row r="262" spans="1:16" ht="23.25" customHeight="1" x14ac:dyDescent="0.2">
      <c r="A262" s="14"/>
      <c r="B262" s="75"/>
      <c r="C262" s="73" t="s">
        <v>6569</v>
      </c>
      <c r="D262" s="78" t="s">
        <v>289</v>
      </c>
      <c r="E262" s="13">
        <v>44467</v>
      </c>
      <c r="F262" s="76" t="s">
        <v>1362</v>
      </c>
      <c r="G262" s="13">
        <v>44468.916666666664</v>
      </c>
      <c r="H262" s="77" t="s">
        <v>6610</v>
      </c>
      <c r="I262" s="16">
        <v>86</v>
      </c>
      <c r="J262" s="16">
        <v>58</v>
      </c>
      <c r="K262" s="16">
        <v>29</v>
      </c>
      <c r="L262" s="16">
        <v>21</v>
      </c>
      <c r="M262" s="81">
        <v>36.162999999999997</v>
      </c>
      <c r="N262" s="100">
        <v>36.162999999999997</v>
      </c>
      <c r="O262" s="64">
        <v>2530</v>
      </c>
      <c r="P262" s="65">
        <f>Table224578910112345678910111213141516171819202122232425262728293031323334353637[[#This Row],[PEMBULATAN]]*O262</f>
        <v>91492.389999999985</v>
      </c>
    </row>
    <row r="263" spans="1:16" ht="23.25" customHeight="1" x14ac:dyDescent="0.2">
      <c r="A263" s="14"/>
      <c r="B263" s="75"/>
      <c r="C263" s="73" t="s">
        <v>6570</v>
      </c>
      <c r="D263" s="78" t="s">
        <v>289</v>
      </c>
      <c r="E263" s="13">
        <v>44467</v>
      </c>
      <c r="F263" s="76" t="s">
        <v>1362</v>
      </c>
      <c r="G263" s="13">
        <v>44468.916666666664</v>
      </c>
      <c r="H263" s="77" t="s">
        <v>6610</v>
      </c>
      <c r="I263" s="16">
        <v>56</v>
      </c>
      <c r="J263" s="16">
        <v>42</v>
      </c>
      <c r="K263" s="16">
        <v>21</v>
      </c>
      <c r="L263" s="16">
        <v>5</v>
      </c>
      <c r="M263" s="81">
        <v>12.348000000000001</v>
      </c>
      <c r="N263" s="100">
        <v>13</v>
      </c>
      <c r="O263" s="64">
        <v>2530</v>
      </c>
      <c r="P263" s="65">
        <f>Table224578910112345678910111213141516171819202122232425262728293031323334353637[[#This Row],[PEMBULATAN]]*O263</f>
        <v>32890</v>
      </c>
    </row>
    <row r="264" spans="1:16" ht="23.25" customHeight="1" x14ac:dyDescent="0.2">
      <c r="A264" s="14"/>
      <c r="B264" s="75"/>
      <c r="C264" s="73" t="s">
        <v>6571</v>
      </c>
      <c r="D264" s="78" t="s">
        <v>289</v>
      </c>
      <c r="E264" s="13">
        <v>44467</v>
      </c>
      <c r="F264" s="76" t="s">
        <v>1362</v>
      </c>
      <c r="G264" s="13">
        <v>44468.916666666664</v>
      </c>
      <c r="H264" s="77" t="s">
        <v>6610</v>
      </c>
      <c r="I264" s="16">
        <v>54</v>
      </c>
      <c r="J264" s="16">
        <v>39</v>
      </c>
      <c r="K264" s="16">
        <v>27</v>
      </c>
      <c r="L264" s="16">
        <v>6</v>
      </c>
      <c r="M264" s="81">
        <v>14.2155</v>
      </c>
      <c r="N264" s="100">
        <v>14.2155</v>
      </c>
      <c r="O264" s="64">
        <v>2530</v>
      </c>
      <c r="P264" s="65">
        <f>Table224578910112345678910111213141516171819202122232425262728293031323334353637[[#This Row],[PEMBULATAN]]*O264</f>
        <v>35965.215000000004</v>
      </c>
    </row>
    <row r="265" spans="1:16" ht="23.25" customHeight="1" x14ac:dyDescent="0.2">
      <c r="A265" s="14"/>
      <c r="B265" s="75"/>
      <c r="C265" s="73" t="s">
        <v>6572</v>
      </c>
      <c r="D265" s="78" t="s">
        <v>289</v>
      </c>
      <c r="E265" s="13">
        <v>44467</v>
      </c>
      <c r="F265" s="76" t="s">
        <v>1362</v>
      </c>
      <c r="G265" s="13">
        <v>44468.916666666664</v>
      </c>
      <c r="H265" s="77" t="s">
        <v>6610</v>
      </c>
      <c r="I265" s="16">
        <v>45</v>
      </c>
      <c r="J265" s="16">
        <v>30</v>
      </c>
      <c r="K265" s="16">
        <v>19</v>
      </c>
      <c r="L265" s="16">
        <v>2</v>
      </c>
      <c r="M265" s="81">
        <v>6.4124999999999996</v>
      </c>
      <c r="N265" s="100">
        <v>7</v>
      </c>
      <c r="O265" s="64">
        <v>2530</v>
      </c>
      <c r="P265" s="65">
        <f>Table224578910112345678910111213141516171819202122232425262728293031323334353637[[#This Row],[PEMBULATAN]]*O265</f>
        <v>17710</v>
      </c>
    </row>
    <row r="266" spans="1:16" ht="23.25" customHeight="1" x14ac:dyDescent="0.2">
      <c r="A266" s="14"/>
      <c r="B266" s="75"/>
      <c r="C266" s="73" t="s">
        <v>6573</v>
      </c>
      <c r="D266" s="78" t="s">
        <v>289</v>
      </c>
      <c r="E266" s="13">
        <v>44467</v>
      </c>
      <c r="F266" s="76" t="s">
        <v>1362</v>
      </c>
      <c r="G266" s="13">
        <v>44468.916666666664</v>
      </c>
      <c r="H266" s="77" t="s">
        <v>6610</v>
      </c>
      <c r="I266" s="16">
        <v>66</v>
      </c>
      <c r="J266" s="16">
        <v>40</v>
      </c>
      <c r="K266" s="16">
        <v>20</v>
      </c>
      <c r="L266" s="16">
        <v>10</v>
      </c>
      <c r="M266" s="81">
        <v>13.2</v>
      </c>
      <c r="N266" s="100">
        <v>13.2</v>
      </c>
      <c r="O266" s="64">
        <v>2530</v>
      </c>
      <c r="P266" s="65">
        <f>Table224578910112345678910111213141516171819202122232425262728293031323334353637[[#This Row],[PEMBULATAN]]*O266</f>
        <v>33396</v>
      </c>
    </row>
    <row r="267" spans="1:16" ht="23.25" customHeight="1" x14ac:dyDescent="0.2">
      <c r="A267" s="14"/>
      <c r="B267" s="75"/>
      <c r="C267" s="73" t="s">
        <v>6574</v>
      </c>
      <c r="D267" s="78" t="s">
        <v>289</v>
      </c>
      <c r="E267" s="13">
        <v>44467</v>
      </c>
      <c r="F267" s="76" t="s">
        <v>1362</v>
      </c>
      <c r="G267" s="13">
        <v>44468.916666666664</v>
      </c>
      <c r="H267" s="77" t="s">
        <v>6610</v>
      </c>
      <c r="I267" s="16">
        <v>45</v>
      </c>
      <c r="J267" s="16">
        <v>30</v>
      </c>
      <c r="K267" s="16">
        <v>20</v>
      </c>
      <c r="L267" s="16">
        <v>5</v>
      </c>
      <c r="M267" s="81">
        <v>6.75</v>
      </c>
      <c r="N267" s="100">
        <v>6.75</v>
      </c>
      <c r="O267" s="64">
        <v>2530</v>
      </c>
      <c r="P267" s="65">
        <f>Table224578910112345678910111213141516171819202122232425262728293031323334353637[[#This Row],[PEMBULATAN]]*O267</f>
        <v>17077.5</v>
      </c>
    </row>
    <row r="268" spans="1:16" ht="23.25" customHeight="1" x14ac:dyDescent="0.2">
      <c r="A268" s="14"/>
      <c r="B268" s="75"/>
      <c r="C268" s="73" t="s">
        <v>6575</v>
      </c>
      <c r="D268" s="78" t="s">
        <v>289</v>
      </c>
      <c r="E268" s="13">
        <v>44467</v>
      </c>
      <c r="F268" s="76" t="s">
        <v>1362</v>
      </c>
      <c r="G268" s="13">
        <v>44468.916666666664</v>
      </c>
      <c r="H268" s="77" t="s">
        <v>6610</v>
      </c>
      <c r="I268" s="16">
        <v>89</v>
      </c>
      <c r="J268" s="16">
        <v>65</v>
      </c>
      <c r="K268" s="16">
        <v>27</v>
      </c>
      <c r="L268" s="16">
        <v>9</v>
      </c>
      <c r="M268" s="81">
        <v>39.048749999999998</v>
      </c>
      <c r="N268" s="100">
        <v>39.048749999999998</v>
      </c>
      <c r="O268" s="64">
        <v>2530</v>
      </c>
      <c r="P268" s="65">
        <f>Table224578910112345678910111213141516171819202122232425262728293031323334353637[[#This Row],[PEMBULATAN]]*O268</f>
        <v>98793.337499999994</v>
      </c>
    </row>
    <row r="269" spans="1:16" ht="23.25" customHeight="1" x14ac:dyDescent="0.2">
      <c r="A269" s="14"/>
      <c r="B269" s="75"/>
      <c r="C269" s="73" t="s">
        <v>6576</v>
      </c>
      <c r="D269" s="78" t="s">
        <v>289</v>
      </c>
      <c r="E269" s="13">
        <v>44467</v>
      </c>
      <c r="F269" s="76" t="s">
        <v>1362</v>
      </c>
      <c r="G269" s="13">
        <v>44468.916666666664</v>
      </c>
      <c r="H269" s="77" t="s">
        <v>6610</v>
      </c>
      <c r="I269" s="16">
        <v>65</v>
      </c>
      <c r="J269" s="16">
        <v>36</v>
      </c>
      <c r="K269" s="16">
        <v>20</v>
      </c>
      <c r="L269" s="16">
        <v>6</v>
      </c>
      <c r="M269" s="81">
        <v>11.7</v>
      </c>
      <c r="N269" s="100">
        <v>11.7</v>
      </c>
      <c r="O269" s="64">
        <v>2530</v>
      </c>
      <c r="P269" s="65">
        <f>Table224578910112345678910111213141516171819202122232425262728293031323334353637[[#This Row],[PEMBULATAN]]*O269</f>
        <v>29601</v>
      </c>
    </row>
    <row r="270" spans="1:16" ht="23.25" customHeight="1" x14ac:dyDescent="0.2">
      <c r="A270" s="14"/>
      <c r="B270" s="75"/>
      <c r="C270" s="73" t="s">
        <v>6577</v>
      </c>
      <c r="D270" s="78" t="s">
        <v>289</v>
      </c>
      <c r="E270" s="13">
        <v>44467</v>
      </c>
      <c r="F270" s="76" t="s">
        <v>1362</v>
      </c>
      <c r="G270" s="13">
        <v>44468.916666666664</v>
      </c>
      <c r="H270" s="77" t="s">
        <v>6610</v>
      </c>
      <c r="I270" s="16">
        <v>98</v>
      </c>
      <c r="J270" s="16">
        <v>65</v>
      </c>
      <c r="K270" s="16">
        <v>30</v>
      </c>
      <c r="L270" s="16">
        <v>18</v>
      </c>
      <c r="M270" s="81">
        <v>47.774999999999999</v>
      </c>
      <c r="N270" s="100">
        <v>47.774999999999999</v>
      </c>
      <c r="O270" s="64">
        <v>2530</v>
      </c>
      <c r="P270" s="65">
        <f>Table224578910112345678910111213141516171819202122232425262728293031323334353637[[#This Row],[PEMBULATAN]]*O270</f>
        <v>120870.75</v>
      </c>
    </row>
    <row r="271" spans="1:16" ht="23.25" customHeight="1" x14ac:dyDescent="0.2">
      <c r="A271" s="14"/>
      <c r="B271" s="75"/>
      <c r="C271" s="73" t="s">
        <v>6578</v>
      </c>
      <c r="D271" s="78" t="s">
        <v>289</v>
      </c>
      <c r="E271" s="13">
        <v>44467</v>
      </c>
      <c r="F271" s="76" t="s">
        <v>1362</v>
      </c>
      <c r="G271" s="13">
        <v>44468.916666666664</v>
      </c>
      <c r="H271" s="77" t="s">
        <v>6610</v>
      </c>
      <c r="I271" s="16">
        <v>78</v>
      </c>
      <c r="J271" s="16">
        <v>65</v>
      </c>
      <c r="K271" s="16">
        <v>21</v>
      </c>
      <c r="L271" s="16">
        <v>13</v>
      </c>
      <c r="M271" s="81">
        <v>26.6175</v>
      </c>
      <c r="N271" s="100">
        <v>26.6175</v>
      </c>
      <c r="O271" s="64">
        <v>2530</v>
      </c>
      <c r="P271" s="65">
        <f>Table224578910112345678910111213141516171819202122232425262728293031323334353637[[#This Row],[PEMBULATAN]]*O271</f>
        <v>67342.274999999994</v>
      </c>
    </row>
    <row r="272" spans="1:16" ht="23.25" customHeight="1" x14ac:dyDescent="0.2">
      <c r="A272" s="14"/>
      <c r="B272" s="75"/>
      <c r="C272" s="73" t="s">
        <v>6579</v>
      </c>
      <c r="D272" s="78" t="s">
        <v>289</v>
      </c>
      <c r="E272" s="13">
        <v>44467</v>
      </c>
      <c r="F272" s="76" t="s">
        <v>1362</v>
      </c>
      <c r="G272" s="13">
        <v>44468.916666666664</v>
      </c>
      <c r="H272" s="77" t="s">
        <v>6610</v>
      </c>
      <c r="I272" s="16">
        <v>65</v>
      </c>
      <c r="J272" s="16">
        <v>39</v>
      </c>
      <c r="K272" s="16">
        <v>21</v>
      </c>
      <c r="L272" s="16">
        <v>9</v>
      </c>
      <c r="M272" s="81">
        <v>13.30875</v>
      </c>
      <c r="N272" s="100">
        <v>14</v>
      </c>
      <c r="O272" s="64">
        <v>2530</v>
      </c>
      <c r="P272" s="65">
        <f>Table224578910112345678910111213141516171819202122232425262728293031323334353637[[#This Row],[PEMBULATAN]]*O272</f>
        <v>35420</v>
      </c>
    </row>
    <row r="273" spans="1:16" ht="23.25" customHeight="1" x14ac:dyDescent="0.2">
      <c r="A273" s="14"/>
      <c r="B273" s="75"/>
      <c r="C273" s="73" t="s">
        <v>6580</v>
      </c>
      <c r="D273" s="78" t="s">
        <v>289</v>
      </c>
      <c r="E273" s="13">
        <v>44467</v>
      </c>
      <c r="F273" s="76" t="s">
        <v>1362</v>
      </c>
      <c r="G273" s="13">
        <v>44468.916666666664</v>
      </c>
      <c r="H273" s="77" t="s">
        <v>6610</v>
      </c>
      <c r="I273" s="16">
        <v>54</v>
      </c>
      <c r="J273" s="16">
        <v>34</v>
      </c>
      <c r="K273" s="16">
        <v>22</v>
      </c>
      <c r="L273" s="16">
        <v>5</v>
      </c>
      <c r="M273" s="81">
        <v>10.098000000000001</v>
      </c>
      <c r="N273" s="100">
        <v>10.098000000000001</v>
      </c>
      <c r="O273" s="64">
        <v>2530</v>
      </c>
      <c r="P273" s="65">
        <f>Table224578910112345678910111213141516171819202122232425262728293031323334353637[[#This Row],[PEMBULATAN]]*O273</f>
        <v>25547.940000000002</v>
      </c>
    </row>
    <row r="274" spans="1:16" ht="23.25" customHeight="1" x14ac:dyDescent="0.2">
      <c r="A274" s="14"/>
      <c r="B274" s="75"/>
      <c r="C274" s="73" t="s">
        <v>6581</v>
      </c>
      <c r="D274" s="78" t="s">
        <v>289</v>
      </c>
      <c r="E274" s="13">
        <v>44467</v>
      </c>
      <c r="F274" s="76" t="s">
        <v>1362</v>
      </c>
      <c r="G274" s="13">
        <v>44468.916666666664</v>
      </c>
      <c r="H274" s="77" t="s">
        <v>6610</v>
      </c>
      <c r="I274" s="16">
        <v>48</v>
      </c>
      <c r="J274" s="16">
        <v>39</v>
      </c>
      <c r="K274" s="16">
        <v>19</v>
      </c>
      <c r="L274" s="16">
        <v>5</v>
      </c>
      <c r="M274" s="81">
        <v>8.8919999999999995</v>
      </c>
      <c r="N274" s="100">
        <v>8.8919999999999995</v>
      </c>
      <c r="O274" s="64">
        <v>2530</v>
      </c>
      <c r="P274" s="65">
        <f>Table224578910112345678910111213141516171819202122232425262728293031323334353637[[#This Row],[PEMBULATAN]]*O274</f>
        <v>22496.76</v>
      </c>
    </row>
    <row r="275" spans="1:16" ht="23.25" customHeight="1" x14ac:dyDescent="0.2">
      <c r="A275" s="14"/>
      <c r="B275" s="75"/>
      <c r="C275" s="73" t="s">
        <v>6582</v>
      </c>
      <c r="D275" s="78" t="s">
        <v>289</v>
      </c>
      <c r="E275" s="13">
        <v>44467</v>
      </c>
      <c r="F275" s="76" t="s">
        <v>1362</v>
      </c>
      <c r="G275" s="13">
        <v>44468.916666666664</v>
      </c>
      <c r="H275" s="77" t="s">
        <v>6610</v>
      </c>
      <c r="I275" s="16">
        <v>96</v>
      </c>
      <c r="J275" s="16">
        <v>58</v>
      </c>
      <c r="K275" s="16">
        <v>32</v>
      </c>
      <c r="L275" s="16">
        <v>26</v>
      </c>
      <c r="M275" s="81">
        <v>44.543999999999997</v>
      </c>
      <c r="N275" s="100">
        <v>44.543999999999997</v>
      </c>
      <c r="O275" s="64">
        <v>2530</v>
      </c>
      <c r="P275" s="65">
        <f>Table224578910112345678910111213141516171819202122232425262728293031323334353637[[#This Row],[PEMBULATAN]]*O275</f>
        <v>112696.31999999999</v>
      </c>
    </row>
    <row r="276" spans="1:16" ht="23.25" customHeight="1" x14ac:dyDescent="0.2">
      <c r="A276" s="14"/>
      <c r="B276" s="75"/>
      <c r="C276" s="73" t="s">
        <v>6583</v>
      </c>
      <c r="D276" s="78" t="s">
        <v>289</v>
      </c>
      <c r="E276" s="13">
        <v>44467</v>
      </c>
      <c r="F276" s="76" t="s">
        <v>1362</v>
      </c>
      <c r="G276" s="13">
        <v>44468.916666666664</v>
      </c>
      <c r="H276" s="77" t="s">
        <v>6610</v>
      </c>
      <c r="I276" s="16">
        <v>89</v>
      </c>
      <c r="J276" s="16">
        <v>65</v>
      </c>
      <c r="K276" s="16">
        <v>29</v>
      </c>
      <c r="L276" s="16">
        <v>18</v>
      </c>
      <c r="M276" s="81">
        <v>41.941249999999997</v>
      </c>
      <c r="N276" s="100">
        <v>41.941249999999997</v>
      </c>
      <c r="O276" s="64">
        <v>2530</v>
      </c>
      <c r="P276" s="65">
        <f>Table224578910112345678910111213141516171819202122232425262728293031323334353637[[#This Row],[PEMBULATAN]]*O276</f>
        <v>106111.36249999999</v>
      </c>
    </row>
    <row r="277" spans="1:16" ht="23.25" customHeight="1" x14ac:dyDescent="0.2">
      <c r="A277" s="14"/>
      <c r="B277" s="75"/>
      <c r="C277" s="73" t="s">
        <v>6584</v>
      </c>
      <c r="D277" s="78" t="s">
        <v>289</v>
      </c>
      <c r="E277" s="13">
        <v>44467</v>
      </c>
      <c r="F277" s="76" t="s">
        <v>1362</v>
      </c>
      <c r="G277" s="13">
        <v>44468.916666666664</v>
      </c>
      <c r="H277" s="77" t="s">
        <v>6610</v>
      </c>
      <c r="I277" s="16">
        <v>110</v>
      </c>
      <c r="J277" s="16">
        <v>6</v>
      </c>
      <c r="K277" s="16">
        <v>6</v>
      </c>
      <c r="L277" s="16">
        <v>1</v>
      </c>
      <c r="M277" s="81">
        <v>0.99</v>
      </c>
      <c r="N277" s="100">
        <v>1</v>
      </c>
      <c r="O277" s="64">
        <v>2530</v>
      </c>
      <c r="P277" s="65">
        <f>Table224578910112345678910111213141516171819202122232425262728293031323334353637[[#This Row],[PEMBULATAN]]*O277</f>
        <v>2530</v>
      </c>
    </row>
    <row r="278" spans="1:16" ht="23.25" customHeight="1" x14ac:dyDescent="0.2">
      <c r="A278" s="14"/>
      <c r="B278" s="75"/>
      <c r="C278" s="73" t="s">
        <v>6585</v>
      </c>
      <c r="D278" s="78" t="s">
        <v>289</v>
      </c>
      <c r="E278" s="13">
        <v>44467</v>
      </c>
      <c r="F278" s="76" t="s">
        <v>1362</v>
      </c>
      <c r="G278" s="13">
        <v>44468.916666666664</v>
      </c>
      <c r="H278" s="77" t="s">
        <v>6610</v>
      </c>
      <c r="I278" s="16">
        <v>118</v>
      </c>
      <c r="J278" s="16">
        <v>23</v>
      </c>
      <c r="K278" s="16">
        <v>9</v>
      </c>
      <c r="L278" s="16">
        <v>1</v>
      </c>
      <c r="M278" s="81">
        <v>6.1064999999999996</v>
      </c>
      <c r="N278" s="100">
        <v>6.1064999999999996</v>
      </c>
      <c r="O278" s="64">
        <v>2530</v>
      </c>
      <c r="P278" s="65">
        <f>Table224578910112345678910111213141516171819202122232425262728293031323334353637[[#This Row],[PEMBULATAN]]*O278</f>
        <v>15449.445</v>
      </c>
    </row>
    <row r="279" spans="1:16" ht="23.25" customHeight="1" x14ac:dyDescent="0.2">
      <c r="A279" s="14"/>
      <c r="B279" s="75"/>
      <c r="C279" s="73" t="s">
        <v>6586</v>
      </c>
      <c r="D279" s="78" t="s">
        <v>289</v>
      </c>
      <c r="E279" s="13">
        <v>44467</v>
      </c>
      <c r="F279" s="76" t="s">
        <v>1362</v>
      </c>
      <c r="G279" s="13">
        <v>44468.916666666664</v>
      </c>
      <c r="H279" s="77" t="s">
        <v>6610</v>
      </c>
      <c r="I279" s="16">
        <v>89</v>
      </c>
      <c r="J279" s="16">
        <v>36</v>
      </c>
      <c r="K279" s="16">
        <v>16</v>
      </c>
      <c r="L279" s="16">
        <v>2</v>
      </c>
      <c r="M279" s="81">
        <v>12.816000000000001</v>
      </c>
      <c r="N279" s="100">
        <v>12.816000000000001</v>
      </c>
      <c r="O279" s="64">
        <v>2530</v>
      </c>
      <c r="P279" s="65">
        <f>Table224578910112345678910111213141516171819202122232425262728293031323334353637[[#This Row],[PEMBULATAN]]*O279</f>
        <v>32424.480000000003</v>
      </c>
    </row>
    <row r="280" spans="1:16" ht="23.25" customHeight="1" x14ac:dyDescent="0.2">
      <c r="A280" s="14"/>
      <c r="B280" s="75"/>
      <c r="C280" s="73" t="s">
        <v>6587</v>
      </c>
      <c r="D280" s="78" t="s">
        <v>289</v>
      </c>
      <c r="E280" s="13">
        <v>44467</v>
      </c>
      <c r="F280" s="76" t="s">
        <v>1362</v>
      </c>
      <c r="G280" s="13">
        <v>44468.916666666664</v>
      </c>
      <c r="H280" s="77" t="s">
        <v>6610</v>
      </c>
      <c r="I280" s="16">
        <v>58</v>
      </c>
      <c r="J280" s="16">
        <v>34</v>
      </c>
      <c r="K280" s="16">
        <v>24</v>
      </c>
      <c r="L280" s="16">
        <v>3</v>
      </c>
      <c r="M280" s="81">
        <v>11.832000000000001</v>
      </c>
      <c r="N280" s="100">
        <v>11.832000000000001</v>
      </c>
      <c r="O280" s="64">
        <v>2530</v>
      </c>
      <c r="P280" s="65">
        <f>Table224578910112345678910111213141516171819202122232425262728293031323334353637[[#This Row],[PEMBULATAN]]*O280</f>
        <v>29934.960000000003</v>
      </c>
    </row>
    <row r="281" spans="1:16" ht="23.25" customHeight="1" x14ac:dyDescent="0.2">
      <c r="A281" s="14"/>
      <c r="B281" s="75"/>
      <c r="C281" s="73" t="s">
        <v>6588</v>
      </c>
      <c r="D281" s="78" t="s">
        <v>289</v>
      </c>
      <c r="E281" s="13">
        <v>44467</v>
      </c>
      <c r="F281" s="76" t="s">
        <v>1362</v>
      </c>
      <c r="G281" s="13">
        <v>44468.916666666664</v>
      </c>
      <c r="H281" s="77" t="s">
        <v>6610</v>
      </c>
      <c r="I281" s="16">
        <v>54</v>
      </c>
      <c r="J281" s="16">
        <v>27</v>
      </c>
      <c r="K281" s="16">
        <v>18</v>
      </c>
      <c r="L281" s="16">
        <v>3</v>
      </c>
      <c r="M281" s="81">
        <v>6.5609999999999999</v>
      </c>
      <c r="N281" s="100">
        <v>6.5609999999999999</v>
      </c>
      <c r="O281" s="64">
        <v>2530</v>
      </c>
      <c r="P281" s="65">
        <f>Table224578910112345678910111213141516171819202122232425262728293031323334353637[[#This Row],[PEMBULATAN]]*O281</f>
        <v>16599.329999999998</v>
      </c>
    </row>
    <row r="282" spans="1:16" ht="23.25" customHeight="1" x14ac:dyDescent="0.2">
      <c r="A282" s="14"/>
      <c r="B282" s="75"/>
      <c r="C282" s="73" t="s">
        <v>6589</v>
      </c>
      <c r="D282" s="78" t="s">
        <v>289</v>
      </c>
      <c r="E282" s="13">
        <v>44467</v>
      </c>
      <c r="F282" s="76" t="s">
        <v>1362</v>
      </c>
      <c r="G282" s="13">
        <v>44468.916666666664</v>
      </c>
      <c r="H282" s="77" t="s">
        <v>6610</v>
      </c>
      <c r="I282" s="16">
        <v>45</v>
      </c>
      <c r="J282" s="16">
        <v>45</v>
      </c>
      <c r="K282" s="16">
        <v>28</v>
      </c>
      <c r="L282" s="16">
        <v>3</v>
      </c>
      <c r="M282" s="81">
        <v>14.175000000000001</v>
      </c>
      <c r="N282" s="100">
        <v>14.175000000000001</v>
      </c>
      <c r="O282" s="64">
        <v>2530</v>
      </c>
      <c r="P282" s="65">
        <f>Table224578910112345678910111213141516171819202122232425262728293031323334353637[[#This Row],[PEMBULATAN]]*O282</f>
        <v>35862.75</v>
      </c>
    </row>
    <row r="283" spans="1:16" ht="23.25" customHeight="1" x14ac:dyDescent="0.2">
      <c r="A283" s="14"/>
      <c r="B283" s="75"/>
      <c r="C283" s="9" t="s">
        <v>6590</v>
      </c>
      <c r="D283" s="76" t="s">
        <v>289</v>
      </c>
      <c r="E283" s="13">
        <v>44467</v>
      </c>
      <c r="F283" s="76" t="s">
        <v>1362</v>
      </c>
      <c r="G283" s="13">
        <v>44468.916666666664</v>
      </c>
      <c r="H283" s="10" t="s">
        <v>6610</v>
      </c>
      <c r="I283" s="1">
        <v>66</v>
      </c>
      <c r="J283" s="1">
        <v>53</v>
      </c>
      <c r="K283" s="1">
        <v>3</v>
      </c>
      <c r="L283" s="1">
        <v>2</v>
      </c>
      <c r="M283" s="80">
        <v>2.6234999999999999</v>
      </c>
      <c r="N283" s="100">
        <v>2.6234999999999999</v>
      </c>
      <c r="O283" s="64">
        <v>2530</v>
      </c>
      <c r="P283" s="65">
        <f>Table224578910112345678910111213141516171819202122232425262728293031323334353637[[#This Row],[PEMBULATAN]]*O283</f>
        <v>6637.4549999999999</v>
      </c>
    </row>
    <row r="284" spans="1:16" ht="23.25" customHeight="1" x14ac:dyDescent="0.2">
      <c r="A284" s="14"/>
      <c r="B284" s="14"/>
      <c r="C284" s="9" t="s">
        <v>6591</v>
      </c>
      <c r="D284" s="76" t="s">
        <v>289</v>
      </c>
      <c r="E284" s="13">
        <v>44467</v>
      </c>
      <c r="F284" s="76" t="s">
        <v>1362</v>
      </c>
      <c r="G284" s="13">
        <v>44468.916666666664</v>
      </c>
      <c r="H284" s="10" t="s">
        <v>6610</v>
      </c>
      <c r="I284" s="1">
        <v>78</v>
      </c>
      <c r="J284" s="1">
        <v>50</v>
      </c>
      <c r="K284" s="1">
        <v>9</v>
      </c>
      <c r="L284" s="1">
        <v>1</v>
      </c>
      <c r="M284" s="80">
        <v>8.7750000000000004</v>
      </c>
      <c r="N284" s="100">
        <v>8.7750000000000004</v>
      </c>
      <c r="O284" s="64">
        <v>2530</v>
      </c>
      <c r="P284" s="65">
        <f>Table224578910112345678910111213141516171819202122232425262728293031323334353637[[#This Row],[PEMBULATAN]]*O284</f>
        <v>22200.75</v>
      </c>
    </row>
    <row r="285" spans="1:16" ht="23.25" customHeight="1" x14ac:dyDescent="0.2">
      <c r="A285" s="14"/>
      <c r="B285" s="14"/>
      <c r="C285" s="73" t="s">
        <v>6592</v>
      </c>
      <c r="D285" s="78" t="s">
        <v>289</v>
      </c>
      <c r="E285" s="13">
        <v>44467</v>
      </c>
      <c r="F285" s="76" t="s">
        <v>1362</v>
      </c>
      <c r="G285" s="13">
        <v>44468.916666666664</v>
      </c>
      <c r="H285" s="77" t="s">
        <v>6610</v>
      </c>
      <c r="I285" s="16">
        <v>112</v>
      </c>
      <c r="J285" s="16">
        <v>46</v>
      </c>
      <c r="K285" s="16">
        <v>19</v>
      </c>
      <c r="L285" s="16">
        <v>30</v>
      </c>
      <c r="M285" s="81">
        <v>24.472000000000001</v>
      </c>
      <c r="N285" s="100">
        <v>30</v>
      </c>
      <c r="O285" s="64">
        <v>2530</v>
      </c>
      <c r="P285" s="65">
        <f>Table224578910112345678910111213141516171819202122232425262728293031323334353637[[#This Row],[PEMBULATAN]]*O285</f>
        <v>75900</v>
      </c>
    </row>
    <row r="286" spans="1:16" ht="23.25" customHeight="1" x14ac:dyDescent="0.2">
      <c r="A286" s="14"/>
      <c r="B286" s="14"/>
      <c r="C286" s="73" t="s">
        <v>6593</v>
      </c>
      <c r="D286" s="78" t="s">
        <v>289</v>
      </c>
      <c r="E286" s="13">
        <v>44467</v>
      </c>
      <c r="F286" s="76" t="s">
        <v>1362</v>
      </c>
      <c r="G286" s="13">
        <v>44468.916666666664</v>
      </c>
      <c r="H286" s="77" t="s">
        <v>6610</v>
      </c>
      <c r="I286" s="16">
        <v>42</v>
      </c>
      <c r="J286" s="16">
        <v>32</v>
      </c>
      <c r="K286" s="16">
        <v>23</v>
      </c>
      <c r="L286" s="16">
        <v>7</v>
      </c>
      <c r="M286" s="81">
        <v>7.7279999999999998</v>
      </c>
      <c r="N286" s="100">
        <v>7.7279999999999998</v>
      </c>
      <c r="O286" s="64">
        <v>2530</v>
      </c>
      <c r="P286" s="65">
        <f>Table224578910112345678910111213141516171819202122232425262728293031323334353637[[#This Row],[PEMBULATAN]]*O286</f>
        <v>19551.84</v>
      </c>
    </row>
    <row r="287" spans="1:16" ht="23.25" customHeight="1" x14ac:dyDescent="0.2">
      <c r="A287" s="14"/>
      <c r="B287" s="14"/>
      <c r="C287" s="73" t="s">
        <v>6594</v>
      </c>
      <c r="D287" s="78" t="s">
        <v>289</v>
      </c>
      <c r="E287" s="13">
        <v>44467</v>
      </c>
      <c r="F287" s="76" t="s">
        <v>1362</v>
      </c>
      <c r="G287" s="13">
        <v>44468.916666666664</v>
      </c>
      <c r="H287" s="77" t="s">
        <v>6610</v>
      </c>
      <c r="I287" s="16">
        <v>50</v>
      </c>
      <c r="J287" s="16">
        <v>40</v>
      </c>
      <c r="K287" s="16">
        <v>12</v>
      </c>
      <c r="L287" s="16">
        <v>5</v>
      </c>
      <c r="M287" s="81">
        <v>6</v>
      </c>
      <c r="N287" s="100">
        <v>6</v>
      </c>
      <c r="O287" s="64">
        <v>2530</v>
      </c>
      <c r="P287" s="65">
        <f>Table224578910112345678910111213141516171819202122232425262728293031323334353637[[#This Row],[PEMBULATAN]]*O287</f>
        <v>15180</v>
      </c>
    </row>
    <row r="288" spans="1:16" ht="23.25" customHeight="1" x14ac:dyDescent="0.2">
      <c r="A288" s="14"/>
      <c r="B288" s="14"/>
      <c r="C288" s="73" t="s">
        <v>6595</v>
      </c>
      <c r="D288" s="78" t="s">
        <v>289</v>
      </c>
      <c r="E288" s="13">
        <v>44467</v>
      </c>
      <c r="F288" s="76" t="s">
        <v>1362</v>
      </c>
      <c r="G288" s="13">
        <v>44468.916666666664</v>
      </c>
      <c r="H288" s="77" t="s">
        <v>6610</v>
      </c>
      <c r="I288" s="16">
        <v>46</v>
      </c>
      <c r="J288" s="16">
        <v>32</v>
      </c>
      <c r="K288" s="16">
        <v>18</v>
      </c>
      <c r="L288" s="16">
        <v>1</v>
      </c>
      <c r="M288" s="81">
        <v>6.6239999999999997</v>
      </c>
      <c r="N288" s="100">
        <v>6.6239999999999997</v>
      </c>
      <c r="O288" s="64">
        <v>2530</v>
      </c>
      <c r="P288" s="65">
        <f>Table224578910112345678910111213141516171819202122232425262728293031323334353637[[#This Row],[PEMBULATAN]]*O288</f>
        <v>16758.719999999998</v>
      </c>
    </row>
    <row r="289" spans="1:16" ht="23.25" customHeight="1" x14ac:dyDescent="0.2">
      <c r="A289" s="14"/>
      <c r="B289" s="14"/>
      <c r="C289" s="73" t="s">
        <v>6596</v>
      </c>
      <c r="D289" s="78" t="s">
        <v>289</v>
      </c>
      <c r="E289" s="13">
        <v>44467</v>
      </c>
      <c r="F289" s="76" t="s">
        <v>1362</v>
      </c>
      <c r="G289" s="13">
        <v>44468.916666666664</v>
      </c>
      <c r="H289" s="77" t="s">
        <v>6610</v>
      </c>
      <c r="I289" s="16">
        <v>56</v>
      </c>
      <c r="J289" s="16">
        <v>30</v>
      </c>
      <c r="K289" s="16">
        <v>30</v>
      </c>
      <c r="L289" s="16">
        <v>2</v>
      </c>
      <c r="M289" s="81">
        <v>12.6</v>
      </c>
      <c r="N289" s="100">
        <v>12.6</v>
      </c>
      <c r="O289" s="64">
        <v>2530</v>
      </c>
      <c r="P289" s="65">
        <f>Table224578910112345678910111213141516171819202122232425262728293031323334353637[[#This Row],[PEMBULATAN]]*O289</f>
        <v>31878</v>
      </c>
    </row>
    <row r="290" spans="1:16" ht="23.25" customHeight="1" x14ac:dyDescent="0.2">
      <c r="A290" s="14"/>
      <c r="B290" s="14"/>
      <c r="C290" s="73" t="s">
        <v>6597</v>
      </c>
      <c r="D290" s="78" t="s">
        <v>289</v>
      </c>
      <c r="E290" s="13">
        <v>44467</v>
      </c>
      <c r="F290" s="76" t="s">
        <v>1362</v>
      </c>
      <c r="G290" s="13">
        <v>44468.916666666664</v>
      </c>
      <c r="H290" s="77" t="s">
        <v>6610</v>
      </c>
      <c r="I290" s="16">
        <v>80</v>
      </c>
      <c r="J290" s="16">
        <v>35</v>
      </c>
      <c r="K290" s="16">
        <v>28</v>
      </c>
      <c r="L290" s="16">
        <v>3</v>
      </c>
      <c r="M290" s="81">
        <v>19.600000000000001</v>
      </c>
      <c r="N290" s="100">
        <v>19.600000000000001</v>
      </c>
      <c r="O290" s="64">
        <v>2530</v>
      </c>
      <c r="P290" s="65">
        <f>Table224578910112345678910111213141516171819202122232425262728293031323334353637[[#This Row],[PEMBULATAN]]*O290</f>
        <v>49588</v>
      </c>
    </row>
    <row r="291" spans="1:16" ht="23.25" customHeight="1" x14ac:dyDescent="0.2">
      <c r="A291" s="14"/>
      <c r="B291" s="14"/>
      <c r="C291" s="73" t="s">
        <v>6598</v>
      </c>
      <c r="D291" s="78" t="s">
        <v>289</v>
      </c>
      <c r="E291" s="13">
        <v>44467</v>
      </c>
      <c r="F291" s="76" t="s">
        <v>1362</v>
      </c>
      <c r="G291" s="13">
        <v>44468.916666666664</v>
      </c>
      <c r="H291" s="77" t="s">
        <v>6610</v>
      </c>
      <c r="I291" s="16">
        <v>44</v>
      </c>
      <c r="J291" s="16">
        <v>44</v>
      </c>
      <c r="K291" s="16">
        <v>9</v>
      </c>
      <c r="L291" s="16">
        <v>2</v>
      </c>
      <c r="M291" s="81">
        <v>4.3559999999999999</v>
      </c>
      <c r="N291" s="100">
        <v>5</v>
      </c>
      <c r="O291" s="64">
        <v>2530</v>
      </c>
      <c r="P291" s="65">
        <f>Table224578910112345678910111213141516171819202122232425262728293031323334353637[[#This Row],[PEMBULATAN]]*O291</f>
        <v>12650</v>
      </c>
    </row>
    <row r="292" spans="1:16" ht="23.25" customHeight="1" x14ac:dyDescent="0.2">
      <c r="A292" s="14"/>
      <c r="B292" s="14"/>
      <c r="C292" s="73" t="s">
        <v>6599</v>
      </c>
      <c r="D292" s="78" t="s">
        <v>289</v>
      </c>
      <c r="E292" s="13">
        <v>44467</v>
      </c>
      <c r="F292" s="76" t="s">
        <v>1362</v>
      </c>
      <c r="G292" s="13">
        <v>44468.916666666664</v>
      </c>
      <c r="H292" s="77" t="s">
        <v>6610</v>
      </c>
      <c r="I292" s="16">
        <v>57</v>
      </c>
      <c r="J292" s="16">
        <v>40</v>
      </c>
      <c r="K292" s="16">
        <v>10</v>
      </c>
      <c r="L292" s="16">
        <v>4</v>
      </c>
      <c r="M292" s="81">
        <v>5.7</v>
      </c>
      <c r="N292" s="100">
        <v>5.7</v>
      </c>
      <c r="O292" s="64">
        <v>2530</v>
      </c>
      <c r="P292" s="65">
        <f>Table224578910112345678910111213141516171819202122232425262728293031323334353637[[#This Row],[PEMBULATAN]]*O292</f>
        <v>14421</v>
      </c>
    </row>
    <row r="293" spans="1:16" ht="23.25" customHeight="1" x14ac:dyDescent="0.2">
      <c r="A293" s="14"/>
      <c r="B293" s="14"/>
      <c r="C293" s="73" t="s">
        <v>6600</v>
      </c>
      <c r="D293" s="78" t="s">
        <v>289</v>
      </c>
      <c r="E293" s="13">
        <v>44467</v>
      </c>
      <c r="F293" s="76" t="s">
        <v>1362</v>
      </c>
      <c r="G293" s="13">
        <v>44468.916666666664</v>
      </c>
      <c r="H293" s="77" t="s">
        <v>6610</v>
      </c>
      <c r="I293" s="16">
        <v>30</v>
      </c>
      <c r="J293" s="16">
        <v>29</v>
      </c>
      <c r="K293" s="16">
        <v>25</v>
      </c>
      <c r="L293" s="16">
        <v>6</v>
      </c>
      <c r="M293" s="81">
        <v>5.4375</v>
      </c>
      <c r="N293" s="100">
        <v>6</v>
      </c>
      <c r="O293" s="64">
        <v>2530</v>
      </c>
      <c r="P293" s="65">
        <f>Table224578910112345678910111213141516171819202122232425262728293031323334353637[[#This Row],[PEMBULATAN]]*O293</f>
        <v>15180</v>
      </c>
    </row>
    <row r="294" spans="1:16" ht="23.25" customHeight="1" x14ac:dyDescent="0.2">
      <c r="A294" s="14"/>
      <c r="B294" s="14"/>
      <c r="C294" s="73" t="s">
        <v>6601</v>
      </c>
      <c r="D294" s="78" t="s">
        <v>289</v>
      </c>
      <c r="E294" s="13">
        <v>44467</v>
      </c>
      <c r="F294" s="76" t="s">
        <v>1362</v>
      </c>
      <c r="G294" s="13">
        <v>44468.916666666664</v>
      </c>
      <c r="H294" s="77" t="s">
        <v>6610</v>
      </c>
      <c r="I294" s="16">
        <v>58</v>
      </c>
      <c r="J294" s="16">
        <v>47</v>
      </c>
      <c r="K294" s="16">
        <v>19</v>
      </c>
      <c r="L294" s="16">
        <v>4</v>
      </c>
      <c r="M294" s="81">
        <v>12.948499999999999</v>
      </c>
      <c r="N294" s="100">
        <v>12.948499999999999</v>
      </c>
      <c r="O294" s="64">
        <v>2530</v>
      </c>
      <c r="P294" s="65">
        <f>Table224578910112345678910111213141516171819202122232425262728293031323334353637[[#This Row],[PEMBULATAN]]*O294</f>
        <v>32759.704999999998</v>
      </c>
    </row>
    <row r="295" spans="1:16" ht="23.25" customHeight="1" x14ac:dyDescent="0.2">
      <c r="A295" s="14"/>
      <c r="B295" s="14"/>
      <c r="C295" s="73" t="s">
        <v>6602</v>
      </c>
      <c r="D295" s="78" t="s">
        <v>289</v>
      </c>
      <c r="E295" s="13">
        <v>44467</v>
      </c>
      <c r="F295" s="76" t="s">
        <v>1362</v>
      </c>
      <c r="G295" s="13">
        <v>44468.916666666664</v>
      </c>
      <c r="H295" s="77" t="s">
        <v>6610</v>
      </c>
      <c r="I295" s="16">
        <v>33</v>
      </c>
      <c r="J295" s="16">
        <v>33</v>
      </c>
      <c r="K295" s="16">
        <v>25</v>
      </c>
      <c r="L295" s="16">
        <v>5</v>
      </c>
      <c r="M295" s="81">
        <v>6.8062500000000004</v>
      </c>
      <c r="N295" s="100">
        <v>6.8062500000000004</v>
      </c>
      <c r="O295" s="64">
        <v>2530</v>
      </c>
      <c r="P295" s="65">
        <f>Table224578910112345678910111213141516171819202122232425262728293031323334353637[[#This Row],[PEMBULATAN]]*O295</f>
        <v>17219.8125</v>
      </c>
    </row>
    <row r="296" spans="1:16" ht="23.25" customHeight="1" x14ac:dyDescent="0.2">
      <c r="A296" s="14"/>
      <c r="B296" s="14"/>
      <c r="C296" s="73" t="s">
        <v>6603</v>
      </c>
      <c r="D296" s="78" t="s">
        <v>289</v>
      </c>
      <c r="E296" s="13">
        <v>44467</v>
      </c>
      <c r="F296" s="76" t="s">
        <v>1362</v>
      </c>
      <c r="G296" s="13">
        <v>44468.916666666664</v>
      </c>
      <c r="H296" s="77" t="s">
        <v>6610</v>
      </c>
      <c r="I296" s="16">
        <v>66</v>
      </c>
      <c r="J296" s="16">
        <v>43</v>
      </c>
      <c r="K296" s="16">
        <v>10</v>
      </c>
      <c r="L296" s="16">
        <v>4</v>
      </c>
      <c r="M296" s="81">
        <v>7.0949999999999998</v>
      </c>
      <c r="N296" s="100">
        <v>7.0949999999999998</v>
      </c>
      <c r="O296" s="64">
        <v>2530</v>
      </c>
      <c r="P296" s="65">
        <f>Table224578910112345678910111213141516171819202122232425262728293031323334353637[[#This Row],[PEMBULATAN]]*O296</f>
        <v>17950.349999999999</v>
      </c>
    </row>
    <row r="297" spans="1:16" ht="23.25" customHeight="1" x14ac:dyDescent="0.2">
      <c r="A297" s="14"/>
      <c r="B297" s="14"/>
      <c r="C297" s="73" t="s">
        <v>6604</v>
      </c>
      <c r="D297" s="78" t="s">
        <v>289</v>
      </c>
      <c r="E297" s="13">
        <v>44467</v>
      </c>
      <c r="F297" s="76" t="s">
        <v>1362</v>
      </c>
      <c r="G297" s="13">
        <v>44468.916666666664</v>
      </c>
      <c r="H297" s="77" t="s">
        <v>6610</v>
      </c>
      <c r="I297" s="16">
        <v>50</v>
      </c>
      <c r="J297" s="16">
        <v>38</v>
      </c>
      <c r="K297" s="16">
        <v>33</v>
      </c>
      <c r="L297" s="16">
        <v>10</v>
      </c>
      <c r="M297" s="81">
        <v>15.675000000000001</v>
      </c>
      <c r="N297" s="100">
        <v>15.675000000000001</v>
      </c>
      <c r="O297" s="64">
        <v>2530</v>
      </c>
      <c r="P297" s="65">
        <f>Table224578910112345678910111213141516171819202122232425262728293031323334353637[[#This Row],[PEMBULATAN]]*O297</f>
        <v>39657.75</v>
      </c>
    </row>
    <row r="298" spans="1:16" ht="23.25" customHeight="1" x14ac:dyDescent="0.2">
      <c r="A298" s="14"/>
      <c r="B298" s="14"/>
      <c r="C298" s="73" t="s">
        <v>6605</v>
      </c>
      <c r="D298" s="78" t="s">
        <v>289</v>
      </c>
      <c r="E298" s="13">
        <v>44467</v>
      </c>
      <c r="F298" s="76" t="s">
        <v>1362</v>
      </c>
      <c r="G298" s="13">
        <v>44468.916666666664</v>
      </c>
      <c r="H298" s="77" t="s">
        <v>6610</v>
      </c>
      <c r="I298" s="16">
        <v>53</v>
      </c>
      <c r="J298" s="16">
        <v>51</v>
      </c>
      <c r="K298" s="16">
        <v>31</v>
      </c>
      <c r="L298" s="16">
        <v>12</v>
      </c>
      <c r="M298" s="81">
        <v>20.948250000000002</v>
      </c>
      <c r="N298" s="100">
        <v>20.948250000000002</v>
      </c>
      <c r="O298" s="64">
        <v>2530</v>
      </c>
      <c r="P298" s="65">
        <f>Table224578910112345678910111213141516171819202122232425262728293031323334353637[[#This Row],[PEMBULATAN]]*O298</f>
        <v>52999.072500000002</v>
      </c>
    </row>
    <row r="299" spans="1:16" ht="23.25" customHeight="1" x14ac:dyDescent="0.2">
      <c r="A299" s="14"/>
      <c r="B299" s="14"/>
      <c r="C299" s="73" t="s">
        <v>6606</v>
      </c>
      <c r="D299" s="78" t="s">
        <v>289</v>
      </c>
      <c r="E299" s="13">
        <v>44467</v>
      </c>
      <c r="F299" s="76" t="s">
        <v>1362</v>
      </c>
      <c r="G299" s="13">
        <v>44468.916666666664</v>
      </c>
      <c r="H299" s="77" t="s">
        <v>6610</v>
      </c>
      <c r="I299" s="16">
        <v>46</v>
      </c>
      <c r="J299" s="16">
        <v>28</v>
      </c>
      <c r="K299" s="16">
        <v>41</v>
      </c>
      <c r="L299" s="16">
        <v>8</v>
      </c>
      <c r="M299" s="81">
        <v>13.202</v>
      </c>
      <c r="N299" s="100">
        <v>13.202</v>
      </c>
      <c r="O299" s="64">
        <v>2530</v>
      </c>
      <c r="P299" s="65">
        <f>Table224578910112345678910111213141516171819202122232425262728293031323334353637[[#This Row],[PEMBULATAN]]*O299</f>
        <v>33401.06</v>
      </c>
    </row>
    <row r="300" spans="1:16" ht="23.25" customHeight="1" x14ac:dyDescent="0.2">
      <c r="A300" s="14"/>
      <c r="B300" s="14"/>
      <c r="C300" s="73" t="s">
        <v>6607</v>
      </c>
      <c r="D300" s="78" t="s">
        <v>289</v>
      </c>
      <c r="E300" s="13">
        <v>44467</v>
      </c>
      <c r="F300" s="76" t="s">
        <v>1362</v>
      </c>
      <c r="G300" s="13">
        <v>44468.916666666664</v>
      </c>
      <c r="H300" s="77" t="s">
        <v>6610</v>
      </c>
      <c r="I300" s="16">
        <v>47</v>
      </c>
      <c r="J300" s="16">
        <v>49</v>
      </c>
      <c r="K300" s="16">
        <v>20</v>
      </c>
      <c r="L300" s="16">
        <v>2</v>
      </c>
      <c r="M300" s="81">
        <v>11.515000000000001</v>
      </c>
      <c r="N300" s="100">
        <v>11.515000000000001</v>
      </c>
      <c r="O300" s="64">
        <v>2530</v>
      </c>
      <c r="P300" s="65">
        <f>Table224578910112345678910111213141516171819202122232425262728293031323334353637[[#This Row],[PEMBULATAN]]*O300</f>
        <v>29132.95</v>
      </c>
    </row>
    <row r="301" spans="1:16" ht="23.25" customHeight="1" x14ac:dyDescent="0.2">
      <c r="A301" s="14"/>
      <c r="B301" s="14"/>
      <c r="C301" s="73" t="s">
        <v>6608</v>
      </c>
      <c r="D301" s="78" t="s">
        <v>289</v>
      </c>
      <c r="E301" s="13">
        <v>44467</v>
      </c>
      <c r="F301" s="76" t="s">
        <v>1362</v>
      </c>
      <c r="G301" s="13">
        <v>44468.916666666664</v>
      </c>
      <c r="H301" s="77" t="s">
        <v>6610</v>
      </c>
      <c r="I301" s="16">
        <v>45</v>
      </c>
      <c r="J301" s="16">
        <v>40</v>
      </c>
      <c r="K301" s="16">
        <v>36</v>
      </c>
      <c r="L301" s="16">
        <v>14</v>
      </c>
      <c r="M301" s="81">
        <v>16.2</v>
      </c>
      <c r="N301" s="100">
        <v>16.2</v>
      </c>
      <c r="O301" s="64">
        <v>2530</v>
      </c>
      <c r="P301" s="65">
        <f>Table224578910112345678910111213141516171819202122232425262728293031323334353637[[#This Row],[PEMBULATAN]]*O301</f>
        <v>40986</v>
      </c>
    </row>
    <row r="302" spans="1:16" ht="23.25" customHeight="1" x14ac:dyDescent="0.2">
      <c r="A302" s="14"/>
      <c r="B302" s="14"/>
      <c r="C302" s="73" t="s">
        <v>6609</v>
      </c>
      <c r="D302" s="78" t="s">
        <v>289</v>
      </c>
      <c r="E302" s="13">
        <v>44467</v>
      </c>
      <c r="F302" s="76" t="s">
        <v>1362</v>
      </c>
      <c r="G302" s="13">
        <v>44468.916666666664</v>
      </c>
      <c r="H302" s="77" t="s">
        <v>6610</v>
      </c>
      <c r="I302" s="16">
        <v>80</v>
      </c>
      <c r="J302" s="16">
        <v>60</v>
      </c>
      <c r="K302" s="16">
        <v>30</v>
      </c>
      <c r="L302" s="16">
        <v>24</v>
      </c>
      <c r="M302" s="81">
        <v>36</v>
      </c>
      <c r="N302" s="100">
        <v>36</v>
      </c>
      <c r="O302" s="64">
        <v>2530</v>
      </c>
      <c r="P302" s="65">
        <f>Table224578910112345678910111213141516171819202122232425262728293031323334353637[[#This Row],[PEMBULATAN]]*O302</f>
        <v>91080</v>
      </c>
    </row>
    <row r="303" spans="1:16" ht="22.5" customHeight="1" x14ac:dyDescent="0.2">
      <c r="A303" s="120" t="s">
        <v>30</v>
      </c>
      <c r="B303" s="121"/>
      <c r="C303" s="121"/>
      <c r="D303" s="121"/>
      <c r="E303" s="121"/>
      <c r="F303" s="121"/>
      <c r="G303" s="121"/>
      <c r="H303" s="121"/>
      <c r="I303" s="121"/>
      <c r="J303" s="121"/>
      <c r="K303" s="121"/>
      <c r="L303" s="122"/>
      <c r="M303" s="79">
        <f>SUBTOTAL(109,Table224578910112345678910111213141516171819202122232425262728293031323334353637[KG VOLUME])</f>
        <v>7312.587749999996</v>
      </c>
      <c r="N303" s="68">
        <f>SUM(N3:N302)</f>
        <v>7389.1572499999993</v>
      </c>
      <c r="O303" s="123">
        <f>SUM(P3:P302)</f>
        <v>18694567.842499994</v>
      </c>
      <c r="P303" s="124"/>
    </row>
    <row r="304" spans="1:16" ht="18" customHeight="1" x14ac:dyDescent="0.2">
      <c r="A304" s="86"/>
      <c r="B304" s="56" t="s">
        <v>42</v>
      </c>
      <c r="C304" s="55"/>
      <c r="D304" s="57" t="s">
        <v>43</v>
      </c>
      <c r="E304" s="86"/>
      <c r="F304" s="86"/>
      <c r="G304" s="86"/>
      <c r="H304" s="86"/>
      <c r="I304" s="86"/>
      <c r="J304" s="86"/>
      <c r="K304" s="86"/>
      <c r="L304" s="86"/>
      <c r="M304" s="87"/>
      <c r="N304" s="88" t="s">
        <v>51</v>
      </c>
      <c r="O304" s="89"/>
      <c r="P304" s="89">
        <f>O303*10%</f>
        <v>1869456.7842499996</v>
      </c>
    </row>
    <row r="305" spans="1:16" ht="18" customHeight="1" thickBot="1" x14ac:dyDescent="0.25">
      <c r="A305" s="86"/>
      <c r="B305" s="56"/>
      <c r="C305" s="55"/>
      <c r="D305" s="57"/>
      <c r="E305" s="86"/>
      <c r="F305" s="86"/>
      <c r="G305" s="86"/>
      <c r="H305" s="86"/>
      <c r="I305" s="86"/>
      <c r="J305" s="86"/>
      <c r="K305" s="86"/>
      <c r="L305" s="86"/>
      <c r="M305" s="87"/>
      <c r="N305" s="90" t="s">
        <v>52</v>
      </c>
      <c r="O305" s="91"/>
      <c r="P305" s="91">
        <f>O303-P304</f>
        <v>16825111.058249995</v>
      </c>
    </row>
    <row r="306" spans="1:16" ht="18" customHeight="1" x14ac:dyDescent="0.2">
      <c r="A306" s="11"/>
      <c r="H306" s="63"/>
      <c r="N306" s="62" t="s">
        <v>31</v>
      </c>
      <c r="P306" s="69">
        <f>P305*1%</f>
        <v>168251.11058249997</v>
      </c>
    </row>
    <row r="307" spans="1:16" ht="18" customHeight="1" thickBot="1" x14ac:dyDescent="0.25">
      <c r="A307" s="11"/>
      <c r="H307" s="63"/>
      <c r="N307" s="62" t="s">
        <v>53</v>
      </c>
      <c r="P307" s="71">
        <f>P305*2%</f>
        <v>336502.22116499994</v>
      </c>
    </row>
    <row r="308" spans="1:16" ht="18" customHeight="1" x14ac:dyDescent="0.2">
      <c r="A308" s="11"/>
      <c r="H308" s="63"/>
      <c r="N308" s="66" t="s">
        <v>32</v>
      </c>
      <c r="O308" s="67"/>
      <c r="P308" s="70">
        <f>P305+P306-P307</f>
        <v>16656859.947667496</v>
      </c>
    </row>
    <row r="310" spans="1:16" x14ac:dyDescent="0.2">
      <c r="A310" s="11"/>
      <c r="H310" s="63"/>
      <c r="P310" s="71"/>
    </row>
    <row r="311" spans="1:16" x14ac:dyDescent="0.2">
      <c r="A311" s="11"/>
      <c r="H311" s="63"/>
      <c r="O311" s="58"/>
      <c r="P311" s="71"/>
    </row>
    <row r="312" spans="1:16" s="3" customFormat="1" x14ac:dyDescent="0.25">
      <c r="A312" s="11"/>
      <c r="B312" s="2"/>
      <c r="C312" s="2"/>
      <c r="E312" s="12"/>
      <c r="H312" s="63"/>
      <c r="N312" s="15"/>
      <c r="O312" s="15"/>
      <c r="P312" s="15"/>
    </row>
    <row r="313" spans="1:16" s="3" customFormat="1" x14ac:dyDescent="0.25">
      <c r="A313" s="11"/>
      <c r="B313" s="2"/>
      <c r="C313" s="2"/>
      <c r="E313" s="12"/>
      <c r="H313" s="63"/>
      <c r="N313" s="15"/>
      <c r="O313" s="15"/>
      <c r="P313" s="15"/>
    </row>
    <row r="314" spans="1:16" s="3" customFormat="1" x14ac:dyDescent="0.25">
      <c r="A314" s="11"/>
      <c r="B314" s="2"/>
      <c r="C314" s="2"/>
      <c r="E314" s="12"/>
      <c r="H314" s="63"/>
      <c r="N314" s="15"/>
      <c r="O314" s="15"/>
      <c r="P314" s="15"/>
    </row>
    <row r="315" spans="1:16" s="3" customFormat="1" x14ac:dyDescent="0.25">
      <c r="A315" s="11"/>
      <c r="B315" s="2"/>
      <c r="C315" s="2"/>
      <c r="E315" s="12"/>
      <c r="H315" s="63"/>
      <c r="N315" s="15"/>
      <c r="O315" s="15"/>
      <c r="P315" s="15"/>
    </row>
    <row r="316" spans="1:16" s="3" customFormat="1" x14ac:dyDescent="0.25">
      <c r="A316" s="11"/>
      <c r="B316" s="2"/>
      <c r="C316" s="2"/>
      <c r="E316" s="12"/>
      <c r="H316" s="63"/>
      <c r="N316" s="15"/>
      <c r="O316" s="15"/>
      <c r="P316" s="15"/>
    </row>
    <row r="317" spans="1:16" s="3" customFormat="1" x14ac:dyDescent="0.25">
      <c r="A317" s="11"/>
      <c r="B317" s="2"/>
      <c r="C317" s="2"/>
      <c r="E317" s="12"/>
      <c r="H317" s="63"/>
      <c r="N317" s="15"/>
      <c r="O317" s="15"/>
      <c r="P317" s="15"/>
    </row>
    <row r="318" spans="1:16" s="3" customFormat="1" x14ac:dyDescent="0.25">
      <c r="A318" s="11"/>
      <c r="B318" s="2"/>
      <c r="C318" s="2"/>
      <c r="E318" s="12"/>
      <c r="H318" s="63"/>
      <c r="N318" s="15"/>
      <c r="O318" s="15"/>
      <c r="P318" s="15"/>
    </row>
    <row r="319" spans="1:16" s="3" customFormat="1" x14ac:dyDescent="0.25">
      <c r="A319" s="11"/>
      <c r="B319" s="2"/>
      <c r="C319" s="2"/>
      <c r="E319" s="12"/>
      <c r="H319" s="63"/>
      <c r="N319" s="15"/>
      <c r="O319" s="15"/>
      <c r="P319" s="15"/>
    </row>
    <row r="320" spans="1:16" s="3" customFormat="1" x14ac:dyDescent="0.25">
      <c r="A320" s="11"/>
      <c r="B320" s="2"/>
      <c r="C320" s="2"/>
      <c r="E320" s="12"/>
      <c r="H320" s="63"/>
      <c r="N320" s="15"/>
      <c r="O320" s="15"/>
      <c r="P320" s="15"/>
    </row>
    <row r="321" spans="1:16" s="3" customFormat="1" x14ac:dyDescent="0.25">
      <c r="A321" s="11"/>
      <c r="B321" s="2"/>
      <c r="C321" s="2"/>
      <c r="E321" s="12"/>
      <c r="H321" s="63"/>
      <c r="N321" s="15"/>
      <c r="O321" s="15"/>
      <c r="P321" s="15"/>
    </row>
    <row r="322" spans="1:16" s="3" customFormat="1" x14ac:dyDescent="0.25">
      <c r="A322" s="11"/>
      <c r="B322" s="2"/>
      <c r="C322" s="2"/>
      <c r="E322" s="12"/>
      <c r="H322" s="63"/>
      <c r="N322" s="15"/>
      <c r="O322" s="15"/>
      <c r="P322" s="15"/>
    </row>
    <row r="323" spans="1:16" s="3" customFormat="1" x14ac:dyDescent="0.25">
      <c r="A323" s="11"/>
      <c r="B323" s="2"/>
      <c r="C323" s="2"/>
      <c r="E323" s="12"/>
      <c r="H323" s="63"/>
      <c r="N323" s="15"/>
      <c r="O323" s="15"/>
      <c r="P323" s="15"/>
    </row>
  </sheetData>
  <mergeCells count="2">
    <mergeCell ref="A303:L303"/>
    <mergeCell ref="O303:P303"/>
  </mergeCells>
  <conditionalFormatting sqref="B3:B282">
    <cfRule type="duplicateValues" dxfId="88" priority="2"/>
  </conditionalFormatting>
  <conditionalFormatting sqref="B283">
    <cfRule type="duplicateValues" dxfId="87" priority="1"/>
  </conditionalFormatting>
  <conditionalFormatting sqref="B284:B302">
    <cfRule type="duplicateValues" dxfId="86" priority="67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63"/>
  <sheetViews>
    <sheetView zoomScale="110" zoomScaleNormal="110" workbookViewId="0">
      <pane xSplit="3" ySplit="2" topLeftCell="D39" activePane="bottomRight" state="frozen"/>
      <selection pane="topRight" activeCell="B1" sqref="B1"/>
      <selection pane="bottomLeft" activeCell="A3" sqref="A3"/>
      <selection pane="bottomRight" activeCell="I50" sqref="I50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7155</v>
      </c>
      <c r="B3" s="74" t="s">
        <v>6611</v>
      </c>
      <c r="C3" s="9" t="s">
        <v>6612</v>
      </c>
      <c r="D3" s="76" t="s">
        <v>289</v>
      </c>
      <c r="E3" s="13">
        <v>44467</v>
      </c>
      <c r="F3" s="76" t="s">
        <v>1362</v>
      </c>
      <c r="G3" s="13">
        <v>44468.916666666664</v>
      </c>
      <c r="H3" s="10" t="s">
        <v>6610</v>
      </c>
      <c r="I3" s="1">
        <v>56</v>
      </c>
      <c r="J3" s="1">
        <v>43</v>
      </c>
      <c r="K3" s="1">
        <v>18</v>
      </c>
      <c r="L3" s="1">
        <v>6</v>
      </c>
      <c r="M3" s="80">
        <v>10.836</v>
      </c>
      <c r="N3" s="100">
        <v>10.836</v>
      </c>
      <c r="O3" s="64">
        <v>2530</v>
      </c>
      <c r="P3" s="65">
        <f>Table22457891011234567891011121314151617181920212223242526272829303132333435363738[[#This Row],[PEMBULATAN]]*O3</f>
        <v>27415.08</v>
      </c>
    </row>
    <row r="4" spans="1:16" ht="26.25" customHeight="1" x14ac:dyDescent="0.2">
      <c r="A4" s="14"/>
      <c r="B4" s="75"/>
      <c r="C4" s="9" t="s">
        <v>6613</v>
      </c>
      <c r="D4" s="76" t="s">
        <v>289</v>
      </c>
      <c r="E4" s="13">
        <v>44467</v>
      </c>
      <c r="F4" s="76" t="s">
        <v>1362</v>
      </c>
      <c r="G4" s="13">
        <v>44468.916666666664</v>
      </c>
      <c r="H4" s="10" t="s">
        <v>6610</v>
      </c>
      <c r="I4" s="1">
        <v>88</v>
      </c>
      <c r="J4" s="1">
        <v>54</v>
      </c>
      <c r="K4" s="1">
        <v>21</v>
      </c>
      <c r="L4" s="1">
        <v>9</v>
      </c>
      <c r="M4" s="80">
        <v>24.948</v>
      </c>
      <c r="N4" s="100">
        <v>24.948</v>
      </c>
      <c r="O4" s="64">
        <v>2530</v>
      </c>
      <c r="P4" s="65">
        <f>Table22457891011234567891011121314151617181920212223242526272829303132333435363738[[#This Row],[PEMBULATAN]]*O4</f>
        <v>63118.44</v>
      </c>
    </row>
    <row r="5" spans="1:16" ht="26.25" customHeight="1" x14ac:dyDescent="0.2">
      <c r="A5" s="14"/>
      <c r="B5" s="14"/>
      <c r="C5" s="9" t="s">
        <v>6614</v>
      </c>
      <c r="D5" s="76" t="s">
        <v>289</v>
      </c>
      <c r="E5" s="13">
        <v>44467</v>
      </c>
      <c r="F5" s="76" t="s">
        <v>1362</v>
      </c>
      <c r="G5" s="13">
        <v>44468.916666666664</v>
      </c>
      <c r="H5" s="10" t="s">
        <v>6610</v>
      </c>
      <c r="I5" s="1">
        <v>90</v>
      </c>
      <c r="J5" s="1">
        <v>53</v>
      </c>
      <c r="K5" s="1">
        <v>25</v>
      </c>
      <c r="L5" s="1">
        <v>10</v>
      </c>
      <c r="M5" s="80">
        <v>29.8125</v>
      </c>
      <c r="N5" s="100">
        <v>29.8125</v>
      </c>
      <c r="O5" s="64">
        <v>2530</v>
      </c>
      <c r="P5" s="65">
        <f>Table22457891011234567891011121314151617181920212223242526272829303132333435363738[[#This Row],[PEMBULATAN]]*O5</f>
        <v>75425.625</v>
      </c>
    </row>
    <row r="6" spans="1:16" ht="26.25" customHeight="1" x14ac:dyDescent="0.2">
      <c r="A6" s="14"/>
      <c r="B6" s="14"/>
      <c r="C6" s="73" t="s">
        <v>6615</v>
      </c>
      <c r="D6" s="78" t="s">
        <v>289</v>
      </c>
      <c r="E6" s="13">
        <v>44467</v>
      </c>
      <c r="F6" s="76" t="s">
        <v>1362</v>
      </c>
      <c r="G6" s="13">
        <v>44468.916666666664</v>
      </c>
      <c r="H6" s="77" t="s">
        <v>6610</v>
      </c>
      <c r="I6" s="16">
        <v>56</v>
      </c>
      <c r="J6" s="16">
        <v>43</v>
      </c>
      <c r="K6" s="16">
        <v>19</v>
      </c>
      <c r="L6" s="16">
        <v>7</v>
      </c>
      <c r="M6" s="81">
        <v>11.438000000000001</v>
      </c>
      <c r="N6" s="100">
        <v>12</v>
      </c>
      <c r="O6" s="64">
        <v>2530</v>
      </c>
      <c r="P6" s="65">
        <f>Table22457891011234567891011121314151617181920212223242526272829303132333435363738[[#This Row],[PEMBULATAN]]*O6</f>
        <v>30360</v>
      </c>
    </row>
    <row r="7" spans="1:16" ht="26.25" customHeight="1" x14ac:dyDescent="0.2">
      <c r="A7" s="14"/>
      <c r="B7" s="14"/>
      <c r="C7" s="73" t="s">
        <v>6616</v>
      </c>
      <c r="D7" s="78" t="s">
        <v>289</v>
      </c>
      <c r="E7" s="13">
        <v>44467</v>
      </c>
      <c r="F7" s="76" t="s">
        <v>1362</v>
      </c>
      <c r="G7" s="13">
        <v>44468.916666666664</v>
      </c>
      <c r="H7" s="77" t="s">
        <v>6610</v>
      </c>
      <c r="I7" s="16">
        <v>55</v>
      </c>
      <c r="J7" s="16">
        <v>38</v>
      </c>
      <c r="K7" s="16">
        <v>16</v>
      </c>
      <c r="L7" s="16">
        <v>3</v>
      </c>
      <c r="M7" s="81">
        <v>8.36</v>
      </c>
      <c r="N7" s="100">
        <v>9</v>
      </c>
      <c r="O7" s="64">
        <v>2530</v>
      </c>
      <c r="P7" s="65">
        <f>Table22457891011234567891011121314151617181920212223242526272829303132333435363738[[#This Row],[PEMBULATAN]]*O7</f>
        <v>22770</v>
      </c>
    </row>
    <row r="8" spans="1:16" ht="26.25" customHeight="1" x14ac:dyDescent="0.2">
      <c r="A8" s="14"/>
      <c r="B8" s="14"/>
      <c r="C8" s="73" t="s">
        <v>6617</v>
      </c>
      <c r="D8" s="78" t="s">
        <v>289</v>
      </c>
      <c r="E8" s="13">
        <v>44467</v>
      </c>
      <c r="F8" s="76" t="s">
        <v>1362</v>
      </c>
      <c r="G8" s="13">
        <v>44468.916666666664</v>
      </c>
      <c r="H8" s="77" t="s">
        <v>6610</v>
      </c>
      <c r="I8" s="16">
        <v>45</v>
      </c>
      <c r="J8" s="16">
        <v>29</v>
      </c>
      <c r="K8" s="16">
        <v>11</v>
      </c>
      <c r="L8" s="16">
        <v>2</v>
      </c>
      <c r="M8" s="81">
        <v>3.5887500000000001</v>
      </c>
      <c r="N8" s="100">
        <v>3.5887500000000001</v>
      </c>
      <c r="O8" s="64">
        <v>2530</v>
      </c>
      <c r="P8" s="65">
        <f>Table22457891011234567891011121314151617181920212223242526272829303132333435363738[[#This Row],[PEMBULATAN]]*O8</f>
        <v>9079.5375000000004</v>
      </c>
    </row>
    <row r="9" spans="1:16" ht="26.25" customHeight="1" x14ac:dyDescent="0.2">
      <c r="A9" s="14"/>
      <c r="B9" s="14"/>
      <c r="C9" s="73" t="s">
        <v>6618</v>
      </c>
      <c r="D9" s="78" t="s">
        <v>289</v>
      </c>
      <c r="E9" s="13">
        <v>44467</v>
      </c>
      <c r="F9" s="76" t="s">
        <v>1362</v>
      </c>
      <c r="G9" s="13">
        <v>44468.916666666664</v>
      </c>
      <c r="H9" s="77" t="s">
        <v>6610</v>
      </c>
      <c r="I9" s="16">
        <v>65</v>
      </c>
      <c r="J9" s="16">
        <v>47</v>
      </c>
      <c r="K9" s="16">
        <v>20</v>
      </c>
      <c r="L9" s="16">
        <v>5</v>
      </c>
      <c r="M9" s="81">
        <v>15.275</v>
      </c>
      <c r="N9" s="100">
        <v>15.275</v>
      </c>
      <c r="O9" s="64">
        <v>2530</v>
      </c>
      <c r="P9" s="65">
        <f>Table22457891011234567891011121314151617181920212223242526272829303132333435363738[[#This Row],[PEMBULATAN]]*O9</f>
        <v>38645.75</v>
      </c>
    </row>
    <row r="10" spans="1:16" ht="26.25" customHeight="1" x14ac:dyDescent="0.2">
      <c r="A10" s="14"/>
      <c r="B10" s="14"/>
      <c r="C10" s="73" t="s">
        <v>6619</v>
      </c>
      <c r="D10" s="78" t="s">
        <v>289</v>
      </c>
      <c r="E10" s="13">
        <v>44467</v>
      </c>
      <c r="F10" s="76" t="s">
        <v>1362</v>
      </c>
      <c r="G10" s="13">
        <v>44468.916666666664</v>
      </c>
      <c r="H10" s="77" t="s">
        <v>6610</v>
      </c>
      <c r="I10" s="16">
        <v>110</v>
      </c>
      <c r="J10" s="16">
        <v>45</v>
      </c>
      <c r="K10" s="16">
        <v>20</v>
      </c>
      <c r="L10" s="16">
        <v>2</v>
      </c>
      <c r="M10" s="81">
        <v>24.75</v>
      </c>
      <c r="N10" s="100">
        <v>24.75</v>
      </c>
      <c r="O10" s="64">
        <v>2530</v>
      </c>
      <c r="P10" s="65">
        <f>Table22457891011234567891011121314151617181920212223242526272829303132333435363738[[#This Row],[PEMBULATAN]]*O10</f>
        <v>62617.5</v>
      </c>
    </row>
    <row r="11" spans="1:16" ht="26.25" customHeight="1" x14ac:dyDescent="0.2">
      <c r="A11" s="14"/>
      <c r="B11" s="14"/>
      <c r="C11" s="73" t="s">
        <v>6620</v>
      </c>
      <c r="D11" s="78" t="s">
        <v>289</v>
      </c>
      <c r="E11" s="13">
        <v>44467</v>
      </c>
      <c r="F11" s="76" t="s">
        <v>1362</v>
      </c>
      <c r="G11" s="13">
        <v>44468.916666666664</v>
      </c>
      <c r="H11" s="77" t="s">
        <v>6610</v>
      </c>
      <c r="I11" s="16">
        <v>110</v>
      </c>
      <c r="J11" s="16">
        <v>45</v>
      </c>
      <c r="K11" s="16">
        <v>21</v>
      </c>
      <c r="L11" s="16">
        <v>2</v>
      </c>
      <c r="M11" s="81">
        <v>25.987500000000001</v>
      </c>
      <c r="N11" s="100">
        <v>25.987500000000001</v>
      </c>
      <c r="O11" s="64">
        <v>2530</v>
      </c>
      <c r="P11" s="65">
        <f>Table22457891011234567891011121314151617181920212223242526272829303132333435363738[[#This Row],[PEMBULATAN]]*O11</f>
        <v>65748.375</v>
      </c>
    </row>
    <row r="12" spans="1:16" ht="26.25" customHeight="1" x14ac:dyDescent="0.2">
      <c r="A12" s="14"/>
      <c r="B12" s="14"/>
      <c r="C12" s="73" t="s">
        <v>6621</v>
      </c>
      <c r="D12" s="78" t="s">
        <v>289</v>
      </c>
      <c r="E12" s="13">
        <v>44467</v>
      </c>
      <c r="F12" s="76" t="s">
        <v>1362</v>
      </c>
      <c r="G12" s="13">
        <v>44468.916666666664</v>
      </c>
      <c r="H12" s="77" t="s">
        <v>6610</v>
      </c>
      <c r="I12" s="16">
        <v>45</v>
      </c>
      <c r="J12" s="16">
        <v>45</v>
      </c>
      <c r="K12" s="16">
        <v>15</v>
      </c>
      <c r="L12" s="16">
        <v>3</v>
      </c>
      <c r="M12" s="81">
        <v>7.59375</v>
      </c>
      <c r="N12" s="100">
        <v>7.59375</v>
      </c>
      <c r="O12" s="64">
        <v>2530</v>
      </c>
      <c r="P12" s="65">
        <f>Table22457891011234567891011121314151617181920212223242526272829303132333435363738[[#This Row],[PEMBULATAN]]*O12</f>
        <v>19212.1875</v>
      </c>
    </row>
    <row r="13" spans="1:16" ht="26.25" customHeight="1" x14ac:dyDescent="0.2">
      <c r="A13" s="14"/>
      <c r="B13" s="14"/>
      <c r="C13" s="73" t="s">
        <v>6622</v>
      </c>
      <c r="D13" s="78" t="s">
        <v>289</v>
      </c>
      <c r="E13" s="13">
        <v>44467</v>
      </c>
      <c r="F13" s="76" t="s">
        <v>1362</v>
      </c>
      <c r="G13" s="13">
        <v>44468.916666666664</v>
      </c>
      <c r="H13" s="77" t="s">
        <v>6610</v>
      </c>
      <c r="I13" s="16">
        <v>88</v>
      </c>
      <c r="J13" s="16">
        <v>57</v>
      </c>
      <c r="K13" s="16">
        <v>26</v>
      </c>
      <c r="L13" s="16">
        <v>11</v>
      </c>
      <c r="M13" s="81">
        <v>32.603999999999999</v>
      </c>
      <c r="N13" s="100">
        <v>32.603999999999999</v>
      </c>
      <c r="O13" s="64">
        <v>2530</v>
      </c>
      <c r="P13" s="65">
        <f>Table22457891011234567891011121314151617181920212223242526272829303132333435363738[[#This Row],[PEMBULATAN]]*O13</f>
        <v>82488.12</v>
      </c>
    </row>
    <row r="14" spans="1:16" ht="26.25" customHeight="1" x14ac:dyDescent="0.2">
      <c r="A14" s="14"/>
      <c r="B14" s="14"/>
      <c r="C14" s="73" t="s">
        <v>6623</v>
      </c>
      <c r="D14" s="78" t="s">
        <v>289</v>
      </c>
      <c r="E14" s="13">
        <v>44467</v>
      </c>
      <c r="F14" s="76" t="s">
        <v>1362</v>
      </c>
      <c r="G14" s="13">
        <v>44468.916666666664</v>
      </c>
      <c r="H14" s="77" t="s">
        <v>6610</v>
      </c>
      <c r="I14" s="16">
        <v>98</v>
      </c>
      <c r="J14" s="16">
        <v>64</v>
      </c>
      <c r="K14" s="16">
        <v>29</v>
      </c>
      <c r="L14" s="16">
        <v>16</v>
      </c>
      <c r="M14" s="81">
        <v>45.472000000000001</v>
      </c>
      <c r="N14" s="100">
        <v>46</v>
      </c>
      <c r="O14" s="64">
        <v>2530</v>
      </c>
      <c r="P14" s="65">
        <f>Table22457891011234567891011121314151617181920212223242526272829303132333435363738[[#This Row],[PEMBULATAN]]*O14</f>
        <v>116380</v>
      </c>
    </row>
    <row r="15" spans="1:16" ht="26.25" customHeight="1" x14ac:dyDescent="0.2">
      <c r="A15" s="14"/>
      <c r="B15" s="14"/>
      <c r="C15" s="73" t="s">
        <v>6624</v>
      </c>
      <c r="D15" s="78" t="s">
        <v>289</v>
      </c>
      <c r="E15" s="13">
        <v>44467</v>
      </c>
      <c r="F15" s="76" t="s">
        <v>1362</v>
      </c>
      <c r="G15" s="13">
        <v>44468.916666666664</v>
      </c>
      <c r="H15" s="77" t="s">
        <v>6610</v>
      </c>
      <c r="I15" s="16">
        <v>86</v>
      </c>
      <c r="J15" s="16">
        <v>54</v>
      </c>
      <c r="K15" s="16">
        <v>28</v>
      </c>
      <c r="L15" s="16">
        <v>9</v>
      </c>
      <c r="M15" s="81">
        <v>32.508000000000003</v>
      </c>
      <c r="N15" s="100">
        <v>32.508000000000003</v>
      </c>
      <c r="O15" s="64">
        <v>2530</v>
      </c>
      <c r="P15" s="65">
        <f>Table22457891011234567891011121314151617181920212223242526272829303132333435363738[[#This Row],[PEMBULATAN]]*O15</f>
        <v>82245.240000000005</v>
      </c>
    </row>
    <row r="16" spans="1:16" ht="26.25" customHeight="1" x14ac:dyDescent="0.2">
      <c r="A16" s="14"/>
      <c r="B16" s="14"/>
      <c r="C16" s="73" t="s">
        <v>6625</v>
      </c>
      <c r="D16" s="78" t="s">
        <v>289</v>
      </c>
      <c r="E16" s="13">
        <v>44467</v>
      </c>
      <c r="F16" s="76" t="s">
        <v>1362</v>
      </c>
      <c r="G16" s="13">
        <v>44468.916666666664</v>
      </c>
      <c r="H16" s="77" t="s">
        <v>6610</v>
      </c>
      <c r="I16" s="16">
        <v>115</v>
      </c>
      <c r="J16" s="16">
        <v>36</v>
      </c>
      <c r="K16" s="16">
        <v>15</v>
      </c>
      <c r="L16" s="16">
        <v>3</v>
      </c>
      <c r="M16" s="81">
        <v>15.525</v>
      </c>
      <c r="N16" s="100">
        <v>15.525</v>
      </c>
      <c r="O16" s="64">
        <v>2530</v>
      </c>
      <c r="P16" s="65">
        <f>Table22457891011234567891011121314151617181920212223242526272829303132333435363738[[#This Row],[PEMBULATAN]]*O16</f>
        <v>39278.25</v>
      </c>
    </row>
    <row r="17" spans="1:16" ht="26.25" customHeight="1" x14ac:dyDescent="0.2">
      <c r="A17" s="14"/>
      <c r="B17" s="14"/>
      <c r="C17" s="73" t="s">
        <v>6626</v>
      </c>
      <c r="D17" s="78" t="s">
        <v>289</v>
      </c>
      <c r="E17" s="13">
        <v>44467</v>
      </c>
      <c r="F17" s="76" t="s">
        <v>1362</v>
      </c>
      <c r="G17" s="13">
        <v>44468.916666666664</v>
      </c>
      <c r="H17" s="77" t="s">
        <v>6610</v>
      </c>
      <c r="I17" s="16">
        <v>56</v>
      </c>
      <c r="J17" s="16">
        <v>45</v>
      </c>
      <c r="K17" s="16">
        <v>17</v>
      </c>
      <c r="L17" s="16">
        <v>7</v>
      </c>
      <c r="M17" s="81">
        <v>10.71</v>
      </c>
      <c r="N17" s="100">
        <v>10.71</v>
      </c>
      <c r="O17" s="64">
        <v>2530</v>
      </c>
      <c r="P17" s="65">
        <f>Table22457891011234567891011121314151617181920212223242526272829303132333435363738[[#This Row],[PEMBULATAN]]*O17</f>
        <v>27096.300000000003</v>
      </c>
    </row>
    <row r="18" spans="1:16" ht="26.25" customHeight="1" x14ac:dyDescent="0.2">
      <c r="A18" s="14"/>
      <c r="B18" s="14"/>
      <c r="C18" s="73" t="s">
        <v>6627</v>
      </c>
      <c r="D18" s="78" t="s">
        <v>289</v>
      </c>
      <c r="E18" s="13">
        <v>44467</v>
      </c>
      <c r="F18" s="76" t="s">
        <v>1362</v>
      </c>
      <c r="G18" s="13">
        <v>44468.916666666664</v>
      </c>
      <c r="H18" s="77" t="s">
        <v>6610</v>
      </c>
      <c r="I18" s="16">
        <v>99</v>
      </c>
      <c r="J18" s="16">
        <v>62</v>
      </c>
      <c r="K18" s="16">
        <v>31</v>
      </c>
      <c r="L18" s="16">
        <v>11</v>
      </c>
      <c r="M18" s="81">
        <v>47.569499999999998</v>
      </c>
      <c r="N18" s="100">
        <v>47.569499999999998</v>
      </c>
      <c r="O18" s="64">
        <v>2530</v>
      </c>
      <c r="P18" s="65">
        <f>Table22457891011234567891011121314151617181920212223242526272829303132333435363738[[#This Row],[PEMBULATAN]]*O18</f>
        <v>120350.83499999999</v>
      </c>
    </row>
    <row r="19" spans="1:16" ht="26.25" customHeight="1" x14ac:dyDescent="0.2">
      <c r="A19" s="14"/>
      <c r="B19" s="14"/>
      <c r="C19" s="73" t="s">
        <v>6628</v>
      </c>
      <c r="D19" s="78" t="s">
        <v>289</v>
      </c>
      <c r="E19" s="13">
        <v>44467</v>
      </c>
      <c r="F19" s="76" t="s">
        <v>1362</v>
      </c>
      <c r="G19" s="13">
        <v>44468.916666666664</v>
      </c>
      <c r="H19" s="77" t="s">
        <v>6610</v>
      </c>
      <c r="I19" s="16">
        <v>56</v>
      </c>
      <c r="J19" s="16">
        <v>44</v>
      </c>
      <c r="K19" s="16">
        <v>26</v>
      </c>
      <c r="L19" s="16">
        <v>7</v>
      </c>
      <c r="M19" s="81">
        <v>16.015999999999998</v>
      </c>
      <c r="N19" s="100">
        <v>16.015999999999998</v>
      </c>
      <c r="O19" s="64">
        <v>2530</v>
      </c>
      <c r="P19" s="65">
        <f>Table22457891011234567891011121314151617181920212223242526272829303132333435363738[[#This Row],[PEMBULATAN]]*O19</f>
        <v>40520.479999999996</v>
      </c>
    </row>
    <row r="20" spans="1:16" ht="26.25" customHeight="1" x14ac:dyDescent="0.2">
      <c r="A20" s="14"/>
      <c r="B20" s="14"/>
      <c r="C20" s="73" t="s">
        <v>6629</v>
      </c>
      <c r="D20" s="78" t="s">
        <v>289</v>
      </c>
      <c r="E20" s="13">
        <v>44467</v>
      </c>
      <c r="F20" s="76" t="s">
        <v>1362</v>
      </c>
      <c r="G20" s="13">
        <v>44468.916666666664</v>
      </c>
      <c r="H20" s="77" t="s">
        <v>6610</v>
      </c>
      <c r="I20" s="16">
        <v>45</v>
      </c>
      <c r="J20" s="16">
        <v>38</v>
      </c>
      <c r="K20" s="16">
        <v>21</v>
      </c>
      <c r="L20" s="16">
        <v>12</v>
      </c>
      <c r="M20" s="81">
        <v>8.9774999999999991</v>
      </c>
      <c r="N20" s="100">
        <v>12</v>
      </c>
      <c r="O20" s="64">
        <v>2530</v>
      </c>
      <c r="P20" s="65">
        <f>Table22457891011234567891011121314151617181920212223242526272829303132333435363738[[#This Row],[PEMBULATAN]]*O20</f>
        <v>30360</v>
      </c>
    </row>
    <row r="21" spans="1:16" ht="26.25" customHeight="1" x14ac:dyDescent="0.2">
      <c r="A21" s="14"/>
      <c r="B21" s="14"/>
      <c r="C21" s="73" t="s">
        <v>6630</v>
      </c>
      <c r="D21" s="78" t="s">
        <v>289</v>
      </c>
      <c r="E21" s="13">
        <v>44467</v>
      </c>
      <c r="F21" s="76" t="s">
        <v>1362</v>
      </c>
      <c r="G21" s="13">
        <v>44468.916666666664</v>
      </c>
      <c r="H21" s="77" t="s">
        <v>6610</v>
      </c>
      <c r="I21" s="16">
        <v>56</v>
      </c>
      <c r="J21" s="16">
        <v>44</v>
      </c>
      <c r="K21" s="16">
        <v>21</v>
      </c>
      <c r="L21" s="16">
        <v>7</v>
      </c>
      <c r="M21" s="81">
        <v>12.936</v>
      </c>
      <c r="N21" s="100">
        <v>12.936</v>
      </c>
      <c r="O21" s="64">
        <v>2530</v>
      </c>
      <c r="P21" s="65">
        <f>Table22457891011234567891011121314151617181920212223242526272829303132333435363738[[#This Row],[PEMBULATAN]]*O21</f>
        <v>32728.079999999998</v>
      </c>
    </row>
    <row r="22" spans="1:16" ht="26.25" customHeight="1" x14ac:dyDescent="0.2">
      <c r="A22" s="14"/>
      <c r="B22" s="14"/>
      <c r="C22" s="73" t="s">
        <v>6631</v>
      </c>
      <c r="D22" s="78" t="s">
        <v>289</v>
      </c>
      <c r="E22" s="13">
        <v>44467</v>
      </c>
      <c r="F22" s="76" t="s">
        <v>1362</v>
      </c>
      <c r="G22" s="13">
        <v>44468.916666666664</v>
      </c>
      <c r="H22" s="77" t="s">
        <v>6610</v>
      </c>
      <c r="I22" s="16">
        <v>100</v>
      </c>
      <c r="J22" s="16">
        <v>12</v>
      </c>
      <c r="K22" s="16">
        <v>12</v>
      </c>
      <c r="L22" s="16">
        <v>8</v>
      </c>
      <c r="M22" s="81">
        <v>3.6</v>
      </c>
      <c r="N22" s="100">
        <v>8</v>
      </c>
      <c r="O22" s="64">
        <v>2530</v>
      </c>
      <c r="P22" s="65">
        <f>Table22457891011234567891011121314151617181920212223242526272829303132333435363738[[#This Row],[PEMBULATAN]]*O22</f>
        <v>20240</v>
      </c>
    </row>
    <row r="23" spans="1:16" ht="26.25" customHeight="1" x14ac:dyDescent="0.2">
      <c r="A23" s="14"/>
      <c r="B23" s="96"/>
      <c r="C23" s="73" t="s">
        <v>6632</v>
      </c>
      <c r="D23" s="78" t="s">
        <v>289</v>
      </c>
      <c r="E23" s="13">
        <v>44467</v>
      </c>
      <c r="F23" s="76" t="s">
        <v>1362</v>
      </c>
      <c r="G23" s="13">
        <v>44468.916666666664</v>
      </c>
      <c r="H23" s="77" t="s">
        <v>6610</v>
      </c>
      <c r="I23" s="16">
        <v>28</v>
      </c>
      <c r="J23" s="16">
        <v>11</v>
      </c>
      <c r="K23" s="16">
        <v>9</v>
      </c>
      <c r="L23" s="16">
        <v>3</v>
      </c>
      <c r="M23" s="81">
        <v>0.69299999999999995</v>
      </c>
      <c r="N23" s="100">
        <v>3</v>
      </c>
      <c r="O23" s="64">
        <v>2530</v>
      </c>
      <c r="P23" s="65">
        <f>Table22457891011234567891011121314151617181920212223242526272829303132333435363738[[#This Row],[PEMBULATAN]]*O23</f>
        <v>7590</v>
      </c>
    </row>
    <row r="24" spans="1:16" ht="26.25" customHeight="1" x14ac:dyDescent="0.2">
      <c r="A24" s="14"/>
      <c r="B24" s="14" t="s">
        <v>6633</v>
      </c>
      <c r="C24" s="73" t="s">
        <v>6634</v>
      </c>
      <c r="D24" s="78" t="s">
        <v>289</v>
      </c>
      <c r="E24" s="13">
        <v>44467</v>
      </c>
      <c r="F24" s="76" t="s">
        <v>1362</v>
      </c>
      <c r="G24" s="13">
        <v>44468.916666666664</v>
      </c>
      <c r="H24" s="77" t="s">
        <v>6610</v>
      </c>
      <c r="I24" s="16">
        <v>65</v>
      </c>
      <c r="J24" s="16">
        <v>53</v>
      </c>
      <c r="K24" s="16">
        <v>40</v>
      </c>
      <c r="L24" s="16">
        <v>16</v>
      </c>
      <c r="M24" s="81">
        <v>34.450000000000003</v>
      </c>
      <c r="N24" s="100">
        <v>35</v>
      </c>
      <c r="O24" s="64">
        <v>2530</v>
      </c>
      <c r="P24" s="65">
        <f>Table22457891011234567891011121314151617181920212223242526272829303132333435363738[[#This Row],[PEMBULATAN]]*O24</f>
        <v>88550</v>
      </c>
    </row>
    <row r="25" spans="1:16" ht="26.25" customHeight="1" x14ac:dyDescent="0.2">
      <c r="A25" s="14"/>
      <c r="B25" s="14"/>
      <c r="C25" s="73" t="s">
        <v>6635</v>
      </c>
      <c r="D25" s="78" t="s">
        <v>289</v>
      </c>
      <c r="E25" s="13">
        <v>44467</v>
      </c>
      <c r="F25" s="76" t="s">
        <v>1362</v>
      </c>
      <c r="G25" s="13">
        <v>44468.916666666664</v>
      </c>
      <c r="H25" s="77" t="s">
        <v>6610</v>
      </c>
      <c r="I25" s="16">
        <v>56</v>
      </c>
      <c r="J25" s="16">
        <v>60</v>
      </c>
      <c r="K25" s="16">
        <v>20</v>
      </c>
      <c r="L25" s="16">
        <v>12</v>
      </c>
      <c r="M25" s="81">
        <v>16.8</v>
      </c>
      <c r="N25" s="100">
        <v>16.8</v>
      </c>
      <c r="O25" s="64">
        <v>2530</v>
      </c>
      <c r="P25" s="65">
        <f>Table22457891011234567891011121314151617181920212223242526272829303132333435363738[[#This Row],[PEMBULATAN]]*O25</f>
        <v>42504</v>
      </c>
    </row>
    <row r="26" spans="1:16" ht="26.25" customHeight="1" x14ac:dyDescent="0.2">
      <c r="A26" s="14"/>
      <c r="B26" s="14"/>
      <c r="C26" s="73" t="s">
        <v>6636</v>
      </c>
      <c r="D26" s="78" t="s">
        <v>289</v>
      </c>
      <c r="E26" s="13">
        <v>44467</v>
      </c>
      <c r="F26" s="76" t="s">
        <v>1362</v>
      </c>
      <c r="G26" s="13">
        <v>44468.916666666664</v>
      </c>
      <c r="H26" s="77" t="s">
        <v>6610</v>
      </c>
      <c r="I26" s="16">
        <v>78</v>
      </c>
      <c r="J26" s="16">
        <v>51</v>
      </c>
      <c r="K26" s="16">
        <v>26</v>
      </c>
      <c r="L26" s="16">
        <v>18</v>
      </c>
      <c r="M26" s="81">
        <v>25.856999999999999</v>
      </c>
      <c r="N26" s="100">
        <v>25.856999999999999</v>
      </c>
      <c r="O26" s="64">
        <v>2530</v>
      </c>
      <c r="P26" s="65">
        <f>Table22457891011234567891011121314151617181920212223242526272829303132333435363738[[#This Row],[PEMBULATAN]]*O26</f>
        <v>65418.21</v>
      </c>
    </row>
    <row r="27" spans="1:16" ht="26.25" customHeight="1" x14ac:dyDescent="0.2">
      <c r="A27" s="14"/>
      <c r="B27" s="14"/>
      <c r="C27" s="73" t="s">
        <v>6637</v>
      </c>
      <c r="D27" s="78" t="s">
        <v>289</v>
      </c>
      <c r="E27" s="13">
        <v>44467</v>
      </c>
      <c r="F27" s="76" t="s">
        <v>1362</v>
      </c>
      <c r="G27" s="13">
        <v>44468.916666666664</v>
      </c>
      <c r="H27" s="77" t="s">
        <v>6610</v>
      </c>
      <c r="I27" s="16">
        <v>60</v>
      </c>
      <c r="J27" s="16">
        <v>55</v>
      </c>
      <c r="K27" s="16">
        <v>33</v>
      </c>
      <c r="L27" s="16">
        <v>16</v>
      </c>
      <c r="M27" s="81">
        <v>27.225000000000001</v>
      </c>
      <c r="N27" s="100">
        <v>27.225000000000001</v>
      </c>
      <c r="O27" s="64">
        <v>2530</v>
      </c>
      <c r="P27" s="65">
        <f>Table22457891011234567891011121314151617181920212223242526272829303132333435363738[[#This Row],[PEMBULATAN]]*O27</f>
        <v>68879.25</v>
      </c>
    </row>
    <row r="28" spans="1:16" ht="26.25" customHeight="1" x14ac:dyDescent="0.2">
      <c r="A28" s="14"/>
      <c r="B28" s="96"/>
      <c r="C28" s="73" t="s">
        <v>6638</v>
      </c>
      <c r="D28" s="78" t="s">
        <v>289</v>
      </c>
      <c r="E28" s="13">
        <v>44467</v>
      </c>
      <c r="F28" s="76" t="s">
        <v>1362</v>
      </c>
      <c r="G28" s="13">
        <v>44468.916666666664</v>
      </c>
      <c r="H28" s="77" t="s">
        <v>6610</v>
      </c>
      <c r="I28" s="16">
        <v>58</v>
      </c>
      <c r="J28" s="16">
        <v>37</v>
      </c>
      <c r="K28" s="16">
        <v>18</v>
      </c>
      <c r="L28" s="16">
        <v>8</v>
      </c>
      <c r="M28" s="81">
        <v>9.657</v>
      </c>
      <c r="N28" s="100">
        <v>9.657</v>
      </c>
      <c r="O28" s="64">
        <v>2530</v>
      </c>
      <c r="P28" s="65">
        <f>Table22457891011234567891011121314151617181920212223242526272829303132333435363738[[#This Row],[PEMBULATAN]]*O28</f>
        <v>24432.21</v>
      </c>
    </row>
    <row r="29" spans="1:16" ht="26.25" customHeight="1" x14ac:dyDescent="0.2">
      <c r="A29" s="14"/>
      <c r="B29" s="14" t="s">
        <v>6639</v>
      </c>
      <c r="C29" s="73" t="s">
        <v>6640</v>
      </c>
      <c r="D29" s="78" t="s">
        <v>289</v>
      </c>
      <c r="E29" s="13">
        <v>44467</v>
      </c>
      <c r="F29" s="76" t="s">
        <v>1362</v>
      </c>
      <c r="G29" s="13">
        <v>44468.916666666664</v>
      </c>
      <c r="H29" s="77" t="s">
        <v>6610</v>
      </c>
      <c r="I29" s="16">
        <v>41</v>
      </c>
      <c r="J29" s="16">
        <v>26</v>
      </c>
      <c r="K29" s="16">
        <v>16</v>
      </c>
      <c r="L29" s="16">
        <v>10</v>
      </c>
      <c r="M29" s="81">
        <v>4.2640000000000002</v>
      </c>
      <c r="N29" s="100">
        <v>10</v>
      </c>
      <c r="O29" s="64">
        <v>2530</v>
      </c>
      <c r="P29" s="65">
        <f>Table22457891011234567891011121314151617181920212223242526272829303132333435363738[[#This Row],[PEMBULATAN]]*O29</f>
        <v>25300</v>
      </c>
    </row>
    <row r="30" spans="1:16" ht="26.25" customHeight="1" x14ac:dyDescent="0.2">
      <c r="A30" s="14"/>
      <c r="B30" s="96"/>
      <c r="C30" s="73" t="s">
        <v>6641</v>
      </c>
      <c r="D30" s="78" t="s">
        <v>289</v>
      </c>
      <c r="E30" s="13">
        <v>44467</v>
      </c>
      <c r="F30" s="76" t="s">
        <v>1362</v>
      </c>
      <c r="G30" s="13">
        <v>44468.916666666664</v>
      </c>
      <c r="H30" s="77" t="s">
        <v>6610</v>
      </c>
      <c r="I30" s="16">
        <v>56</v>
      </c>
      <c r="J30" s="16">
        <v>40</v>
      </c>
      <c r="K30" s="16">
        <v>10</v>
      </c>
      <c r="L30" s="16">
        <v>10</v>
      </c>
      <c r="M30" s="81">
        <v>5.6</v>
      </c>
      <c r="N30" s="100">
        <v>10</v>
      </c>
      <c r="O30" s="64">
        <v>2530</v>
      </c>
      <c r="P30" s="65">
        <f>Table22457891011234567891011121314151617181920212223242526272829303132333435363738[[#This Row],[PEMBULATAN]]*O30</f>
        <v>25300</v>
      </c>
    </row>
    <row r="31" spans="1:16" ht="26.25" customHeight="1" x14ac:dyDescent="0.2">
      <c r="A31" s="14"/>
      <c r="B31" s="14" t="s">
        <v>6642</v>
      </c>
      <c r="C31" s="73" t="s">
        <v>6643</v>
      </c>
      <c r="D31" s="78" t="s">
        <v>289</v>
      </c>
      <c r="E31" s="13">
        <v>44467</v>
      </c>
      <c r="F31" s="76" t="s">
        <v>1362</v>
      </c>
      <c r="G31" s="13">
        <v>44468.916666666664</v>
      </c>
      <c r="H31" s="77" t="s">
        <v>6610</v>
      </c>
      <c r="I31" s="16">
        <v>35</v>
      </c>
      <c r="J31" s="16">
        <v>35</v>
      </c>
      <c r="K31" s="16">
        <v>17</v>
      </c>
      <c r="L31" s="16">
        <v>12</v>
      </c>
      <c r="M31" s="81">
        <v>5.2062499999999998</v>
      </c>
      <c r="N31" s="100">
        <v>12</v>
      </c>
      <c r="O31" s="64">
        <v>2530</v>
      </c>
      <c r="P31" s="65">
        <f>Table22457891011234567891011121314151617181920212223242526272829303132333435363738[[#This Row],[PEMBULATAN]]*O31</f>
        <v>30360</v>
      </c>
    </row>
    <row r="32" spans="1:16" ht="26.25" customHeight="1" x14ac:dyDescent="0.2">
      <c r="A32" s="14"/>
      <c r="B32" s="14"/>
      <c r="C32" s="73" t="s">
        <v>6644</v>
      </c>
      <c r="D32" s="78" t="s">
        <v>289</v>
      </c>
      <c r="E32" s="13">
        <v>44467</v>
      </c>
      <c r="F32" s="76" t="s">
        <v>1362</v>
      </c>
      <c r="G32" s="13">
        <v>44468.916666666664</v>
      </c>
      <c r="H32" s="77" t="s">
        <v>6610</v>
      </c>
      <c r="I32" s="16">
        <v>35</v>
      </c>
      <c r="J32" s="16">
        <v>35</v>
      </c>
      <c r="K32" s="16">
        <v>17</v>
      </c>
      <c r="L32" s="16">
        <v>12</v>
      </c>
      <c r="M32" s="81">
        <v>5.2062499999999998</v>
      </c>
      <c r="N32" s="100">
        <v>12</v>
      </c>
      <c r="O32" s="64">
        <v>2530</v>
      </c>
      <c r="P32" s="65">
        <f>Table22457891011234567891011121314151617181920212223242526272829303132333435363738[[#This Row],[PEMBULATAN]]*O32</f>
        <v>30360</v>
      </c>
    </row>
    <row r="33" spans="1:16" ht="26.25" customHeight="1" x14ac:dyDescent="0.2">
      <c r="A33" s="14"/>
      <c r="B33" s="14"/>
      <c r="C33" s="73" t="s">
        <v>6645</v>
      </c>
      <c r="D33" s="78" t="s">
        <v>289</v>
      </c>
      <c r="E33" s="13">
        <v>44467</v>
      </c>
      <c r="F33" s="76" t="s">
        <v>1362</v>
      </c>
      <c r="G33" s="13">
        <v>44468.916666666664</v>
      </c>
      <c r="H33" s="77" t="s">
        <v>6610</v>
      </c>
      <c r="I33" s="16">
        <v>40</v>
      </c>
      <c r="J33" s="16">
        <v>26</v>
      </c>
      <c r="K33" s="16">
        <v>17</v>
      </c>
      <c r="L33" s="16">
        <v>10</v>
      </c>
      <c r="M33" s="81">
        <v>4.42</v>
      </c>
      <c r="N33" s="100">
        <v>10</v>
      </c>
      <c r="O33" s="64">
        <v>2530</v>
      </c>
      <c r="P33" s="65">
        <f>Table22457891011234567891011121314151617181920212223242526272829303132333435363738[[#This Row],[PEMBULATAN]]*O33</f>
        <v>25300</v>
      </c>
    </row>
    <row r="34" spans="1:16" ht="26.25" customHeight="1" x14ac:dyDescent="0.2">
      <c r="A34" s="14"/>
      <c r="B34" s="14"/>
      <c r="C34" s="73" t="s">
        <v>6646</v>
      </c>
      <c r="D34" s="78" t="s">
        <v>289</v>
      </c>
      <c r="E34" s="13">
        <v>44467</v>
      </c>
      <c r="F34" s="76" t="s">
        <v>1362</v>
      </c>
      <c r="G34" s="13">
        <v>44468.916666666664</v>
      </c>
      <c r="H34" s="77" t="s">
        <v>6610</v>
      </c>
      <c r="I34" s="16">
        <v>35</v>
      </c>
      <c r="J34" s="16">
        <v>28</v>
      </c>
      <c r="K34" s="16">
        <v>14</v>
      </c>
      <c r="L34" s="16">
        <v>4</v>
      </c>
      <c r="M34" s="81">
        <v>3.43</v>
      </c>
      <c r="N34" s="100">
        <v>4</v>
      </c>
      <c r="O34" s="64">
        <v>2530</v>
      </c>
      <c r="P34" s="65">
        <f>Table22457891011234567891011121314151617181920212223242526272829303132333435363738[[#This Row],[PEMBULATAN]]*O34</f>
        <v>10120</v>
      </c>
    </row>
    <row r="35" spans="1:16" ht="26.25" customHeight="1" x14ac:dyDescent="0.2">
      <c r="A35" s="14"/>
      <c r="B35" s="14"/>
      <c r="C35" s="73" t="s">
        <v>6647</v>
      </c>
      <c r="D35" s="78" t="s">
        <v>289</v>
      </c>
      <c r="E35" s="13">
        <v>44467</v>
      </c>
      <c r="F35" s="76" t="s">
        <v>1362</v>
      </c>
      <c r="G35" s="13">
        <v>44468.916666666664</v>
      </c>
      <c r="H35" s="77" t="s">
        <v>6610</v>
      </c>
      <c r="I35" s="16">
        <v>56</v>
      </c>
      <c r="J35" s="16">
        <v>40</v>
      </c>
      <c r="K35" s="16">
        <v>10</v>
      </c>
      <c r="L35" s="16">
        <v>10</v>
      </c>
      <c r="M35" s="81">
        <v>5.6</v>
      </c>
      <c r="N35" s="100">
        <v>10</v>
      </c>
      <c r="O35" s="64">
        <v>2530</v>
      </c>
      <c r="P35" s="65">
        <f>Table22457891011234567891011121314151617181920212223242526272829303132333435363738[[#This Row],[PEMBULATAN]]*O35</f>
        <v>25300</v>
      </c>
    </row>
    <row r="36" spans="1:16" ht="26.25" customHeight="1" x14ac:dyDescent="0.2">
      <c r="A36" s="14"/>
      <c r="B36" s="14"/>
      <c r="C36" s="73" t="s">
        <v>6648</v>
      </c>
      <c r="D36" s="78" t="s">
        <v>289</v>
      </c>
      <c r="E36" s="13">
        <v>44467</v>
      </c>
      <c r="F36" s="76" t="s">
        <v>1362</v>
      </c>
      <c r="G36" s="13">
        <v>44468.916666666664</v>
      </c>
      <c r="H36" s="77" t="s">
        <v>6610</v>
      </c>
      <c r="I36" s="16">
        <v>56</v>
      </c>
      <c r="J36" s="16">
        <v>40</v>
      </c>
      <c r="K36" s="16">
        <v>10</v>
      </c>
      <c r="L36" s="16">
        <v>10</v>
      </c>
      <c r="M36" s="81">
        <v>5.6</v>
      </c>
      <c r="N36" s="100">
        <v>10</v>
      </c>
      <c r="O36" s="64">
        <v>2530</v>
      </c>
      <c r="P36" s="65">
        <f>Table22457891011234567891011121314151617181920212223242526272829303132333435363738[[#This Row],[PEMBULATAN]]*O36</f>
        <v>25300</v>
      </c>
    </row>
    <row r="37" spans="1:16" ht="26.25" customHeight="1" x14ac:dyDescent="0.2">
      <c r="A37" s="14"/>
      <c r="B37" s="14"/>
      <c r="C37" s="73" t="s">
        <v>6649</v>
      </c>
      <c r="D37" s="78" t="s">
        <v>289</v>
      </c>
      <c r="E37" s="13">
        <v>44467</v>
      </c>
      <c r="F37" s="76" t="s">
        <v>1362</v>
      </c>
      <c r="G37" s="13">
        <v>44468.916666666664</v>
      </c>
      <c r="H37" s="77" t="s">
        <v>6610</v>
      </c>
      <c r="I37" s="16">
        <v>56</v>
      </c>
      <c r="J37" s="16">
        <v>40</v>
      </c>
      <c r="K37" s="16">
        <v>10</v>
      </c>
      <c r="L37" s="16">
        <v>10</v>
      </c>
      <c r="M37" s="81">
        <v>5.6</v>
      </c>
      <c r="N37" s="100">
        <v>10</v>
      </c>
      <c r="O37" s="64">
        <v>2530</v>
      </c>
      <c r="P37" s="65">
        <f>Table22457891011234567891011121314151617181920212223242526272829303132333435363738[[#This Row],[PEMBULATAN]]*O37</f>
        <v>25300</v>
      </c>
    </row>
    <row r="38" spans="1:16" ht="26.25" customHeight="1" x14ac:dyDescent="0.2">
      <c r="A38" s="14"/>
      <c r="B38" s="14"/>
      <c r="C38" s="73" t="s">
        <v>6650</v>
      </c>
      <c r="D38" s="78" t="s">
        <v>289</v>
      </c>
      <c r="E38" s="13">
        <v>44467</v>
      </c>
      <c r="F38" s="76" t="s">
        <v>1362</v>
      </c>
      <c r="G38" s="13">
        <v>44468.916666666664</v>
      </c>
      <c r="H38" s="77" t="s">
        <v>6610</v>
      </c>
      <c r="I38" s="16">
        <v>44</v>
      </c>
      <c r="J38" s="16">
        <v>34</v>
      </c>
      <c r="K38" s="16">
        <v>32</v>
      </c>
      <c r="L38" s="16">
        <v>9</v>
      </c>
      <c r="M38" s="81">
        <v>11.968</v>
      </c>
      <c r="N38" s="100">
        <v>11.968</v>
      </c>
      <c r="O38" s="64">
        <v>2530</v>
      </c>
      <c r="P38" s="65">
        <f>Table22457891011234567891011121314151617181920212223242526272829303132333435363738[[#This Row],[PEMBULATAN]]*O38</f>
        <v>30279.040000000001</v>
      </c>
    </row>
    <row r="39" spans="1:16" ht="26.25" customHeight="1" x14ac:dyDescent="0.2">
      <c r="A39" s="14"/>
      <c r="B39" s="14"/>
      <c r="C39" s="73" t="s">
        <v>6651</v>
      </c>
      <c r="D39" s="78" t="s">
        <v>289</v>
      </c>
      <c r="E39" s="13">
        <v>44467</v>
      </c>
      <c r="F39" s="76" t="s">
        <v>1362</v>
      </c>
      <c r="G39" s="13">
        <v>44468.916666666664</v>
      </c>
      <c r="H39" s="77" t="s">
        <v>6610</v>
      </c>
      <c r="I39" s="16">
        <v>56</v>
      </c>
      <c r="J39" s="16">
        <v>40</v>
      </c>
      <c r="K39" s="16">
        <v>10</v>
      </c>
      <c r="L39" s="16">
        <v>10</v>
      </c>
      <c r="M39" s="81">
        <v>5.6</v>
      </c>
      <c r="N39" s="100">
        <v>10</v>
      </c>
      <c r="O39" s="64">
        <v>2530</v>
      </c>
      <c r="P39" s="65">
        <f>Table22457891011234567891011121314151617181920212223242526272829303132333435363738[[#This Row],[PEMBULATAN]]*O39</f>
        <v>25300</v>
      </c>
    </row>
    <row r="40" spans="1:16" ht="26.25" customHeight="1" x14ac:dyDescent="0.2">
      <c r="A40" s="14"/>
      <c r="B40" s="14"/>
      <c r="C40" s="73" t="s">
        <v>6652</v>
      </c>
      <c r="D40" s="78" t="s">
        <v>289</v>
      </c>
      <c r="E40" s="13">
        <v>44467</v>
      </c>
      <c r="F40" s="76" t="s">
        <v>1362</v>
      </c>
      <c r="G40" s="13">
        <v>44468.916666666664</v>
      </c>
      <c r="H40" s="77" t="s">
        <v>6610</v>
      </c>
      <c r="I40" s="16">
        <v>56</v>
      </c>
      <c r="J40" s="16">
        <v>40</v>
      </c>
      <c r="K40" s="16">
        <v>10</v>
      </c>
      <c r="L40" s="16">
        <v>10</v>
      </c>
      <c r="M40" s="81">
        <v>5.6</v>
      </c>
      <c r="N40" s="100">
        <v>10</v>
      </c>
      <c r="O40" s="64">
        <v>2530</v>
      </c>
      <c r="P40" s="65">
        <f>Table22457891011234567891011121314151617181920212223242526272829303132333435363738[[#This Row],[PEMBULATAN]]*O40</f>
        <v>25300</v>
      </c>
    </row>
    <row r="41" spans="1:16" ht="26.25" customHeight="1" x14ac:dyDescent="0.2">
      <c r="A41" s="14"/>
      <c r="B41" s="14"/>
      <c r="C41" s="73" t="s">
        <v>6653</v>
      </c>
      <c r="D41" s="78" t="s">
        <v>289</v>
      </c>
      <c r="E41" s="13">
        <v>44467</v>
      </c>
      <c r="F41" s="76" t="s">
        <v>1362</v>
      </c>
      <c r="G41" s="13">
        <v>44468.916666666664</v>
      </c>
      <c r="H41" s="77" t="s">
        <v>6610</v>
      </c>
      <c r="I41" s="16">
        <v>56</v>
      </c>
      <c r="J41" s="16">
        <v>40</v>
      </c>
      <c r="K41" s="16">
        <v>10</v>
      </c>
      <c r="L41" s="16">
        <v>10</v>
      </c>
      <c r="M41" s="81">
        <v>5.6</v>
      </c>
      <c r="N41" s="100">
        <v>10</v>
      </c>
      <c r="O41" s="64">
        <v>2530</v>
      </c>
      <c r="P41" s="65">
        <f>Table22457891011234567891011121314151617181920212223242526272829303132333435363738[[#This Row],[PEMBULATAN]]*O41</f>
        <v>25300</v>
      </c>
    </row>
    <row r="42" spans="1:16" ht="26.25" customHeight="1" x14ac:dyDescent="0.2">
      <c r="A42" s="14"/>
      <c r="B42" s="14"/>
      <c r="C42" s="73" t="s">
        <v>6654</v>
      </c>
      <c r="D42" s="78" t="s">
        <v>289</v>
      </c>
      <c r="E42" s="13">
        <v>44467</v>
      </c>
      <c r="F42" s="76" t="s">
        <v>1362</v>
      </c>
      <c r="G42" s="13">
        <v>44468.916666666664</v>
      </c>
      <c r="H42" s="77" t="s">
        <v>6610</v>
      </c>
      <c r="I42" s="16">
        <v>35</v>
      </c>
      <c r="J42" s="16">
        <v>28</v>
      </c>
      <c r="K42" s="16">
        <v>14</v>
      </c>
      <c r="L42" s="16">
        <v>5</v>
      </c>
      <c r="M42" s="81">
        <v>3.43</v>
      </c>
      <c r="N42" s="100">
        <v>5</v>
      </c>
      <c r="O42" s="64">
        <v>2530</v>
      </c>
      <c r="P42" s="65">
        <f>Table22457891011234567891011121314151617181920212223242526272829303132333435363738[[#This Row],[PEMBULATAN]]*O42</f>
        <v>12650</v>
      </c>
    </row>
    <row r="43" spans="1:16" ht="22.5" customHeight="1" x14ac:dyDescent="0.2">
      <c r="A43" s="120" t="s">
        <v>30</v>
      </c>
      <c r="B43" s="121"/>
      <c r="C43" s="121"/>
      <c r="D43" s="121"/>
      <c r="E43" s="121"/>
      <c r="F43" s="121"/>
      <c r="G43" s="121"/>
      <c r="H43" s="121"/>
      <c r="I43" s="121"/>
      <c r="J43" s="121"/>
      <c r="K43" s="121"/>
      <c r="L43" s="122"/>
      <c r="M43" s="79">
        <f>SUBTOTAL(109,Table22457891011234567891011121314151617181920212223242526272829303132333435363738[KG VOLUME])</f>
        <v>580.31399999999985</v>
      </c>
      <c r="N43" s="68">
        <f>SUM(N3:N42)</f>
        <v>650.16700000000003</v>
      </c>
      <c r="O43" s="123">
        <f>SUM(P3:P42)</f>
        <v>1644922.5099999998</v>
      </c>
      <c r="P43" s="124"/>
    </row>
    <row r="44" spans="1:16" ht="18" customHeight="1" x14ac:dyDescent="0.2">
      <c r="A44" s="86"/>
      <c r="B44" s="56" t="s">
        <v>42</v>
      </c>
      <c r="C44" s="55"/>
      <c r="D44" s="57" t="s">
        <v>43</v>
      </c>
      <c r="E44" s="86"/>
      <c r="F44" s="86"/>
      <c r="G44" s="86"/>
      <c r="H44" s="86"/>
      <c r="I44" s="86"/>
      <c r="J44" s="86"/>
      <c r="K44" s="86"/>
      <c r="L44" s="86"/>
      <c r="M44" s="87"/>
      <c r="N44" s="88" t="s">
        <v>51</v>
      </c>
      <c r="O44" s="89"/>
      <c r="P44" s="89">
        <f>O43*10%</f>
        <v>164492.25099999999</v>
      </c>
    </row>
    <row r="45" spans="1:16" ht="18" customHeight="1" thickBot="1" x14ac:dyDescent="0.25">
      <c r="A45" s="86"/>
      <c r="B45" s="56"/>
      <c r="C45" s="55"/>
      <c r="D45" s="57"/>
      <c r="E45" s="86"/>
      <c r="F45" s="86"/>
      <c r="G45" s="86"/>
      <c r="H45" s="86"/>
      <c r="I45" s="86"/>
      <c r="J45" s="86"/>
      <c r="K45" s="86"/>
      <c r="L45" s="86"/>
      <c r="M45" s="87"/>
      <c r="N45" s="90" t="s">
        <v>52</v>
      </c>
      <c r="O45" s="91"/>
      <c r="P45" s="91">
        <f>O43-P44</f>
        <v>1480430.2589999998</v>
      </c>
    </row>
    <row r="46" spans="1:16" ht="18" customHeight="1" x14ac:dyDescent="0.2">
      <c r="A46" s="11"/>
      <c r="H46" s="63"/>
      <c r="N46" s="62" t="s">
        <v>31</v>
      </c>
      <c r="P46" s="69">
        <f>P45*1%</f>
        <v>14804.302589999999</v>
      </c>
    </row>
    <row r="47" spans="1:16" ht="18" customHeight="1" thickBot="1" x14ac:dyDescent="0.25">
      <c r="A47" s="11"/>
      <c r="H47" s="63"/>
      <c r="N47" s="62" t="s">
        <v>53</v>
      </c>
      <c r="P47" s="71">
        <f>P45*2%</f>
        <v>29608.605179999999</v>
      </c>
    </row>
    <row r="48" spans="1:16" ht="18" customHeight="1" x14ac:dyDescent="0.2">
      <c r="A48" s="11"/>
      <c r="H48" s="63"/>
      <c r="N48" s="66" t="s">
        <v>32</v>
      </c>
      <c r="O48" s="67"/>
      <c r="P48" s="70">
        <f>P45+P46-P47</f>
        <v>1465625.9564099999</v>
      </c>
    </row>
    <row r="50" spans="1:16" x14ac:dyDescent="0.2">
      <c r="A50" s="11"/>
      <c r="H50" s="63"/>
      <c r="P50" s="71"/>
    </row>
    <row r="51" spans="1:16" x14ac:dyDescent="0.2">
      <c r="A51" s="11"/>
      <c r="H51" s="63"/>
      <c r="O51" s="58"/>
      <c r="P51" s="71"/>
    </row>
    <row r="52" spans="1:16" s="3" customFormat="1" x14ac:dyDescent="0.25">
      <c r="A52" s="11"/>
      <c r="B52" s="2"/>
      <c r="C52" s="2"/>
      <c r="E52" s="12"/>
      <c r="H52" s="63"/>
      <c r="N52" s="15"/>
      <c r="O52" s="15"/>
      <c r="P52" s="15"/>
    </row>
    <row r="53" spans="1:16" s="3" customFormat="1" x14ac:dyDescent="0.25">
      <c r="A53" s="11"/>
      <c r="B53" s="2"/>
      <c r="C53" s="2"/>
      <c r="E53" s="12"/>
      <c r="H53" s="63"/>
      <c r="N53" s="15"/>
      <c r="O53" s="15"/>
      <c r="P53" s="15"/>
    </row>
    <row r="54" spans="1:16" s="3" customFormat="1" x14ac:dyDescent="0.25">
      <c r="A54" s="11"/>
      <c r="B54" s="2"/>
      <c r="C54" s="2"/>
      <c r="E54" s="12"/>
      <c r="H54" s="63"/>
      <c r="N54" s="15"/>
      <c r="O54" s="15"/>
      <c r="P54" s="15"/>
    </row>
    <row r="55" spans="1:16" s="3" customFormat="1" x14ac:dyDescent="0.25">
      <c r="A55" s="11"/>
      <c r="B55" s="2"/>
      <c r="C55" s="2"/>
      <c r="E55" s="12"/>
      <c r="H55" s="63"/>
      <c r="N55" s="15"/>
      <c r="O55" s="15"/>
      <c r="P55" s="15"/>
    </row>
    <row r="56" spans="1:16" s="3" customFormat="1" x14ac:dyDescent="0.25">
      <c r="A56" s="11"/>
      <c r="B56" s="2"/>
      <c r="C56" s="2"/>
      <c r="E56" s="12"/>
      <c r="H56" s="63"/>
      <c r="N56" s="15"/>
      <c r="O56" s="15"/>
      <c r="P56" s="15"/>
    </row>
    <row r="57" spans="1:16" s="3" customFormat="1" x14ac:dyDescent="0.25">
      <c r="A57" s="11"/>
      <c r="B57" s="2"/>
      <c r="C57" s="2"/>
      <c r="E57" s="12"/>
      <c r="H57" s="63"/>
      <c r="N57" s="15"/>
      <c r="O57" s="15"/>
      <c r="P57" s="15"/>
    </row>
    <row r="58" spans="1:16" s="3" customFormat="1" x14ac:dyDescent="0.25">
      <c r="A58" s="11"/>
      <c r="B58" s="2"/>
      <c r="C58" s="2"/>
      <c r="E58" s="12"/>
      <c r="H58" s="63"/>
      <c r="N58" s="15"/>
      <c r="O58" s="15"/>
      <c r="P58" s="15"/>
    </row>
    <row r="59" spans="1:16" s="3" customFormat="1" x14ac:dyDescent="0.25">
      <c r="A59" s="11"/>
      <c r="B59" s="2"/>
      <c r="C59" s="2"/>
      <c r="E59" s="12"/>
      <c r="H59" s="63"/>
      <c r="N59" s="15"/>
      <c r="O59" s="15"/>
      <c r="P59" s="15"/>
    </row>
    <row r="60" spans="1:16" s="3" customFormat="1" x14ac:dyDescent="0.25">
      <c r="A60" s="11"/>
      <c r="B60" s="2"/>
      <c r="C60" s="2"/>
      <c r="E60" s="12"/>
      <c r="H60" s="63"/>
      <c r="N60" s="15"/>
      <c r="O60" s="15"/>
      <c r="P60" s="15"/>
    </row>
    <row r="61" spans="1:16" s="3" customFormat="1" x14ac:dyDescent="0.25">
      <c r="A61" s="11"/>
      <c r="B61" s="2"/>
      <c r="C61" s="2"/>
      <c r="E61" s="12"/>
      <c r="H61" s="63"/>
      <c r="N61" s="15"/>
      <c r="O61" s="15"/>
      <c r="P61" s="15"/>
    </row>
    <row r="62" spans="1:16" s="3" customFormat="1" x14ac:dyDescent="0.25">
      <c r="A62" s="11"/>
      <c r="B62" s="2"/>
      <c r="C62" s="2"/>
      <c r="E62" s="12"/>
      <c r="H62" s="63"/>
      <c r="N62" s="15"/>
      <c r="O62" s="15"/>
      <c r="P62" s="15"/>
    </row>
    <row r="63" spans="1:16" s="3" customFormat="1" x14ac:dyDescent="0.25">
      <c r="A63" s="11"/>
      <c r="B63" s="2"/>
      <c r="C63" s="2"/>
      <c r="E63" s="12"/>
      <c r="H63" s="63"/>
      <c r="N63" s="15"/>
      <c r="O63" s="15"/>
      <c r="P63" s="15"/>
    </row>
  </sheetData>
  <mergeCells count="2">
    <mergeCell ref="A43:L43"/>
    <mergeCell ref="O43:P43"/>
  </mergeCells>
  <conditionalFormatting sqref="B3">
    <cfRule type="duplicateValues" dxfId="70" priority="2"/>
  </conditionalFormatting>
  <conditionalFormatting sqref="B4">
    <cfRule type="duplicateValues" dxfId="69" priority="1"/>
  </conditionalFormatting>
  <conditionalFormatting sqref="B5:B42">
    <cfRule type="duplicateValues" dxfId="68" priority="68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9"/>
  <sheetViews>
    <sheetView zoomScale="110" zoomScaleNormal="110" workbookViewId="0">
      <pane xSplit="3" ySplit="2" topLeftCell="D237" activePane="bottomRight" state="frozen"/>
      <selection pane="topRight" activeCell="B1" sqref="B1"/>
      <selection pane="bottomLeft" activeCell="A3" sqref="A3"/>
      <selection pane="bottomRight" activeCell="F243" sqref="F243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7156</v>
      </c>
      <c r="B3" s="74" t="s">
        <v>6655</v>
      </c>
      <c r="C3" s="9" t="s">
        <v>6656</v>
      </c>
      <c r="D3" s="76" t="s">
        <v>289</v>
      </c>
      <c r="E3" s="13">
        <v>44468</v>
      </c>
      <c r="F3" s="76" t="s">
        <v>1362</v>
      </c>
      <c r="G3" s="13">
        <v>44468.916666666664</v>
      </c>
      <c r="H3" s="10" t="s">
        <v>6610</v>
      </c>
      <c r="I3" s="1">
        <v>86</v>
      </c>
      <c r="J3" s="1">
        <v>45</v>
      </c>
      <c r="K3" s="1">
        <v>37</v>
      </c>
      <c r="L3" s="1">
        <v>46</v>
      </c>
      <c r="M3" s="80">
        <v>35.797499999999999</v>
      </c>
      <c r="N3" s="100">
        <v>46</v>
      </c>
      <c r="O3" s="64">
        <v>2530</v>
      </c>
      <c r="P3" s="65">
        <f>Table224578910112345678910111213141516171819202122232425262728293031323334353637383940[[#This Row],[PEMBULATAN]]*O3</f>
        <v>116380</v>
      </c>
    </row>
    <row r="4" spans="1:16" ht="26.25" customHeight="1" x14ac:dyDescent="0.2">
      <c r="A4" s="14"/>
      <c r="B4" s="75"/>
      <c r="C4" s="9" t="s">
        <v>6657</v>
      </c>
      <c r="D4" s="76" t="s">
        <v>289</v>
      </c>
      <c r="E4" s="13">
        <v>44468</v>
      </c>
      <c r="F4" s="76" t="s">
        <v>1362</v>
      </c>
      <c r="G4" s="13">
        <v>44468.916666666664</v>
      </c>
      <c r="H4" s="10" t="s">
        <v>6610</v>
      </c>
      <c r="I4" s="1">
        <v>66</v>
      </c>
      <c r="J4" s="1">
        <v>34</v>
      </c>
      <c r="K4" s="1">
        <v>13</v>
      </c>
      <c r="L4" s="1">
        <v>5</v>
      </c>
      <c r="M4" s="80">
        <v>7.2930000000000001</v>
      </c>
      <c r="N4" s="100">
        <v>7.2930000000000001</v>
      </c>
      <c r="O4" s="64">
        <v>2530</v>
      </c>
      <c r="P4" s="65">
        <f>Table224578910112345678910111213141516171819202122232425262728293031323334353637383940[[#This Row],[PEMBULATAN]]*O4</f>
        <v>18451.29</v>
      </c>
    </row>
    <row r="5" spans="1:16" ht="26.25" customHeight="1" x14ac:dyDescent="0.2">
      <c r="A5" s="14"/>
      <c r="B5" s="75"/>
      <c r="C5" s="73" t="s">
        <v>6658</v>
      </c>
      <c r="D5" s="78" t="s">
        <v>289</v>
      </c>
      <c r="E5" s="13">
        <v>44468</v>
      </c>
      <c r="F5" s="76" t="s">
        <v>1362</v>
      </c>
      <c r="G5" s="13">
        <v>44468.916666666664</v>
      </c>
      <c r="H5" s="77" t="s">
        <v>6610</v>
      </c>
      <c r="I5" s="16">
        <v>96</v>
      </c>
      <c r="J5" s="16">
        <v>55</v>
      </c>
      <c r="K5" s="16">
        <v>28</v>
      </c>
      <c r="L5" s="16">
        <v>24</v>
      </c>
      <c r="M5" s="81">
        <v>36.96</v>
      </c>
      <c r="N5" s="100">
        <v>36.96</v>
      </c>
      <c r="O5" s="64">
        <v>2530</v>
      </c>
      <c r="P5" s="65">
        <f>Table224578910112345678910111213141516171819202122232425262728293031323334353637383940[[#This Row],[PEMBULATAN]]*O5</f>
        <v>93508.800000000003</v>
      </c>
    </row>
    <row r="6" spans="1:16" ht="26.25" customHeight="1" x14ac:dyDescent="0.2">
      <c r="A6" s="14"/>
      <c r="B6" s="75"/>
      <c r="C6" s="73" t="s">
        <v>6659</v>
      </c>
      <c r="D6" s="78" t="s">
        <v>289</v>
      </c>
      <c r="E6" s="13">
        <v>44468</v>
      </c>
      <c r="F6" s="76" t="s">
        <v>1362</v>
      </c>
      <c r="G6" s="13">
        <v>44468.916666666664</v>
      </c>
      <c r="H6" s="77" t="s">
        <v>6610</v>
      </c>
      <c r="I6" s="16">
        <v>90</v>
      </c>
      <c r="J6" s="16">
        <v>50</v>
      </c>
      <c r="K6" s="16">
        <v>38</v>
      </c>
      <c r="L6" s="16">
        <v>22</v>
      </c>
      <c r="M6" s="81">
        <v>42.75</v>
      </c>
      <c r="N6" s="100">
        <v>42.75</v>
      </c>
      <c r="O6" s="64">
        <v>2530</v>
      </c>
      <c r="P6" s="65">
        <f>Table224578910112345678910111213141516171819202122232425262728293031323334353637383940[[#This Row],[PEMBULATAN]]*O6</f>
        <v>108157.5</v>
      </c>
    </row>
    <row r="7" spans="1:16" ht="26.25" customHeight="1" x14ac:dyDescent="0.2">
      <c r="A7" s="14"/>
      <c r="B7" s="75"/>
      <c r="C7" s="73" t="s">
        <v>6660</v>
      </c>
      <c r="D7" s="78" t="s">
        <v>289</v>
      </c>
      <c r="E7" s="13">
        <v>44468</v>
      </c>
      <c r="F7" s="76" t="s">
        <v>1362</v>
      </c>
      <c r="G7" s="13">
        <v>44468.916666666664</v>
      </c>
      <c r="H7" s="77" t="s">
        <v>6610</v>
      </c>
      <c r="I7" s="16">
        <v>90</v>
      </c>
      <c r="J7" s="16">
        <v>50</v>
      </c>
      <c r="K7" s="16">
        <v>34</v>
      </c>
      <c r="L7" s="16">
        <v>19</v>
      </c>
      <c r="M7" s="81">
        <v>38.25</v>
      </c>
      <c r="N7" s="100">
        <v>38.25</v>
      </c>
      <c r="O7" s="64">
        <v>2530</v>
      </c>
      <c r="P7" s="65">
        <f>Table224578910112345678910111213141516171819202122232425262728293031323334353637383940[[#This Row],[PEMBULATAN]]*O7</f>
        <v>96772.5</v>
      </c>
    </row>
    <row r="8" spans="1:16" ht="26.25" customHeight="1" x14ac:dyDescent="0.2">
      <c r="A8" s="14"/>
      <c r="B8" s="75"/>
      <c r="C8" s="73" t="s">
        <v>6661</v>
      </c>
      <c r="D8" s="78" t="s">
        <v>289</v>
      </c>
      <c r="E8" s="13">
        <v>44468</v>
      </c>
      <c r="F8" s="76" t="s">
        <v>1362</v>
      </c>
      <c r="G8" s="13">
        <v>44468.916666666664</v>
      </c>
      <c r="H8" s="77" t="s">
        <v>6610</v>
      </c>
      <c r="I8" s="16">
        <v>88</v>
      </c>
      <c r="J8" s="16">
        <v>50</v>
      </c>
      <c r="K8" s="16">
        <v>37</v>
      </c>
      <c r="L8" s="16">
        <v>12</v>
      </c>
      <c r="M8" s="81">
        <v>40.700000000000003</v>
      </c>
      <c r="N8" s="100">
        <v>40.700000000000003</v>
      </c>
      <c r="O8" s="64">
        <v>2530</v>
      </c>
      <c r="P8" s="65">
        <f>Table224578910112345678910111213141516171819202122232425262728293031323334353637383940[[#This Row],[PEMBULATAN]]*O8</f>
        <v>102971</v>
      </c>
    </row>
    <row r="9" spans="1:16" ht="26.25" customHeight="1" x14ac:dyDescent="0.2">
      <c r="A9" s="14"/>
      <c r="B9" s="75"/>
      <c r="C9" s="73" t="s">
        <v>6662</v>
      </c>
      <c r="D9" s="78" t="s">
        <v>289</v>
      </c>
      <c r="E9" s="13">
        <v>44468</v>
      </c>
      <c r="F9" s="76" t="s">
        <v>1362</v>
      </c>
      <c r="G9" s="13">
        <v>44468.916666666664</v>
      </c>
      <c r="H9" s="77" t="s">
        <v>6610</v>
      </c>
      <c r="I9" s="16">
        <v>55</v>
      </c>
      <c r="J9" s="16">
        <v>42</v>
      </c>
      <c r="K9" s="16">
        <v>18</v>
      </c>
      <c r="L9" s="16">
        <v>4</v>
      </c>
      <c r="M9" s="81">
        <v>10.395</v>
      </c>
      <c r="N9" s="100">
        <v>10.395</v>
      </c>
      <c r="O9" s="64">
        <v>2530</v>
      </c>
      <c r="P9" s="65">
        <f>Table224578910112345678910111213141516171819202122232425262728293031323334353637383940[[#This Row],[PEMBULATAN]]*O9</f>
        <v>26299.35</v>
      </c>
    </row>
    <row r="10" spans="1:16" ht="26.25" customHeight="1" x14ac:dyDescent="0.2">
      <c r="A10" s="14"/>
      <c r="B10" s="75"/>
      <c r="C10" s="73" t="s">
        <v>6663</v>
      </c>
      <c r="D10" s="78" t="s">
        <v>289</v>
      </c>
      <c r="E10" s="13">
        <v>44468</v>
      </c>
      <c r="F10" s="76" t="s">
        <v>1362</v>
      </c>
      <c r="G10" s="13">
        <v>44468.916666666664</v>
      </c>
      <c r="H10" s="77" t="s">
        <v>6610</v>
      </c>
      <c r="I10" s="16">
        <v>98</v>
      </c>
      <c r="J10" s="16">
        <v>58</v>
      </c>
      <c r="K10" s="16">
        <v>20</v>
      </c>
      <c r="L10" s="16">
        <v>8</v>
      </c>
      <c r="M10" s="81">
        <v>28.42</v>
      </c>
      <c r="N10" s="100">
        <v>28.42</v>
      </c>
      <c r="O10" s="64">
        <v>2530</v>
      </c>
      <c r="P10" s="65">
        <f>Table224578910112345678910111213141516171819202122232425262728293031323334353637383940[[#This Row],[PEMBULATAN]]*O10</f>
        <v>71902.600000000006</v>
      </c>
    </row>
    <row r="11" spans="1:16" ht="26.25" customHeight="1" x14ac:dyDescent="0.2">
      <c r="A11" s="14"/>
      <c r="B11" s="75"/>
      <c r="C11" s="73" t="s">
        <v>6664</v>
      </c>
      <c r="D11" s="78" t="s">
        <v>289</v>
      </c>
      <c r="E11" s="13">
        <v>44468</v>
      </c>
      <c r="F11" s="76" t="s">
        <v>1362</v>
      </c>
      <c r="G11" s="13">
        <v>44468.916666666664</v>
      </c>
      <c r="H11" s="77" t="s">
        <v>6610</v>
      </c>
      <c r="I11" s="16">
        <v>80</v>
      </c>
      <c r="J11" s="16">
        <v>52</v>
      </c>
      <c r="K11" s="16">
        <v>36</v>
      </c>
      <c r="L11" s="16">
        <v>28</v>
      </c>
      <c r="M11" s="81">
        <v>37.44</v>
      </c>
      <c r="N11" s="100">
        <v>37.44</v>
      </c>
      <c r="O11" s="64">
        <v>2530</v>
      </c>
      <c r="P11" s="65">
        <f>Table224578910112345678910111213141516171819202122232425262728293031323334353637383940[[#This Row],[PEMBULATAN]]*O11</f>
        <v>94723.199999999997</v>
      </c>
    </row>
    <row r="12" spans="1:16" ht="26.25" customHeight="1" x14ac:dyDescent="0.2">
      <c r="A12" s="14"/>
      <c r="B12" s="75"/>
      <c r="C12" s="73" t="s">
        <v>6665</v>
      </c>
      <c r="D12" s="78" t="s">
        <v>289</v>
      </c>
      <c r="E12" s="13">
        <v>44468</v>
      </c>
      <c r="F12" s="76" t="s">
        <v>1362</v>
      </c>
      <c r="G12" s="13">
        <v>44468.916666666664</v>
      </c>
      <c r="H12" s="77" t="s">
        <v>6610</v>
      </c>
      <c r="I12" s="16">
        <v>95</v>
      </c>
      <c r="J12" s="16">
        <v>55</v>
      </c>
      <c r="K12" s="16">
        <v>24</v>
      </c>
      <c r="L12" s="16">
        <v>16</v>
      </c>
      <c r="M12" s="81">
        <v>31.35</v>
      </c>
      <c r="N12" s="100">
        <v>32</v>
      </c>
      <c r="O12" s="64">
        <v>2530</v>
      </c>
      <c r="P12" s="65">
        <f>Table224578910112345678910111213141516171819202122232425262728293031323334353637383940[[#This Row],[PEMBULATAN]]*O12</f>
        <v>80960</v>
      </c>
    </row>
    <row r="13" spans="1:16" ht="26.25" customHeight="1" x14ac:dyDescent="0.2">
      <c r="A13" s="14"/>
      <c r="B13" s="75"/>
      <c r="C13" s="73" t="s">
        <v>6666</v>
      </c>
      <c r="D13" s="78" t="s">
        <v>289</v>
      </c>
      <c r="E13" s="13">
        <v>44468</v>
      </c>
      <c r="F13" s="76" t="s">
        <v>1362</v>
      </c>
      <c r="G13" s="13">
        <v>44468.916666666664</v>
      </c>
      <c r="H13" s="77" t="s">
        <v>6610</v>
      </c>
      <c r="I13" s="16">
        <v>93</v>
      </c>
      <c r="J13" s="16">
        <v>56</v>
      </c>
      <c r="K13" s="16">
        <v>36</v>
      </c>
      <c r="L13" s="16">
        <v>19</v>
      </c>
      <c r="M13" s="81">
        <v>46.872</v>
      </c>
      <c r="N13" s="100">
        <v>46.872</v>
      </c>
      <c r="O13" s="64">
        <v>2530</v>
      </c>
      <c r="P13" s="65">
        <f>Table224578910112345678910111213141516171819202122232425262728293031323334353637383940[[#This Row],[PEMBULATAN]]*O13</f>
        <v>118586.16</v>
      </c>
    </row>
    <row r="14" spans="1:16" ht="26.25" customHeight="1" x14ac:dyDescent="0.2">
      <c r="A14" s="14"/>
      <c r="B14" s="75"/>
      <c r="C14" s="73" t="s">
        <v>6667</v>
      </c>
      <c r="D14" s="78" t="s">
        <v>289</v>
      </c>
      <c r="E14" s="13">
        <v>44468</v>
      </c>
      <c r="F14" s="76" t="s">
        <v>1362</v>
      </c>
      <c r="G14" s="13">
        <v>44468.916666666664</v>
      </c>
      <c r="H14" s="77" t="s">
        <v>6610</v>
      </c>
      <c r="I14" s="16">
        <v>93</v>
      </c>
      <c r="J14" s="16">
        <v>50</v>
      </c>
      <c r="K14" s="16">
        <v>33</v>
      </c>
      <c r="L14" s="16">
        <v>25</v>
      </c>
      <c r="M14" s="81">
        <v>38.362499999999997</v>
      </c>
      <c r="N14" s="100">
        <v>39</v>
      </c>
      <c r="O14" s="64">
        <v>2530</v>
      </c>
      <c r="P14" s="65">
        <f>Table224578910112345678910111213141516171819202122232425262728293031323334353637383940[[#This Row],[PEMBULATAN]]*O14</f>
        <v>98670</v>
      </c>
    </row>
    <row r="15" spans="1:16" ht="26.25" customHeight="1" x14ac:dyDescent="0.2">
      <c r="A15" s="14"/>
      <c r="B15" s="75"/>
      <c r="C15" s="73" t="s">
        <v>6668</v>
      </c>
      <c r="D15" s="78" t="s">
        <v>289</v>
      </c>
      <c r="E15" s="13">
        <v>44468</v>
      </c>
      <c r="F15" s="76" t="s">
        <v>1362</v>
      </c>
      <c r="G15" s="13">
        <v>44468.916666666664</v>
      </c>
      <c r="H15" s="77" t="s">
        <v>6610</v>
      </c>
      <c r="I15" s="16">
        <v>90</v>
      </c>
      <c r="J15" s="16">
        <v>57</v>
      </c>
      <c r="K15" s="16">
        <v>33</v>
      </c>
      <c r="L15" s="16">
        <v>24</v>
      </c>
      <c r="M15" s="81">
        <v>42.322499999999998</v>
      </c>
      <c r="N15" s="100">
        <v>43</v>
      </c>
      <c r="O15" s="64">
        <v>2530</v>
      </c>
      <c r="P15" s="65">
        <f>Table224578910112345678910111213141516171819202122232425262728293031323334353637383940[[#This Row],[PEMBULATAN]]*O15</f>
        <v>108790</v>
      </c>
    </row>
    <row r="16" spans="1:16" ht="26.25" customHeight="1" x14ac:dyDescent="0.2">
      <c r="A16" s="14"/>
      <c r="B16" s="75"/>
      <c r="C16" s="73" t="s">
        <v>6669</v>
      </c>
      <c r="D16" s="78" t="s">
        <v>289</v>
      </c>
      <c r="E16" s="13">
        <v>44468</v>
      </c>
      <c r="F16" s="76" t="s">
        <v>1362</v>
      </c>
      <c r="G16" s="13">
        <v>44468.916666666664</v>
      </c>
      <c r="H16" s="77" t="s">
        <v>6610</v>
      </c>
      <c r="I16" s="16">
        <v>90</v>
      </c>
      <c r="J16" s="16">
        <v>50</v>
      </c>
      <c r="K16" s="16">
        <v>34</v>
      </c>
      <c r="L16" s="16">
        <v>25</v>
      </c>
      <c r="M16" s="81">
        <v>38.25</v>
      </c>
      <c r="N16" s="100">
        <v>38.25</v>
      </c>
      <c r="O16" s="64">
        <v>2530</v>
      </c>
      <c r="P16" s="65">
        <f>Table224578910112345678910111213141516171819202122232425262728293031323334353637383940[[#This Row],[PEMBULATAN]]*O16</f>
        <v>96772.5</v>
      </c>
    </row>
    <row r="17" spans="1:16" ht="26.25" customHeight="1" x14ac:dyDescent="0.2">
      <c r="A17" s="14"/>
      <c r="B17" s="75"/>
      <c r="C17" s="73" t="s">
        <v>6670</v>
      </c>
      <c r="D17" s="78" t="s">
        <v>289</v>
      </c>
      <c r="E17" s="13">
        <v>44468</v>
      </c>
      <c r="F17" s="76" t="s">
        <v>1362</v>
      </c>
      <c r="G17" s="13">
        <v>44468.916666666664</v>
      </c>
      <c r="H17" s="77" t="s">
        <v>6610</v>
      </c>
      <c r="I17" s="16">
        <v>60</v>
      </c>
      <c r="J17" s="16">
        <v>57</v>
      </c>
      <c r="K17" s="16">
        <v>38</v>
      </c>
      <c r="L17" s="16">
        <v>23</v>
      </c>
      <c r="M17" s="81">
        <v>32.49</v>
      </c>
      <c r="N17" s="100">
        <v>33</v>
      </c>
      <c r="O17" s="64">
        <v>2530</v>
      </c>
      <c r="P17" s="65">
        <f>Table224578910112345678910111213141516171819202122232425262728293031323334353637383940[[#This Row],[PEMBULATAN]]*O17</f>
        <v>83490</v>
      </c>
    </row>
    <row r="18" spans="1:16" ht="26.25" customHeight="1" x14ac:dyDescent="0.2">
      <c r="A18" s="14"/>
      <c r="B18" s="75"/>
      <c r="C18" s="73" t="s">
        <v>6671</v>
      </c>
      <c r="D18" s="78" t="s">
        <v>289</v>
      </c>
      <c r="E18" s="13">
        <v>44468</v>
      </c>
      <c r="F18" s="76" t="s">
        <v>1362</v>
      </c>
      <c r="G18" s="13">
        <v>44468.916666666664</v>
      </c>
      <c r="H18" s="77" t="s">
        <v>6610</v>
      </c>
      <c r="I18" s="16">
        <v>78</v>
      </c>
      <c r="J18" s="16">
        <v>68</v>
      </c>
      <c r="K18" s="16">
        <v>22</v>
      </c>
      <c r="L18" s="16">
        <v>6</v>
      </c>
      <c r="M18" s="81">
        <v>29.172000000000001</v>
      </c>
      <c r="N18" s="100">
        <v>29.172000000000001</v>
      </c>
      <c r="O18" s="64">
        <v>2530</v>
      </c>
      <c r="P18" s="65">
        <f>Table224578910112345678910111213141516171819202122232425262728293031323334353637383940[[#This Row],[PEMBULATAN]]*O18</f>
        <v>73805.16</v>
      </c>
    </row>
    <row r="19" spans="1:16" ht="26.25" customHeight="1" x14ac:dyDescent="0.2">
      <c r="A19" s="14"/>
      <c r="B19" s="75"/>
      <c r="C19" s="73" t="s">
        <v>6672</v>
      </c>
      <c r="D19" s="78" t="s">
        <v>289</v>
      </c>
      <c r="E19" s="13">
        <v>44468</v>
      </c>
      <c r="F19" s="76" t="s">
        <v>1362</v>
      </c>
      <c r="G19" s="13">
        <v>44468.916666666664</v>
      </c>
      <c r="H19" s="77" t="s">
        <v>6610</v>
      </c>
      <c r="I19" s="16">
        <v>55</v>
      </c>
      <c r="J19" s="16">
        <v>38</v>
      </c>
      <c r="K19" s="16">
        <v>17</v>
      </c>
      <c r="L19" s="16">
        <v>3</v>
      </c>
      <c r="M19" s="81">
        <v>8.8825000000000003</v>
      </c>
      <c r="N19" s="100">
        <v>8.8825000000000003</v>
      </c>
      <c r="O19" s="64">
        <v>2530</v>
      </c>
      <c r="P19" s="65">
        <f>Table224578910112345678910111213141516171819202122232425262728293031323334353637383940[[#This Row],[PEMBULATAN]]*O19</f>
        <v>22472.725000000002</v>
      </c>
    </row>
    <row r="20" spans="1:16" ht="26.25" customHeight="1" x14ac:dyDescent="0.2">
      <c r="A20" s="14"/>
      <c r="B20" s="75"/>
      <c r="C20" s="73" t="s">
        <v>6673</v>
      </c>
      <c r="D20" s="78" t="s">
        <v>289</v>
      </c>
      <c r="E20" s="13">
        <v>44468</v>
      </c>
      <c r="F20" s="76" t="s">
        <v>1362</v>
      </c>
      <c r="G20" s="13">
        <v>44468.916666666664</v>
      </c>
      <c r="H20" s="77" t="s">
        <v>6610</v>
      </c>
      <c r="I20" s="16">
        <v>46</v>
      </c>
      <c r="J20" s="16">
        <v>55</v>
      </c>
      <c r="K20" s="16">
        <v>18</v>
      </c>
      <c r="L20" s="16">
        <v>4</v>
      </c>
      <c r="M20" s="81">
        <v>11.385</v>
      </c>
      <c r="N20" s="100">
        <v>12</v>
      </c>
      <c r="O20" s="64">
        <v>2530</v>
      </c>
      <c r="P20" s="65">
        <f>Table224578910112345678910111213141516171819202122232425262728293031323334353637383940[[#This Row],[PEMBULATAN]]*O20</f>
        <v>30360</v>
      </c>
    </row>
    <row r="21" spans="1:16" ht="26.25" customHeight="1" x14ac:dyDescent="0.2">
      <c r="A21" s="14"/>
      <c r="B21" s="75"/>
      <c r="C21" s="73" t="s">
        <v>6674</v>
      </c>
      <c r="D21" s="78" t="s">
        <v>289</v>
      </c>
      <c r="E21" s="13">
        <v>44468</v>
      </c>
      <c r="F21" s="76" t="s">
        <v>1362</v>
      </c>
      <c r="G21" s="13">
        <v>44468.916666666664</v>
      </c>
      <c r="H21" s="77" t="s">
        <v>6610</v>
      </c>
      <c r="I21" s="16">
        <v>88</v>
      </c>
      <c r="J21" s="16">
        <v>54</v>
      </c>
      <c r="K21" s="16">
        <v>30</v>
      </c>
      <c r="L21" s="16">
        <v>17</v>
      </c>
      <c r="M21" s="81">
        <v>35.64</v>
      </c>
      <c r="N21" s="100">
        <v>35.64</v>
      </c>
      <c r="O21" s="64">
        <v>2530</v>
      </c>
      <c r="P21" s="65">
        <f>Table224578910112345678910111213141516171819202122232425262728293031323334353637383940[[#This Row],[PEMBULATAN]]*O21</f>
        <v>90169.2</v>
      </c>
    </row>
    <row r="22" spans="1:16" ht="26.25" customHeight="1" x14ac:dyDescent="0.2">
      <c r="A22" s="14"/>
      <c r="B22" s="75"/>
      <c r="C22" s="73" t="s">
        <v>6675</v>
      </c>
      <c r="D22" s="78" t="s">
        <v>289</v>
      </c>
      <c r="E22" s="13">
        <v>44468</v>
      </c>
      <c r="F22" s="76" t="s">
        <v>1362</v>
      </c>
      <c r="G22" s="13">
        <v>44468.916666666664</v>
      </c>
      <c r="H22" s="77" t="s">
        <v>6610</v>
      </c>
      <c r="I22" s="16">
        <v>68</v>
      </c>
      <c r="J22" s="16">
        <v>60</v>
      </c>
      <c r="K22" s="16">
        <v>22</v>
      </c>
      <c r="L22" s="16">
        <v>4</v>
      </c>
      <c r="M22" s="81">
        <v>22.44</v>
      </c>
      <c r="N22" s="100">
        <v>23</v>
      </c>
      <c r="O22" s="64">
        <v>2530</v>
      </c>
      <c r="P22" s="65">
        <f>Table224578910112345678910111213141516171819202122232425262728293031323334353637383940[[#This Row],[PEMBULATAN]]*O22</f>
        <v>58190</v>
      </c>
    </row>
    <row r="23" spans="1:16" ht="26.25" customHeight="1" x14ac:dyDescent="0.2">
      <c r="A23" s="14"/>
      <c r="B23" s="75"/>
      <c r="C23" s="73" t="s">
        <v>6676</v>
      </c>
      <c r="D23" s="78" t="s">
        <v>289</v>
      </c>
      <c r="E23" s="13">
        <v>44468</v>
      </c>
      <c r="F23" s="76" t="s">
        <v>1362</v>
      </c>
      <c r="G23" s="13">
        <v>44468.916666666664</v>
      </c>
      <c r="H23" s="77" t="s">
        <v>6610</v>
      </c>
      <c r="I23" s="16">
        <v>80</v>
      </c>
      <c r="J23" s="16">
        <v>70</v>
      </c>
      <c r="K23" s="16">
        <v>20</v>
      </c>
      <c r="L23" s="16">
        <v>14</v>
      </c>
      <c r="M23" s="81">
        <v>28</v>
      </c>
      <c r="N23" s="100">
        <v>28</v>
      </c>
      <c r="O23" s="64">
        <v>2530</v>
      </c>
      <c r="P23" s="65">
        <f>Table224578910112345678910111213141516171819202122232425262728293031323334353637383940[[#This Row],[PEMBULATAN]]*O23</f>
        <v>70840</v>
      </c>
    </row>
    <row r="24" spans="1:16" ht="26.25" customHeight="1" x14ac:dyDescent="0.2">
      <c r="A24" s="14"/>
      <c r="B24" s="75"/>
      <c r="C24" s="73" t="s">
        <v>6677</v>
      </c>
      <c r="D24" s="78" t="s">
        <v>289</v>
      </c>
      <c r="E24" s="13">
        <v>44468</v>
      </c>
      <c r="F24" s="76" t="s">
        <v>1362</v>
      </c>
      <c r="G24" s="13">
        <v>44468.916666666664</v>
      </c>
      <c r="H24" s="77" t="s">
        <v>6610</v>
      </c>
      <c r="I24" s="16">
        <v>80</v>
      </c>
      <c r="J24" s="16">
        <v>50</v>
      </c>
      <c r="K24" s="16">
        <v>25</v>
      </c>
      <c r="L24" s="16">
        <v>8</v>
      </c>
      <c r="M24" s="81">
        <v>25</v>
      </c>
      <c r="N24" s="100">
        <v>25</v>
      </c>
      <c r="O24" s="64">
        <v>2530</v>
      </c>
      <c r="P24" s="65">
        <f>Table224578910112345678910111213141516171819202122232425262728293031323334353637383940[[#This Row],[PEMBULATAN]]*O24</f>
        <v>63250</v>
      </c>
    </row>
    <row r="25" spans="1:16" ht="26.25" customHeight="1" x14ac:dyDescent="0.2">
      <c r="A25" s="14"/>
      <c r="B25" s="75"/>
      <c r="C25" s="73" t="s">
        <v>6678</v>
      </c>
      <c r="D25" s="78" t="s">
        <v>289</v>
      </c>
      <c r="E25" s="13">
        <v>44468</v>
      </c>
      <c r="F25" s="76" t="s">
        <v>1362</v>
      </c>
      <c r="G25" s="13">
        <v>44468.916666666664</v>
      </c>
      <c r="H25" s="77" t="s">
        <v>6610</v>
      </c>
      <c r="I25" s="16">
        <v>57</v>
      </c>
      <c r="J25" s="16">
        <v>43</v>
      </c>
      <c r="K25" s="16">
        <v>14</v>
      </c>
      <c r="L25" s="16">
        <v>5</v>
      </c>
      <c r="M25" s="81">
        <v>8.5785</v>
      </c>
      <c r="N25" s="100">
        <v>8.5785</v>
      </c>
      <c r="O25" s="64">
        <v>2530</v>
      </c>
      <c r="P25" s="65">
        <f>Table224578910112345678910111213141516171819202122232425262728293031323334353637383940[[#This Row],[PEMBULATAN]]*O25</f>
        <v>21703.605</v>
      </c>
    </row>
    <row r="26" spans="1:16" ht="26.25" customHeight="1" x14ac:dyDescent="0.2">
      <c r="A26" s="14"/>
      <c r="B26" s="75"/>
      <c r="C26" s="73" t="s">
        <v>6679</v>
      </c>
      <c r="D26" s="78" t="s">
        <v>289</v>
      </c>
      <c r="E26" s="13">
        <v>44468</v>
      </c>
      <c r="F26" s="76" t="s">
        <v>1362</v>
      </c>
      <c r="G26" s="13">
        <v>44468.916666666664</v>
      </c>
      <c r="H26" s="77" t="s">
        <v>6610</v>
      </c>
      <c r="I26" s="16">
        <v>100</v>
      </c>
      <c r="J26" s="16">
        <v>55</v>
      </c>
      <c r="K26" s="16">
        <v>35</v>
      </c>
      <c r="L26" s="16">
        <v>27</v>
      </c>
      <c r="M26" s="81">
        <v>48.125</v>
      </c>
      <c r="N26" s="100">
        <v>48.125</v>
      </c>
      <c r="O26" s="64">
        <v>2530</v>
      </c>
      <c r="P26" s="65">
        <f>Table224578910112345678910111213141516171819202122232425262728293031323334353637383940[[#This Row],[PEMBULATAN]]*O26</f>
        <v>121756.25</v>
      </c>
    </row>
    <row r="27" spans="1:16" ht="26.25" customHeight="1" x14ac:dyDescent="0.2">
      <c r="A27" s="14"/>
      <c r="B27" s="75"/>
      <c r="C27" s="73" t="s">
        <v>6680</v>
      </c>
      <c r="D27" s="78" t="s">
        <v>289</v>
      </c>
      <c r="E27" s="13">
        <v>44468</v>
      </c>
      <c r="F27" s="76" t="s">
        <v>1362</v>
      </c>
      <c r="G27" s="13">
        <v>44468.916666666664</v>
      </c>
      <c r="H27" s="77" t="s">
        <v>6610</v>
      </c>
      <c r="I27" s="16">
        <v>98</v>
      </c>
      <c r="J27" s="16">
        <v>63</v>
      </c>
      <c r="K27" s="16">
        <v>38</v>
      </c>
      <c r="L27" s="16">
        <v>21</v>
      </c>
      <c r="M27" s="81">
        <v>58.652999999999999</v>
      </c>
      <c r="N27" s="100">
        <v>58.652999999999999</v>
      </c>
      <c r="O27" s="64">
        <v>2530</v>
      </c>
      <c r="P27" s="65">
        <f>Table224578910112345678910111213141516171819202122232425262728293031323334353637383940[[#This Row],[PEMBULATAN]]*O27</f>
        <v>148392.09</v>
      </c>
    </row>
    <row r="28" spans="1:16" ht="26.25" customHeight="1" x14ac:dyDescent="0.2">
      <c r="A28" s="14"/>
      <c r="B28" s="75"/>
      <c r="C28" s="73" t="s">
        <v>6681</v>
      </c>
      <c r="D28" s="78" t="s">
        <v>289</v>
      </c>
      <c r="E28" s="13">
        <v>44468</v>
      </c>
      <c r="F28" s="76" t="s">
        <v>1362</v>
      </c>
      <c r="G28" s="13">
        <v>44468.916666666664</v>
      </c>
      <c r="H28" s="77" t="s">
        <v>6610</v>
      </c>
      <c r="I28" s="16">
        <v>65</v>
      </c>
      <c r="J28" s="16">
        <v>65</v>
      </c>
      <c r="K28" s="16">
        <v>22</v>
      </c>
      <c r="L28" s="16">
        <v>6</v>
      </c>
      <c r="M28" s="81">
        <v>23.237500000000001</v>
      </c>
      <c r="N28" s="100">
        <v>23.237500000000001</v>
      </c>
      <c r="O28" s="64">
        <v>2530</v>
      </c>
      <c r="P28" s="65">
        <f>Table224578910112345678910111213141516171819202122232425262728293031323334353637383940[[#This Row],[PEMBULATAN]]*O28</f>
        <v>58790.875</v>
      </c>
    </row>
    <row r="29" spans="1:16" ht="26.25" customHeight="1" x14ac:dyDescent="0.2">
      <c r="A29" s="14"/>
      <c r="B29" s="75"/>
      <c r="C29" s="73" t="s">
        <v>6682</v>
      </c>
      <c r="D29" s="78" t="s">
        <v>289</v>
      </c>
      <c r="E29" s="13">
        <v>44468</v>
      </c>
      <c r="F29" s="76" t="s">
        <v>1362</v>
      </c>
      <c r="G29" s="13">
        <v>44468.916666666664</v>
      </c>
      <c r="H29" s="77" t="s">
        <v>6610</v>
      </c>
      <c r="I29" s="16">
        <v>48</v>
      </c>
      <c r="J29" s="16">
        <v>30</v>
      </c>
      <c r="K29" s="16">
        <v>50</v>
      </c>
      <c r="L29" s="16">
        <v>12</v>
      </c>
      <c r="M29" s="81">
        <v>18</v>
      </c>
      <c r="N29" s="100">
        <v>18</v>
      </c>
      <c r="O29" s="64">
        <v>2530</v>
      </c>
      <c r="P29" s="65">
        <f>Table224578910112345678910111213141516171819202122232425262728293031323334353637383940[[#This Row],[PEMBULATAN]]*O29</f>
        <v>45540</v>
      </c>
    </row>
    <row r="30" spans="1:16" ht="26.25" customHeight="1" x14ac:dyDescent="0.2">
      <c r="A30" s="14"/>
      <c r="B30" s="75"/>
      <c r="C30" s="73" t="s">
        <v>6683</v>
      </c>
      <c r="D30" s="78" t="s">
        <v>289</v>
      </c>
      <c r="E30" s="13">
        <v>44468</v>
      </c>
      <c r="F30" s="76" t="s">
        <v>1362</v>
      </c>
      <c r="G30" s="13">
        <v>44468.916666666664</v>
      </c>
      <c r="H30" s="77" t="s">
        <v>6610</v>
      </c>
      <c r="I30" s="16">
        <v>60</v>
      </c>
      <c r="J30" s="16">
        <v>48</v>
      </c>
      <c r="K30" s="16">
        <v>8</v>
      </c>
      <c r="L30" s="16">
        <v>3</v>
      </c>
      <c r="M30" s="81">
        <v>5.76</v>
      </c>
      <c r="N30" s="100">
        <v>5.76</v>
      </c>
      <c r="O30" s="64">
        <v>2530</v>
      </c>
      <c r="P30" s="65">
        <f>Table224578910112345678910111213141516171819202122232425262728293031323334353637383940[[#This Row],[PEMBULATAN]]*O30</f>
        <v>14572.8</v>
      </c>
    </row>
    <row r="31" spans="1:16" ht="26.25" customHeight="1" x14ac:dyDescent="0.2">
      <c r="A31" s="14"/>
      <c r="B31" s="75"/>
      <c r="C31" s="73" t="s">
        <v>6684</v>
      </c>
      <c r="D31" s="78" t="s">
        <v>289</v>
      </c>
      <c r="E31" s="13">
        <v>44468</v>
      </c>
      <c r="F31" s="76" t="s">
        <v>1362</v>
      </c>
      <c r="G31" s="13">
        <v>44468.916666666664</v>
      </c>
      <c r="H31" s="77" t="s">
        <v>6610</v>
      </c>
      <c r="I31" s="16">
        <v>50</v>
      </c>
      <c r="J31" s="16">
        <v>44</v>
      </c>
      <c r="K31" s="16">
        <v>44</v>
      </c>
      <c r="L31" s="16">
        <v>3</v>
      </c>
      <c r="M31" s="81">
        <v>24.2</v>
      </c>
      <c r="N31" s="100">
        <v>24.2</v>
      </c>
      <c r="O31" s="64">
        <v>2530</v>
      </c>
      <c r="P31" s="65">
        <f>Table224578910112345678910111213141516171819202122232425262728293031323334353637383940[[#This Row],[PEMBULATAN]]*O31</f>
        <v>61226</v>
      </c>
    </row>
    <row r="32" spans="1:16" ht="26.25" customHeight="1" x14ac:dyDescent="0.2">
      <c r="A32" s="14"/>
      <c r="B32" s="75"/>
      <c r="C32" s="73" t="s">
        <v>6685</v>
      </c>
      <c r="D32" s="78" t="s">
        <v>289</v>
      </c>
      <c r="E32" s="13">
        <v>44468</v>
      </c>
      <c r="F32" s="76" t="s">
        <v>1362</v>
      </c>
      <c r="G32" s="13">
        <v>44468.916666666664</v>
      </c>
      <c r="H32" s="77" t="s">
        <v>6610</v>
      </c>
      <c r="I32" s="16">
        <v>95</v>
      </c>
      <c r="J32" s="16">
        <v>58</v>
      </c>
      <c r="K32" s="16">
        <v>36</v>
      </c>
      <c r="L32" s="16">
        <v>21</v>
      </c>
      <c r="M32" s="81">
        <v>49.59</v>
      </c>
      <c r="N32" s="100">
        <v>49.59</v>
      </c>
      <c r="O32" s="64">
        <v>2530</v>
      </c>
      <c r="P32" s="65">
        <f>Table224578910112345678910111213141516171819202122232425262728293031323334353637383940[[#This Row],[PEMBULATAN]]*O32</f>
        <v>125462.70000000001</v>
      </c>
    </row>
    <row r="33" spans="1:16" ht="26.25" customHeight="1" x14ac:dyDescent="0.2">
      <c r="A33" s="14"/>
      <c r="B33" s="75"/>
      <c r="C33" s="73" t="s">
        <v>6686</v>
      </c>
      <c r="D33" s="78" t="s">
        <v>289</v>
      </c>
      <c r="E33" s="13">
        <v>44468</v>
      </c>
      <c r="F33" s="76" t="s">
        <v>1362</v>
      </c>
      <c r="G33" s="13">
        <v>44468.916666666664</v>
      </c>
      <c r="H33" s="77" t="s">
        <v>6610</v>
      </c>
      <c r="I33" s="16">
        <v>68</v>
      </c>
      <c r="J33" s="16">
        <v>55</v>
      </c>
      <c r="K33" s="16">
        <v>18</v>
      </c>
      <c r="L33" s="16">
        <v>6</v>
      </c>
      <c r="M33" s="81">
        <v>16.829999999999998</v>
      </c>
      <c r="N33" s="100">
        <v>16.829999999999998</v>
      </c>
      <c r="O33" s="64">
        <v>2530</v>
      </c>
      <c r="P33" s="65">
        <f>Table224578910112345678910111213141516171819202122232425262728293031323334353637383940[[#This Row],[PEMBULATAN]]*O33</f>
        <v>42579.899999999994</v>
      </c>
    </row>
    <row r="34" spans="1:16" ht="26.25" customHeight="1" x14ac:dyDescent="0.2">
      <c r="A34" s="14"/>
      <c r="B34" s="75"/>
      <c r="C34" s="73" t="s">
        <v>6687</v>
      </c>
      <c r="D34" s="78" t="s">
        <v>289</v>
      </c>
      <c r="E34" s="13">
        <v>44468</v>
      </c>
      <c r="F34" s="76" t="s">
        <v>1362</v>
      </c>
      <c r="G34" s="13">
        <v>44468.916666666664</v>
      </c>
      <c r="H34" s="77" t="s">
        <v>6610</v>
      </c>
      <c r="I34" s="16">
        <v>70</v>
      </c>
      <c r="J34" s="16">
        <v>48</v>
      </c>
      <c r="K34" s="16">
        <v>20</v>
      </c>
      <c r="L34" s="16">
        <v>11</v>
      </c>
      <c r="M34" s="81">
        <v>16.8</v>
      </c>
      <c r="N34" s="100">
        <v>16.8</v>
      </c>
      <c r="O34" s="64">
        <v>2530</v>
      </c>
      <c r="P34" s="65">
        <f>Table224578910112345678910111213141516171819202122232425262728293031323334353637383940[[#This Row],[PEMBULATAN]]*O34</f>
        <v>42504</v>
      </c>
    </row>
    <row r="35" spans="1:16" ht="26.25" customHeight="1" x14ac:dyDescent="0.2">
      <c r="A35" s="14"/>
      <c r="B35" s="75"/>
      <c r="C35" s="73" t="s">
        <v>6688</v>
      </c>
      <c r="D35" s="78" t="s">
        <v>289</v>
      </c>
      <c r="E35" s="13">
        <v>44468</v>
      </c>
      <c r="F35" s="76" t="s">
        <v>1362</v>
      </c>
      <c r="G35" s="13">
        <v>44468.916666666664</v>
      </c>
      <c r="H35" s="77" t="s">
        <v>6610</v>
      </c>
      <c r="I35" s="16">
        <v>98</v>
      </c>
      <c r="J35" s="16">
        <v>50</v>
      </c>
      <c r="K35" s="16">
        <v>42</v>
      </c>
      <c r="L35" s="16">
        <v>15</v>
      </c>
      <c r="M35" s="81">
        <v>51.45</v>
      </c>
      <c r="N35" s="100">
        <v>52</v>
      </c>
      <c r="O35" s="64">
        <v>2530</v>
      </c>
      <c r="P35" s="65">
        <f>Table224578910112345678910111213141516171819202122232425262728293031323334353637383940[[#This Row],[PEMBULATAN]]*O35</f>
        <v>131560</v>
      </c>
    </row>
    <row r="36" spans="1:16" ht="26.25" customHeight="1" x14ac:dyDescent="0.2">
      <c r="A36" s="14"/>
      <c r="B36" s="75"/>
      <c r="C36" s="73" t="s">
        <v>6689</v>
      </c>
      <c r="D36" s="78" t="s">
        <v>289</v>
      </c>
      <c r="E36" s="13">
        <v>44468</v>
      </c>
      <c r="F36" s="76" t="s">
        <v>1362</v>
      </c>
      <c r="G36" s="13">
        <v>44468.916666666664</v>
      </c>
      <c r="H36" s="77" t="s">
        <v>6610</v>
      </c>
      <c r="I36" s="16">
        <v>88</v>
      </c>
      <c r="J36" s="16">
        <v>59</v>
      </c>
      <c r="K36" s="16">
        <v>8</v>
      </c>
      <c r="L36" s="16">
        <v>4</v>
      </c>
      <c r="M36" s="81">
        <v>10.384</v>
      </c>
      <c r="N36" s="100">
        <v>11</v>
      </c>
      <c r="O36" s="64">
        <v>2530</v>
      </c>
      <c r="P36" s="65">
        <f>Table224578910112345678910111213141516171819202122232425262728293031323334353637383940[[#This Row],[PEMBULATAN]]*O36</f>
        <v>27830</v>
      </c>
    </row>
    <row r="37" spans="1:16" ht="26.25" customHeight="1" x14ac:dyDescent="0.2">
      <c r="A37" s="14"/>
      <c r="B37" s="75"/>
      <c r="C37" s="73" t="s">
        <v>6690</v>
      </c>
      <c r="D37" s="78" t="s">
        <v>289</v>
      </c>
      <c r="E37" s="13">
        <v>44468</v>
      </c>
      <c r="F37" s="76" t="s">
        <v>1362</v>
      </c>
      <c r="G37" s="13">
        <v>44468.916666666664</v>
      </c>
      <c r="H37" s="77" t="s">
        <v>6610</v>
      </c>
      <c r="I37" s="16">
        <v>87</v>
      </c>
      <c r="J37" s="16">
        <v>54</v>
      </c>
      <c r="K37" s="16">
        <v>34</v>
      </c>
      <c r="L37" s="16">
        <v>12</v>
      </c>
      <c r="M37" s="81">
        <v>39.933</v>
      </c>
      <c r="N37" s="100">
        <v>39.933</v>
      </c>
      <c r="O37" s="64">
        <v>2530</v>
      </c>
      <c r="P37" s="65">
        <f>Table224578910112345678910111213141516171819202122232425262728293031323334353637383940[[#This Row],[PEMBULATAN]]*O37</f>
        <v>101030.49</v>
      </c>
    </row>
    <row r="38" spans="1:16" ht="26.25" customHeight="1" x14ac:dyDescent="0.2">
      <c r="A38" s="14"/>
      <c r="B38" s="75"/>
      <c r="C38" s="73" t="s">
        <v>6691</v>
      </c>
      <c r="D38" s="78" t="s">
        <v>289</v>
      </c>
      <c r="E38" s="13">
        <v>44468</v>
      </c>
      <c r="F38" s="76" t="s">
        <v>1362</v>
      </c>
      <c r="G38" s="13">
        <v>44468.916666666664</v>
      </c>
      <c r="H38" s="77" t="s">
        <v>6610</v>
      </c>
      <c r="I38" s="16">
        <v>54</v>
      </c>
      <c r="J38" s="16">
        <v>39</v>
      </c>
      <c r="K38" s="16">
        <v>25</v>
      </c>
      <c r="L38" s="16">
        <v>6</v>
      </c>
      <c r="M38" s="81">
        <v>13.1625</v>
      </c>
      <c r="N38" s="100">
        <v>13.1625</v>
      </c>
      <c r="O38" s="64">
        <v>2530</v>
      </c>
      <c r="P38" s="65">
        <f>Table224578910112345678910111213141516171819202122232425262728293031323334353637383940[[#This Row],[PEMBULATAN]]*O38</f>
        <v>33301.125</v>
      </c>
    </row>
    <row r="39" spans="1:16" ht="26.25" customHeight="1" x14ac:dyDescent="0.2">
      <c r="A39" s="14"/>
      <c r="B39" s="75"/>
      <c r="C39" s="73" t="s">
        <v>6692</v>
      </c>
      <c r="D39" s="78" t="s">
        <v>289</v>
      </c>
      <c r="E39" s="13">
        <v>44468</v>
      </c>
      <c r="F39" s="76" t="s">
        <v>1362</v>
      </c>
      <c r="G39" s="13">
        <v>44468.916666666664</v>
      </c>
      <c r="H39" s="77" t="s">
        <v>6610</v>
      </c>
      <c r="I39" s="16">
        <v>50</v>
      </c>
      <c r="J39" s="16">
        <v>40</v>
      </c>
      <c r="K39" s="16">
        <v>10</v>
      </c>
      <c r="L39" s="16">
        <v>2</v>
      </c>
      <c r="M39" s="81">
        <v>5</v>
      </c>
      <c r="N39" s="100">
        <v>5</v>
      </c>
      <c r="O39" s="64">
        <v>2530</v>
      </c>
      <c r="P39" s="65">
        <f>Table224578910112345678910111213141516171819202122232425262728293031323334353637383940[[#This Row],[PEMBULATAN]]*O39</f>
        <v>12650</v>
      </c>
    </row>
    <row r="40" spans="1:16" ht="26.25" customHeight="1" x14ac:dyDescent="0.2">
      <c r="A40" s="14"/>
      <c r="B40" s="75"/>
      <c r="C40" s="73" t="s">
        <v>6693</v>
      </c>
      <c r="D40" s="78" t="s">
        <v>289</v>
      </c>
      <c r="E40" s="13">
        <v>44468</v>
      </c>
      <c r="F40" s="76" t="s">
        <v>1362</v>
      </c>
      <c r="G40" s="13">
        <v>44468.916666666664</v>
      </c>
      <c r="H40" s="77" t="s">
        <v>6610</v>
      </c>
      <c r="I40" s="16">
        <v>36</v>
      </c>
      <c r="J40" s="16">
        <v>30</v>
      </c>
      <c r="K40" s="16">
        <v>22</v>
      </c>
      <c r="L40" s="16">
        <v>20</v>
      </c>
      <c r="M40" s="81">
        <v>5.94</v>
      </c>
      <c r="N40" s="100">
        <v>20</v>
      </c>
      <c r="O40" s="64">
        <v>2530</v>
      </c>
      <c r="P40" s="65">
        <f>Table224578910112345678910111213141516171819202122232425262728293031323334353637383940[[#This Row],[PEMBULATAN]]*O40</f>
        <v>50600</v>
      </c>
    </row>
    <row r="41" spans="1:16" ht="26.25" customHeight="1" x14ac:dyDescent="0.2">
      <c r="A41" s="14"/>
      <c r="B41" s="75"/>
      <c r="C41" s="73" t="s">
        <v>6694</v>
      </c>
      <c r="D41" s="78" t="s">
        <v>289</v>
      </c>
      <c r="E41" s="13">
        <v>44468</v>
      </c>
      <c r="F41" s="76" t="s">
        <v>1362</v>
      </c>
      <c r="G41" s="13">
        <v>44468.916666666664</v>
      </c>
      <c r="H41" s="77" t="s">
        <v>6610</v>
      </c>
      <c r="I41" s="16">
        <v>40</v>
      </c>
      <c r="J41" s="16">
        <v>40</v>
      </c>
      <c r="K41" s="16">
        <v>26</v>
      </c>
      <c r="L41" s="16">
        <v>5</v>
      </c>
      <c r="M41" s="81">
        <v>10.4</v>
      </c>
      <c r="N41" s="100">
        <v>11</v>
      </c>
      <c r="O41" s="64">
        <v>2530</v>
      </c>
      <c r="P41" s="65">
        <f>Table224578910112345678910111213141516171819202122232425262728293031323334353637383940[[#This Row],[PEMBULATAN]]*O41</f>
        <v>27830</v>
      </c>
    </row>
    <row r="42" spans="1:16" ht="26.25" customHeight="1" x14ac:dyDescent="0.2">
      <c r="A42" s="14"/>
      <c r="B42" s="75"/>
      <c r="C42" s="73" t="s">
        <v>6695</v>
      </c>
      <c r="D42" s="78" t="s">
        <v>289</v>
      </c>
      <c r="E42" s="13">
        <v>44468</v>
      </c>
      <c r="F42" s="76" t="s">
        <v>1362</v>
      </c>
      <c r="G42" s="13">
        <v>44468.916666666664</v>
      </c>
      <c r="H42" s="77" t="s">
        <v>6610</v>
      </c>
      <c r="I42" s="16">
        <v>45</v>
      </c>
      <c r="J42" s="16">
        <v>33</v>
      </c>
      <c r="K42" s="16">
        <v>30</v>
      </c>
      <c r="L42" s="16">
        <v>6</v>
      </c>
      <c r="M42" s="81">
        <v>11.137499999999999</v>
      </c>
      <c r="N42" s="100">
        <v>11.137499999999999</v>
      </c>
      <c r="O42" s="64">
        <v>2530</v>
      </c>
      <c r="P42" s="65">
        <f>Table224578910112345678910111213141516171819202122232425262728293031323334353637383940[[#This Row],[PEMBULATAN]]*O42</f>
        <v>28177.875</v>
      </c>
    </row>
    <row r="43" spans="1:16" ht="26.25" customHeight="1" x14ac:dyDescent="0.2">
      <c r="A43" s="14"/>
      <c r="B43" s="75"/>
      <c r="C43" s="73" t="s">
        <v>6696</v>
      </c>
      <c r="D43" s="78" t="s">
        <v>289</v>
      </c>
      <c r="E43" s="13">
        <v>44468</v>
      </c>
      <c r="F43" s="76" t="s">
        <v>1362</v>
      </c>
      <c r="G43" s="13">
        <v>44468.916666666664</v>
      </c>
      <c r="H43" s="77" t="s">
        <v>6610</v>
      </c>
      <c r="I43" s="16">
        <v>75</v>
      </c>
      <c r="J43" s="16">
        <v>52</v>
      </c>
      <c r="K43" s="16">
        <v>17</v>
      </c>
      <c r="L43" s="16">
        <v>5</v>
      </c>
      <c r="M43" s="81">
        <v>16.574999999999999</v>
      </c>
      <c r="N43" s="100">
        <v>16.574999999999999</v>
      </c>
      <c r="O43" s="64">
        <v>2530</v>
      </c>
      <c r="P43" s="65">
        <f>Table224578910112345678910111213141516171819202122232425262728293031323334353637383940[[#This Row],[PEMBULATAN]]*O43</f>
        <v>41934.75</v>
      </c>
    </row>
    <row r="44" spans="1:16" ht="26.25" customHeight="1" x14ac:dyDescent="0.2">
      <c r="A44" s="14"/>
      <c r="B44" s="75"/>
      <c r="C44" s="73" t="s">
        <v>6697</v>
      </c>
      <c r="D44" s="78" t="s">
        <v>289</v>
      </c>
      <c r="E44" s="13">
        <v>44468</v>
      </c>
      <c r="F44" s="76" t="s">
        <v>1362</v>
      </c>
      <c r="G44" s="13">
        <v>44468.916666666664</v>
      </c>
      <c r="H44" s="77" t="s">
        <v>6610</v>
      </c>
      <c r="I44" s="16">
        <v>76</v>
      </c>
      <c r="J44" s="16">
        <v>34</v>
      </c>
      <c r="K44" s="16">
        <v>4</v>
      </c>
      <c r="L44" s="16">
        <v>2</v>
      </c>
      <c r="M44" s="81">
        <v>2.5840000000000001</v>
      </c>
      <c r="N44" s="100">
        <v>2.5840000000000001</v>
      </c>
      <c r="O44" s="64">
        <v>2530</v>
      </c>
      <c r="P44" s="65">
        <f>Table224578910112345678910111213141516171819202122232425262728293031323334353637383940[[#This Row],[PEMBULATAN]]*O44</f>
        <v>6537.52</v>
      </c>
    </row>
    <row r="45" spans="1:16" ht="26.25" customHeight="1" x14ac:dyDescent="0.2">
      <c r="A45" s="14"/>
      <c r="B45" s="75"/>
      <c r="C45" s="73" t="s">
        <v>6698</v>
      </c>
      <c r="D45" s="78" t="s">
        <v>289</v>
      </c>
      <c r="E45" s="13">
        <v>44468</v>
      </c>
      <c r="F45" s="76" t="s">
        <v>1362</v>
      </c>
      <c r="G45" s="13">
        <v>44468.916666666664</v>
      </c>
      <c r="H45" s="77" t="s">
        <v>6610</v>
      </c>
      <c r="I45" s="16">
        <v>90</v>
      </c>
      <c r="J45" s="16">
        <v>60</v>
      </c>
      <c r="K45" s="16">
        <v>2</v>
      </c>
      <c r="L45" s="16">
        <v>4</v>
      </c>
      <c r="M45" s="81">
        <v>2.7</v>
      </c>
      <c r="N45" s="100">
        <v>4</v>
      </c>
      <c r="O45" s="64">
        <v>2530</v>
      </c>
      <c r="P45" s="65">
        <f>Table224578910112345678910111213141516171819202122232425262728293031323334353637383940[[#This Row],[PEMBULATAN]]*O45</f>
        <v>10120</v>
      </c>
    </row>
    <row r="46" spans="1:16" ht="26.25" customHeight="1" x14ac:dyDescent="0.2">
      <c r="A46" s="14"/>
      <c r="B46" s="75"/>
      <c r="C46" s="73" t="s">
        <v>6699</v>
      </c>
      <c r="D46" s="78" t="s">
        <v>289</v>
      </c>
      <c r="E46" s="13">
        <v>44468</v>
      </c>
      <c r="F46" s="76" t="s">
        <v>1362</v>
      </c>
      <c r="G46" s="13">
        <v>44468.916666666664</v>
      </c>
      <c r="H46" s="77" t="s">
        <v>6610</v>
      </c>
      <c r="I46" s="16">
        <v>94</v>
      </c>
      <c r="J46" s="16">
        <v>62</v>
      </c>
      <c r="K46" s="16">
        <v>10</v>
      </c>
      <c r="L46" s="16">
        <v>2</v>
      </c>
      <c r="M46" s="81">
        <v>14.57</v>
      </c>
      <c r="N46" s="100">
        <v>14.57</v>
      </c>
      <c r="O46" s="64">
        <v>2530</v>
      </c>
      <c r="P46" s="65">
        <f>Table224578910112345678910111213141516171819202122232425262728293031323334353637383940[[#This Row],[PEMBULATAN]]*O46</f>
        <v>36862.1</v>
      </c>
    </row>
    <row r="47" spans="1:16" ht="26.25" customHeight="1" x14ac:dyDescent="0.2">
      <c r="A47" s="14"/>
      <c r="B47" s="75"/>
      <c r="C47" s="73" t="s">
        <v>6700</v>
      </c>
      <c r="D47" s="78" t="s">
        <v>289</v>
      </c>
      <c r="E47" s="13">
        <v>44468</v>
      </c>
      <c r="F47" s="76" t="s">
        <v>1362</v>
      </c>
      <c r="G47" s="13">
        <v>44468.916666666664</v>
      </c>
      <c r="H47" s="77" t="s">
        <v>6610</v>
      </c>
      <c r="I47" s="16">
        <v>97</v>
      </c>
      <c r="J47" s="16">
        <v>17</v>
      </c>
      <c r="K47" s="16">
        <v>13</v>
      </c>
      <c r="L47" s="16">
        <v>3</v>
      </c>
      <c r="M47" s="81">
        <v>5.3592500000000003</v>
      </c>
      <c r="N47" s="100">
        <v>6</v>
      </c>
      <c r="O47" s="64">
        <v>2530</v>
      </c>
      <c r="P47" s="65">
        <f>Table224578910112345678910111213141516171819202122232425262728293031323334353637383940[[#This Row],[PEMBULATAN]]*O47</f>
        <v>15180</v>
      </c>
    </row>
    <row r="48" spans="1:16" ht="26.25" customHeight="1" x14ac:dyDescent="0.2">
      <c r="A48" s="14"/>
      <c r="B48" s="75"/>
      <c r="C48" s="73" t="s">
        <v>6701</v>
      </c>
      <c r="D48" s="78" t="s">
        <v>289</v>
      </c>
      <c r="E48" s="13">
        <v>44468</v>
      </c>
      <c r="F48" s="76" t="s">
        <v>1362</v>
      </c>
      <c r="G48" s="13">
        <v>44468.916666666664</v>
      </c>
      <c r="H48" s="77" t="s">
        <v>6610</v>
      </c>
      <c r="I48" s="16">
        <v>58</v>
      </c>
      <c r="J48" s="16">
        <v>58</v>
      </c>
      <c r="K48" s="16">
        <v>10</v>
      </c>
      <c r="L48" s="16">
        <v>10</v>
      </c>
      <c r="M48" s="81">
        <v>8.41</v>
      </c>
      <c r="N48" s="100">
        <v>10</v>
      </c>
      <c r="O48" s="64">
        <v>2530</v>
      </c>
      <c r="P48" s="65">
        <f>Table224578910112345678910111213141516171819202122232425262728293031323334353637383940[[#This Row],[PEMBULATAN]]*O48</f>
        <v>25300</v>
      </c>
    </row>
    <row r="49" spans="1:16" ht="26.25" customHeight="1" x14ac:dyDescent="0.2">
      <c r="A49" s="14"/>
      <c r="B49" s="75"/>
      <c r="C49" s="73" t="s">
        <v>6702</v>
      </c>
      <c r="D49" s="78" t="s">
        <v>289</v>
      </c>
      <c r="E49" s="13">
        <v>44468</v>
      </c>
      <c r="F49" s="76" t="s">
        <v>1362</v>
      </c>
      <c r="G49" s="13">
        <v>44468.916666666664</v>
      </c>
      <c r="H49" s="77" t="s">
        <v>6610</v>
      </c>
      <c r="I49" s="16">
        <v>154</v>
      </c>
      <c r="J49" s="16">
        <v>9</v>
      </c>
      <c r="K49" s="16">
        <v>9</v>
      </c>
      <c r="L49" s="16">
        <v>3</v>
      </c>
      <c r="M49" s="81">
        <v>3.1185</v>
      </c>
      <c r="N49" s="100">
        <v>3.1185</v>
      </c>
      <c r="O49" s="64">
        <v>2530</v>
      </c>
      <c r="P49" s="65">
        <f>Table224578910112345678910111213141516171819202122232425262728293031323334353637383940[[#This Row],[PEMBULATAN]]*O49</f>
        <v>7889.8050000000003</v>
      </c>
    </row>
    <row r="50" spans="1:16" ht="26.25" customHeight="1" x14ac:dyDescent="0.2">
      <c r="A50" s="14"/>
      <c r="B50" s="75"/>
      <c r="C50" s="73" t="s">
        <v>6703</v>
      </c>
      <c r="D50" s="78" t="s">
        <v>289</v>
      </c>
      <c r="E50" s="13">
        <v>44468</v>
      </c>
      <c r="F50" s="76" t="s">
        <v>1362</v>
      </c>
      <c r="G50" s="13">
        <v>44468.916666666664</v>
      </c>
      <c r="H50" s="77" t="s">
        <v>6610</v>
      </c>
      <c r="I50" s="16">
        <v>70</v>
      </c>
      <c r="J50" s="16">
        <v>68</v>
      </c>
      <c r="K50" s="16">
        <v>10</v>
      </c>
      <c r="L50" s="16">
        <v>12</v>
      </c>
      <c r="M50" s="81">
        <v>11.9</v>
      </c>
      <c r="N50" s="100">
        <v>12</v>
      </c>
      <c r="O50" s="64">
        <v>2530</v>
      </c>
      <c r="P50" s="65">
        <f>Table224578910112345678910111213141516171819202122232425262728293031323334353637383940[[#This Row],[PEMBULATAN]]*O50</f>
        <v>30360</v>
      </c>
    </row>
    <row r="51" spans="1:16" ht="26.25" customHeight="1" x14ac:dyDescent="0.2">
      <c r="A51" s="14"/>
      <c r="B51" s="75"/>
      <c r="C51" s="73" t="s">
        <v>6704</v>
      </c>
      <c r="D51" s="78" t="s">
        <v>289</v>
      </c>
      <c r="E51" s="13">
        <v>44468</v>
      </c>
      <c r="F51" s="76" t="s">
        <v>1362</v>
      </c>
      <c r="G51" s="13">
        <v>44468.916666666664</v>
      </c>
      <c r="H51" s="77" t="s">
        <v>6610</v>
      </c>
      <c r="I51" s="16">
        <v>73</v>
      </c>
      <c r="J51" s="16">
        <v>46</v>
      </c>
      <c r="K51" s="16">
        <v>12</v>
      </c>
      <c r="L51" s="16">
        <v>2</v>
      </c>
      <c r="M51" s="81">
        <v>10.074</v>
      </c>
      <c r="N51" s="100">
        <v>10.074</v>
      </c>
      <c r="O51" s="64">
        <v>2530</v>
      </c>
      <c r="P51" s="65">
        <f>Table224578910112345678910111213141516171819202122232425262728293031323334353637383940[[#This Row],[PEMBULATAN]]*O51</f>
        <v>25487.22</v>
      </c>
    </row>
    <row r="52" spans="1:16" ht="26.25" customHeight="1" x14ac:dyDescent="0.2">
      <c r="A52" s="14"/>
      <c r="B52" s="75"/>
      <c r="C52" s="73" t="s">
        <v>6705</v>
      </c>
      <c r="D52" s="78" t="s">
        <v>289</v>
      </c>
      <c r="E52" s="13">
        <v>44468</v>
      </c>
      <c r="F52" s="76" t="s">
        <v>1362</v>
      </c>
      <c r="G52" s="13">
        <v>44468.916666666664</v>
      </c>
      <c r="H52" s="77" t="s">
        <v>6610</v>
      </c>
      <c r="I52" s="16">
        <v>115</v>
      </c>
      <c r="J52" s="16">
        <v>55</v>
      </c>
      <c r="K52" s="16">
        <v>23</v>
      </c>
      <c r="L52" s="16">
        <v>8</v>
      </c>
      <c r="M52" s="81">
        <v>36.368749999999999</v>
      </c>
      <c r="N52" s="100">
        <v>37</v>
      </c>
      <c r="O52" s="64">
        <v>2530</v>
      </c>
      <c r="P52" s="65">
        <f>Table224578910112345678910111213141516171819202122232425262728293031323334353637383940[[#This Row],[PEMBULATAN]]*O52</f>
        <v>93610</v>
      </c>
    </row>
    <row r="53" spans="1:16" ht="26.25" customHeight="1" x14ac:dyDescent="0.2">
      <c r="A53" s="14"/>
      <c r="B53" s="75"/>
      <c r="C53" s="73" t="s">
        <v>6706</v>
      </c>
      <c r="D53" s="78" t="s">
        <v>289</v>
      </c>
      <c r="E53" s="13">
        <v>44468</v>
      </c>
      <c r="F53" s="76" t="s">
        <v>1362</v>
      </c>
      <c r="G53" s="13">
        <v>44468.916666666664</v>
      </c>
      <c r="H53" s="77" t="s">
        <v>6610</v>
      </c>
      <c r="I53" s="16">
        <v>78</v>
      </c>
      <c r="J53" s="16">
        <v>23</v>
      </c>
      <c r="K53" s="16">
        <v>42</v>
      </c>
      <c r="L53" s="16">
        <v>10</v>
      </c>
      <c r="M53" s="81">
        <v>18.837</v>
      </c>
      <c r="N53" s="100">
        <v>18.837</v>
      </c>
      <c r="O53" s="64">
        <v>2530</v>
      </c>
      <c r="P53" s="65">
        <f>Table224578910112345678910111213141516171819202122232425262728293031323334353637383940[[#This Row],[PEMBULATAN]]*O53</f>
        <v>47657.61</v>
      </c>
    </row>
    <row r="54" spans="1:16" ht="26.25" customHeight="1" x14ac:dyDescent="0.2">
      <c r="A54" s="14"/>
      <c r="B54" s="75"/>
      <c r="C54" s="73" t="s">
        <v>6707</v>
      </c>
      <c r="D54" s="78" t="s">
        <v>289</v>
      </c>
      <c r="E54" s="13">
        <v>44468</v>
      </c>
      <c r="F54" s="76" t="s">
        <v>1362</v>
      </c>
      <c r="G54" s="13">
        <v>44468.916666666664</v>
      </c>
      <c r="H54" s="77" t="s">
        <v>6610</v>
      </c>
      <c r="I54" s="16">
        <v>66</v>
      </c>
      <c r="J54" s="16">
        <v>40</v>
      </c>
      <c r="K54" s="16">
        <v>18</v>
      </c>
      <c r="L54" s="16">
        <v>2</v>
      </c>
      <c r="M54" s="81">
        <v>11.88</v>
      </c>
      <c r="N54" s="100">
        <v>11.88</v>
      </c>
      <c r="O54" s="64">
        <v>2530</v>
      </c>
      <c r="P54" s="65">
        <f>Table224578910112345678910111213141516171819202122232425262728293031323334353637383940[[#This Row],[PEMBULATAN]]*O54</f>
        <v>30056.400000000001</v>
      </c>
    </row>
    <row r="55" spans="1:16" ht="26.25" customHeight="1" x14ac:dyDescent="0.2">
      <c r="A55" s="14"/>
      <c r="B55" s="75"/>
      <c r="C55" s="73" t="s">
        <v>6708</v>
      </c>
      <c r="D55" s="78" t="s">
        <v>289</v>
      </c>
      <c r="E55" s="13">
        <v>44468</v>
      </c>
      <c r="F55" s="76" t="s">
        <v>1362</v>
      </c>
      <c r="G55" s="13">
        <v>44468.916666666664</v>
      </c>
      <c r="H55" s="77" t="s">
        <v>6610</v>
      </c>
      <c r="I55" s="16">
        <v>50</v>
      </c>
      <c r="J55" s="16">
        <v>50</v>
      </c>
      <c r="K55" s="16">
        <v>54</v>
      </c>
      <c r="L55" s="16">
        <v>20</v>
      </c>
      <c r="M55" s="81">
        <v>33.75</v>
      </c>
      <c r="N55" s="100">
        <v>33.75</v>
      </c>
      <c r="O55" s="64">
        <v>2530</v>
      </c>
      <c r="P55" s="65">
        <f>Table224578910112345678910111213141516171819202122232425262728293031323334353637383940[[#This Row],[PEMBULATAN]]*O55</f>
        <v>85387.5</v>
      </c>
    </row>
    <row r="56" spans="1:16" ht="26.25" customHeight="1" x14ac:dyDescent="0.2">
      <c r="A56" s="14"/>
      <c r="B56" s="75"/>
      <c r="C56" s="73" t="s">
        <v>6709</v>
      </c>
      <c r="D56" s="78" t="s">
        <v>289</v>
      </c>
      <c r="E56" s="13">
        <v>44468</v>
      </c>
      <c r="F56" s="76" t="s">
        <v>1362</v>
      </c>
      <c r="G56" s="13">
        <v>44468.916666666664</v>
      </c>
      <c r="H56" s="77" t="s">
        <v>6610</v>
      </c>
      <c r="I56" s="16">
        <v>72</v>
      </c>
      <c r="J56" s="16">
        <v>30</v>
      </c>
      <c r="K56" s="16">
        <v>75</v>
      </c>
      <c r="L56" s="16">
        <v>20</v>
      </c>
      <c r="M56" s="81">
        <v>40.5</v>
      </c>
      <c r="N56" s="100">
        <v>40.5</v>
      </c>
      <c r="O56" s="64">
        <v>2530</v>
      </c>
      <c r="P56" s="65">
        <f>Table224578910112345678910111213141516171819202122232425262728293031323334353637383940[[#This Row],[PEMBULATAN]]*O56</f>
        <v>102465</v>
      </c>
    </row>
    <row r="57" spans="1:16" ht="26.25" customHeight="1" x14ac:dyDescent="0.2">
      <c r="A57" s="14"/>
      <c r="B57" s="75"/>
      <c r="C57" s="73" t="s">
        <v>6710</v>
      </c>
      <c r="D57" s="78" t="s">
        <v>289</v>
      </c>
      <c r="E57" s="13">
        <v>44468</v>
      </c>
      <c r="F57" s="76" t="s">
        <v>1362</v>
      </c>
      <c r="G57" s="13">
        <v>44468.916666666664</v>
      </c>
      <c r="H57" s="77" t="s">
        <v>6610</v>
      </c>
      <c r="I57" s="16">
        <v>88</v>
      </c>
      <c r="J57" s="16">
        <v>60</v>
      </c>
      <c r="K57" s="16">
        <v>20</v>
      </c>
      <c r="L57" s="16">
        <v>8</v>
      </c>
      <c r="M57" s="81">
        <v>26.4</v>
      </c>
      <c r="N57" s="100">
        <v>27</v>
      </c>
      <c r="O57" s="64">
        <v>2530</v>
      </c>
      <c r="P57" s="65">
        <f>Table224578910112345678910111213141516171819202122232425262728293031323334353637383940[[#This Row],[PEMBULATAN]]*O57</f>
        <v>68310</v>
      </c>
    </row>
    <row r="58" spans="1:16" ht="26.25" customHeight="1" x14ac:dyDescent="0.2">
      <c r="A58" s="14"/>
      <c r="B58" s="75"/>
      <c r="C58" s="73" t="s">
        <v>6711</v>
      </c>
      <c r="D58" s="78" t="s">
        <v>289</v>
      </c>
      <c r="E58" s="13">
        <v>44468</v>
      </c>
      <c r="F58" s="76" t="s">
        <v>1362</v>
      </c>
      <c r="G58" s="13">
        <v>44468.916666666664</v>
      </c>
      <c r="H58" s="77" t="s">
        <v>6610</v>
      </c>
      <c r="I58" s="16">
        <v>80</v>
      </c>
      <c r="J58" s="16">
        <v>68</v>
      </c>
      <c r="K58" s="16">
        <v>22</v>
      </c>
      <c r="L58" s="16">
        <v>17</v>
      </c>
      <c r="M58" s="81">
        <v>29.92</v>
      </c>
      <c r="N58" s="100">
        <v>29.92</v>
      </c>
      <c r="O58" s="64">
        <v>2530</v>
      </c>
      <c r="P58" s="65">
        <f>Table224578910112345678910111213141516171819202122232425262728293031323334353637383940[[#This Row],[PEMBULATAN]]*O58</f>
        <v>75697.600000000006</v>
      </c>
    </row>
    <row r="59" spans="1:16" ht="26.25" customHeight="1" x14ac:dyDescent="0.2">
      <c r="A59" s="14"/>
      <c r="B59" s="75"/>
      <c r="C59" s="73" t="s">
        <v>6712</v>
      </c>
      <c r="D59" s="78" t="s">
        <v>289</v>
      </c>
      <c r="E59" s="13">
        <v>44468</v>
      </c>
      <c r="F59" s="76" t="s">
        <v>1362</v>
      </c>
      <c r="G59" s="13">
        <v>44468.916666666664</v>
      </c>
      <c r="H59" s="77" t="s">
        <v>6610</v>
      </c>
      <c r="I59" s="16">
        <v>77</v>
      </c>
      <c r="J59" s="16">
        <v>60</v>
      </c>
      <c r="K59" s="16">
        <v>28</v>
      </c>
      <c r="L59" s="16">
        <v>13</v>
      </c>
      <c r="M59" s="81">
        <v>32.340000000000003</v>
      </c>
      <c r="N59" s="100">
        <v>33</v>
      </c>
      <c r="O59" s="64">
        <v>2530</v>
      </c>
      <c r="P59" s="65">
        <f>Table224578910112345678910111213141516171819202122232425262728293031323334353637383940[[#This Row],[PEMBULATAN]]*O59</f>
        <v>83490</v>
      </c>
    </row>
    <row r="60" spans="1:16" ht="26.25" customHeight="1" x14ac:dyDescent="0.2">
      <c r="A60" s="14"/>
      <c r="B60" s="75"/>
      <c r="C60" s="73" t="s">
        <v>6713</v>
      </c>
      <c r="D60" s="78" t="s">
        <v>289</v>
      </c>
      <c r="E60" s="13">
        <v>44468</v>
      </c>
      <c r="F60" s="76" t="s">
        <v>1362</v>
      </c>
      <c r="G60" s="13">
        <v>44468.916666666664</v>
      </c>
      <c r="H60" s="77" t="s">
        <v>6610</v>
      </c>
      <c r="I60" s="16">
        <v>80</v>
      </c>
      <c r="J60" s="16">
        <v>60</v>
      </c>
      <c r="K60" s="16">
        <v>28</v>
      </c>
      <c r="L60" s="16">
        <v>19</v>
      </c>
      <c r="M60" s="81">
        <v>33.6</v>
      </c>
      <c r="N60" s="100">
        <v>33.6</v>
      </c>
      <c r="O60" s="64">
        <v>2530</v>
      </c>
      <c r="P60" s="65">
        <f>Table224578910112345678910111213141516171819202122232425262728293031323334353637383940[[#This Row],[PEMBULATAN]]*O60</f>
        <v>85008</v>
      </c>
    </row>
    <row r="61" spans="1:16" ht="26.25" customHeight="1" x14ac:dyDescent="0.2">
      <c r="A61" s="14"/>
      <c r="B61" s="75"/>
      <c r="C61" s="73" t="s">
        <v>6714</v>
      </c>
      <c r="D61" s="78" t="s">
        <v>289</v>
      </c>
      <c r="E61" s="13">
        <v>44468</v>
      </c>
      <c r="F61" s="76" t="s">
        <v>1362</v>
      </c>
      <c r="G61" s="13">
        <v>44468.916666666664</v>
      </c>
      <c r="H61" s="77" t="s">
        <v>6610</v>
      </c>
      <c r="I61" s="16">
        <v>78</v>
      </c>
      <c r="J61" s="16">
        <v>60</v>
      </c>
      <c r="K61" s="16">
        <v>28</v>
      </c>
      <c r="L61" s="16">
        <v>15</v>
      </c>
      <c r="M61" s="81">
        <v>32.76</v>
      </c>
      <c r="N61" s="100">
        <v>32.76</v>
      </c>
      <c r="O61" s="64">
        <v>2530</v>
      </c>
      <c r="P61" s="65">
        <f>Table224578910112345678910111213141516171819202122232425262728293031323334353637383940[[#This Row],[PEMBULATAN]]*O61</f>
        <v>82882.799999999988</v>
      </c>
    </row>
    <row r="62" spans="1:16" ht="26.25" customHeight="1" x14ac:dyDescent="0.2">
      <c r="A62" s="14"/>
      <c r="B62" s="75"/>
      <c r="C62" s="73" t="s">
        <v>6715</v>
      </c>
      <c r="D62" s="78" t="s">
        <v>289</v>
      </c>
      <c r="E62" s="13">
        <v>44468</v>
      </c>
      <c r="F62" s="76" t="s">
        <v>1362</v>
      </c>
      <c r="G62" s="13">
        <v>44468.916666666664</v>
      </c>
      <c r="H62" s="77" t="s">
        <v>6610</v>
      </c>
      <c r="I62" s="16">
        <v>60</v>
      </c>
      <c r="J62" s="16">
        <v>56</v>
      </c>
      <c r="K62" s="16">
        <v>27</v>
      </c>
      <c r="L62" s="16">
        <v>9</v>
      </c>
      <c r="M62" s="81">
        <v>22.68</v>
      </c>
      <c r="N62" s="100">
        <v>22.68</v>
      </c>
      <c r="O62" s="64">
        <v>2530</v>
      </c>
      <c r="P62" s="65">
        <f>Table224578910112345678910111213141516171819202122232425262728293031323334353637383940[[#This Row],[PEMBULATAN]]*O62</f>
        <v>57380.4</v>
      </c>
    </row>
    <row r="63" spans="1:16" ht="26.25" customHeight="1" x14ac:dyDescent="0.2">
      <c r="A63" s="14"/>
      <c r="B63" s="75"/>
      <c r="C63" s="73" t="s">
        <v>6716</v>
      </c>
      <c r="D63" s="78" t="s">
        <v>289</v>
      </c>
      <c r="E63" s="13">
        <v>44468</v>
      </c>
      <c r="F63" s="76" t="s">
        <v>1362</v>
      </c>
      <c r="G63" s="13">
        <v>44468.916666666664</v>
      </c>
      <c r="H63" s="77" t="s">
        <v>6610</v>
      </c>
      <c r="I63" s="16">
        <v>90</v>
      </c>
      <c r="J63" s="16">
        <v>50</v>
      </c>
      <c r="K63" s="16">
        <v>47</v>
      </c>
      <c r="L63" s="16">
        <v>25</v>
      </c>
      <c r="M63" s="81">
        <v>52.875</v>
      </c>
      <c r="N63" s="100">
        <v>52.875</v>
      </c>
      <c r="O63" s="64">
        <v>2530</v>
      </c>
      <c r="P63" s="65">
        <f>Table224578910112345678910111213141516171819202122232425262728293031323334353637383940[[#This Row],[PEMBULATAN]]*O63</f>
        <v>133773.75</v>
      </c>
    </row>
    <row r="64" spans="1:16" ht="26.25" customHeight="1" x14ac:dyDescent="0.2">
      <c r="A64" s="14"/>
      <c r="B64" s="75"/>
      <c r="C64" s="73" t="s">
        <v>6717</v>
      </c>
      <c r="D64" s="78" t="s">
        <v>289</v>
      </c>
      <c r="E64" s="13">
        <v>44468</v>
      </c>
      <c r="F64" s="76" t="s">
        <v>1362</v>
      </c>
      <c r="G64" s="13">
        <v>44468.916666666664</v>
      </c>
      <c r="H64" s="77" t="s">
        <v>6610</v>
      </c>
      <c r="I64" s="16">
        <v>58</v>
      </c>
      <c r="J64" s="16">
        <v>45</v>
      </c>
      <c r="K64" s="16">
        <v>20</v>
      </c>
      <c r="L64" s="16">
        <v>4</v>
      </c>
      <c r="M64" s="81">
        <v>13.05</v>
      </c>
      <c r="N64" s="100">
        <v>13.05</v>
      </c>
      <c r="O64" s="64">
        <v>2530</v>
      </c>
      <c r="P64" s="65">
        <f>Table224578910112345678910111213141516171819202122232425262728293031323334353637383940[[#This Row],[PEMBULATAN]]*O64</f>
        <v>33016.5</v>
      </c>
    </row>
    <row r="65" spans="1:16" ht="26.25" customHeight="1" x14ac:dyDescent="0.2">
      <c r="A65" s="14"/>
      <c r="B65" s="75"/>
      <c r="C65" s="73" t="s">
        <v>6718</v>
      </c>
      <c r="D65" s="78" t="s">
        <v>289</v>
      </c>
      <c r="E65" s="13">
        <v>44468</v>
      </c>
      <c r="F65" s="76" t="s">
        <v>1362</v>
      </c>
      <c r="G65" s="13">
        <v>44468.916666666664</v>
      </c>
      <c r="H65" s="77" t="s">
        <v>6610</v>
      </c>
      <c r="I65" s="16">
        <v>58</v>
      </c>
      <c r="J65" s="16">
        <v>65</v>
      </c>
      <c r="K65" s="16">
        <v>28</v>
      </c>
      <c r="L65" s="16">
        <v>9</v>
      </c>
      <c r="M65" s="81">
        <v>26.39</v>
      </c>
      <c r="N65" s="100">
        <v>27</v>
      </c>
      <c r="O65" s="64">
        <v>2530</v>
      </c>
      <c r="P65" s="65">
        <f>Table224578910112345678910111213141516171819202122232425262728293031323334353637383940[[#This Row],[PEMBULATAN]]*O65</f>
        <v>68310</v>
      </c>
    </row>
    <row r="66" spans="1:16" ht="26.25" customHeight="1" x14ac:dyDescent="0.2">
      <c r="A66" s="14"/>
      <c r="B66" s="75"/>
      <c r="C66" s="73" t="s">
        <v>6719</v>
      </c>
      <c r="D66" s="78" t="s">
        <v>289</v>
      </c>
      <c r="E66" s="13">
        <v>44468</v>
      </c>
      <c r="F66" s="76" t="s">
        <v>1362</v>
      </c>
      <c r="G66" s="13">
        <v>44468.916666666664</v>
      </c>
      <c r="H66" s="77" t="s">
        <v>6610</v>
      </c>
      <c r="I66" s="16">
        <v>90</v>
      </c>
      <c r="J66" s="16">
        <v>64</v>
      </c>
      <c r="K66" s="16">
        <v>33</v>
      </c>
      <c r="L66" s="16">
        <v>13</v>
      </c>
      <c r="M66" s="81">
        <v>47.52</v>
      </c>
      <c r="N66" s="100">
        <v>47.52</v>
      </c>
      <c r="O66" s="64">
        <v>2530</v>
      </c>
      <c r="P66" s="65">
        <f>Table224578910112345678910111213141516171819202122232425262728293031323334353637383940[[#This Row],[PEMBULATAN]]*O66</f>
        <v>120225.60000000001</v>
      </c>
    </row>
    <row r="67" spans="1:16" ht="26.25" customHeight="1" x14ac:dyDescent="0.2">
      <c r="A67" s="14"/>
      <c r="B67" s="75"/>
      <c r="C67" s="73" t="s">
        <v>6720</v>
      </c>
      <c r="D67" s="78" t="s">
        <v>289</v>
      </c>
      <c r="E67" s="13">
        <v>44468</v>
      </c>
      <c r="F67" s="76" t="s">
        <v>1362</v>
      </c>
      <c r="G67" s="13">
        <v>44468.916666666664</v>
      </c>
      <c r="H67" s="77" t="s">
        <v>6610</v>
      </c>
      <c r="I67" s="16">
        <v>70</v>
      </c>
      <c r="J67" s="16">
        <v>60</v>
      </c>
      <c r="K67" s="16">
        <v>20</v>
      </c>
      <c r="L67" s="16">
        <v>11</v>
      </c>
      <c r="M67" s="81">
        <v>21</v>
      </c>
      <c r="N67" s="100">
        <v>21</v>
      </c>
      <c r="O67" s="64">
        <v>2530</v>
      </c>
      <c r="P67" s="65">
        <f>Table224578910112345678910111213141516171819202122232425262728293031323334353637383940[[#This Row],[PEMBULATAN]]*O67</f>
        <v>53130</v>
      </c>
    </row>
    <row r="68" spans="1:16" ht="26.25" customHeight="1" x14ac:dyDescent="0.2">
      <c r="A68" s="14"/>
      <c r="B68" s="75"/>
      <c r="C68" s="73" t="s">
        <v>6721</v>
      </c>
      <c r="D68" s="78" t="s">
        <v>289</v>
      </c>
      <c r="E68" s="13">
        <v>44468</v>
      </c>
      <c r="F68" s="76" t="s">
        <v>1362</v>
      </c>
      <c r="G68" s="13">
        <v>44468.916666666664</v>
      </c>
      <c r="H68" s="77" t="s">
        <v>6610</v>
      </c>
      <c r="I68" s="16">
        <v>60</v>
      </c>
      <c r="J68" s="16">
        <v>45</v>
      </c>
      <c r="K68" s="16">
        <v>18</v>
      </c>
      <c r="L68" s="16">
        <v>15</v>
      </c>
      <c r="M68" s="81">
        <v>12.15</v>
      </c>
      <c r="N68" s="100">
        <v>15</v>
      </c>
      <c r="O68" s="64">
        <v>2530</v>
      </c>
      <c r="P68" s="65">
        <f>Table224578910112345678910111213141516171819202122232425262728293031323334353637383940[[#This Row],[PEMBULATAN]]*O68</f>
        <v>37950</v>
      </c>
    </row>
    <row r="69" spans="1:16" ht="26.25" customHeight="1" x14ac:dyDescent="0.2">
      <c r="A69" s="14"/>
      <c r="B69" s="75"/>
      <c r="C69" s="73" t="s">
        <v>6722</v>
      </c>
      <c r="D69" s="78" t="s">
        <v>289</v>
      </c>
      <c r="E69" s="13">
        <v>44468</v>
      </c>
      <c r="F69" s="76" t="s">
        <v>1362</v>
      </c>
      <c r="G69" s="13">
        <v>44468.916666666664</v>
      </c>
      <c r="H69" s="77" t="s">
        <v>6610</v>
      </c>
      <c r="I69" s="16">
        <v>86</v>
      </c>
      <c r="J69" s="16">
        <v>60</v>
      </c>
      <c r="K69" s="16">
        <v>30</v>
      </c>
      <c r="L69" s="16">
        <v>8</v>
      </c>
      <c r="M69" s="81">
        <v>38.700000000000003</v>
      </c>
      <c r="N69" s="100">
        <v>38.700000000000003</v>
      </c>
      <c r="O69" s="64">
        <v>2530</v>
      </c>
      <c r="P69" s="65">
        <f>Table224578910112345678910111213141516171819202122232425262728293031323334353637383940[[#This Row],[PEMBULATAN]]*O69</f>
        <v>97911</v>
      </c>
    </row>
    <row r="70" spans="1:16" ht="26.25" customHeight="1" x14ac:dyDescent="0.2">
      <c r="A70" s="14"/>
      <c r="B70" s="75"/>
      <c r="C70" s="73" t="s">
        <v>6723</v>
      </c>
      <c r="D70" s="78" t="s">
        <v>289</v>
      </c>
      <c r="E70" s="13">
        <v>44468</v>
      </c>
      <c r="F70" s="76" t="s">
        <v>1362</v>
      </c>
      <c r="G70" s="13">
        <v>44468.916666666664</v>
      </c>
      <c r="H70" s="77" t="s">
        <v>6610</v>
      </c>
      <c r="I70" s="16">
        <v>83</v>
      </c>
      <c r="J70" s="16">
        <v>65</v>
      </c>
      <c r="K70" s="16">
        <v>36</v>
      </c>
      <c r="L70" s="16">
        <v>8</v>
      </c>
      <c r="M70" s="81">
        <v>48.555</v>
      </c>
      <c r="N70" s="100">
        <v>48.555</v>
      </c>
      <c r="O70" s="64">
        <v>2530</v>
      </c>
      <c r="P70" s="65">
        <f>Table224578910112345678910111213141516171819202122232425262728293031323334353637383940[[#This Row],[PEMBULATAN]]*O70</f>
        <v>122844.15</v>
      </c>
    </row>
    <row r="71" spans="1:16" ht="26.25" customHeight="1" x14ac:dyDescent="0.2">
      <c r="A71" s="14"/>
      <c r="B71" s="75"/>
      <c r="C71" s="73" t="s">
        <v>6724</v>
      </c>
      <c r="D71" s="78" t="s">
        <v>289</v>
      </c>
      <c r="E71" s="13">
        <v>44468</v>
      </c>
      <c r="F71" s="76" t="s">
        <v>1362</v>
      </c>
      <c r="G71" s="13">
        <v>44468.916666666664</v>
      </c>
      <c r="H71" s="77" t="s">
        <v>6610</v>
      </c>
      <c r="I71" s="16">
        <v>54</v>
      </c>
      <c r="J71" s="16">
        <v>44</v>
      </c>
      <c r="K71" s="16">
        <v>33</v>
      </c>
      <c r="L71" s="16">
        <v>14</v>
      </c>
      <c r="M71" s="81">
        <v>19.602</v>
      </c>
      <c r="N71" s="100">
        <v>19.602</v>
      </c>
      <c r="O71" s="64">
        <v>2530</v>
      </c>
      <c r="P71" s="65">
        <f>Table224578910112345678910111213141516171819202122232425262728293031323334353637383940[[#This Row],[PEMBULATAN]]*O71</f>
        <v>49593.06</v>
      </c>
    </row>
    <row r="72" spans="1:16" ht="26.25" customHeight="1" x14ac:dyDescent="0.2">
      <c r="A72" s="14"/>
      <c r="B72" s="75"/>
      <c r="C72" s="73" t="s">
        <v>6725</v>
      </c>
      <c r="D72" s="78" t="s">
        <v>289</v>
      </c>
      <c r="E72" s="13">
        <v>44468</v>
      </c>
      <c r="F72" s="76" t="s">
        <v>1362</v>
      </c>
      <c r="G72" s="13">
        <v>44468.916666666664</v>
      </c>
      <c r="H72" s="77" t="s">
        <v>6610</v>
      </c>
      <c r="I72" s="16">
        <v>63</v>
      </c>
      <c r="J72" s="16">
        <v>22</v>
      </c>
      <c r="K72" s="16">
        <v>30</v>
      </c>
      <c r="L72" s="16">
        <v>7</v>
      </c>
      <c r="M72" s="81">
        <v>10.395</v>
      </c>
      <c r="N72" s="100">
        <v>11</v>
      </c>
      <c r="O72" s="64">
        <v>2530</v>
      </c>
      <c r="P72" s="65">
        <f>Table224578910112345678910111213141516171819202122232425262728293031323334353637383940[[#This Row],[PEMBULATAN]]*O72</f>
        <v>27830</v>
      </c>
    </row>
    <row r="73" spans="1:16" ht="26.25" customHeight="1" x14ac:dyDescent="0.2">
      <c r="A73" s="14"/>
      <c r="B73" s="75"/>
      <c r="C73" s="73" t="s">
        <v>6726</v>
      </c>
      <c r="D73" s="78" t="s">
        <v>289</v>
      </c>
      <c r="E73" s="13">
        <v>44468</v>
      </c>
      <c r="F73" s="76" t="s">
        <v>1362</v>
      </c>
      <c r="G73" s="13">
        <v>44468.916666666664</v>
      </c>
      <c r="H73" s="77" t="s">
        <v>6610</v>
      </c>
      <c r="I73" s="16">
        <v>70</v>
      </c>
      <c r="J73" s="16">
        <v>47</v>
      </c>
      <c r="K73" s="16">
        <v>23</v>
      </c>
      <c r="L73" s="16">
        <v>4</v>
      </c>
      <c r="M73" s="81">
        <v>18.9175</v>
      </c>
      <c r="N73" s="100">
        <v>18.9175</v>
      </c>
      <c r="O73" s="64">
        <v>2530</v>
      </c>
      <c r="P73" s="65">
        <f>Table224578910112345678910111213141516171819202122232425262728293031323334353637383940[[#This Row],[PEMBULATAN]]*O73</f>
        <v>47861.275000000001</v>
      </c>
    </row>
    <row r="74" spans="1:16" ht="26.25" customHeight="1" x14ac:dyDescent="0.2">
      <c r="A74" s="14"/>
      <c r="B74" s="75"/>
      <c r="C74" s="73" t="s">
        <v>6727</v>
      </c>
      <c r="D74" s="78" t="s">
        <v>289</v>
      </c>
      <c r="E74" s="13">
        <v>44468</v>
      </c>
      <c r="F74" s="76" t="s">
        <v>1362</v>
      </c>
      <c r="G74" s="13">
        <v>44468.916666666664</v>
      </c>
      <c r="H74" s="77" t="s">
        <v>6610</v>
      </c>
      <c r="I74" s="16">
        <v>100</v>
      </c>
      <c r="J74" s="16">
        <v>62</v>
      </c>
      <c r="K74" s="16">
        <v>29</v>
      </c>
      <c r="L74" s="16">
        <v>25</v>
      </c>
      <c r="M74" s="81">
        <v>44.95</v>
      </c>
      <c r="N74" s="100">
        <v>44.95</v>
      </c>
      <c r="O74" s="64">
        <v>2530</v>
      </c>
      <c r="P74" s="65">
        <f>Table224578910112345678910111213141516171819202122232425262728293031323334353637383940[[#This Row],[PEMBULATAN]]*O74</f>
        <v>113723.5</v>
      </c>
    </row>
    <row r="75" spans="1:16" ht="26.25" customHeight="1" x14ac:dyDescent="0.2">
      <c r="A75" s="14"/>
      <c r="B75" s="75"/>
      <c r="C75" s="73" t="s">
        <v>6728</v>
      </c>
      <c r="D75" s="78" t="s">
        <v>289</v>
      </c>
      <c r="E75" s="13">
        <v>44468</v>
      </c>
      <c r="F75" s="76" t="s">
        <v>1362</v>
      </c>
      <c r="G75" s="13">
        <v>44468.916666666664</v>
      </c>
      <c r="H75" s="77" t="s">
        <v>6610</v>
      </c>
      <c r="I75" s="16">
        <v>152</v>
      </c>
      <c r="J75" s="16">
        <v>8</v>
      </c>
      <c r="K75" s="16">
        <v>10</v>
      </c>
      <c r="L75" s="16">
        <v>1</v>
      </c>
      <c r="M75" s="81">
        <v>3.04</v>
      </c>
      <c r="N75" s="100">
        <v>3.04</v>
      </c>
      <c r="O75" s="64">
        <v>2530</v>
      </c>
      <c r="P75" s="65">
        <f>Table224578910112345678910111213141516171819202122232425262728293031323334353637383940[[#This Row],[PEMBULATAN]]*O75</f>
        <v>7691.2</v>
      </c>
    </row>
    <row r="76" spans="1:16" ht="26.25" customHeight="1" x14ac:dyDescent="0.2">
      <c r="A76" s="14"/>
      <c r="B76" s="75"/>
      <c r="C76" s="73" t="s">
        <v>6729</v>
      </c>
      <c r="D76" s="78" t="s">
        <v>289</v>
      </c>
      <c r="E76" s="13">
        <v>44468</v>
      </c>
      <c r="F76" s="76" t="s">
        <v>1362</v>
      </c>
      <c r="G76" s="13">
        <v>44468.916666666664</v>
      </c>
      <c r="H76" s="77" t="s">
        <v>6610</v>
      </c>
      <c r="I76" s="16">
        <v>90</v>
      </c>
      <c r="J76" s="16">
        <v>40</v>
      </c>
      <c r="K76" s="16">
        <v>35</v>
      </c>
      <c r="L76" s="16">
        <v>12</v>
      </c>
      <c r="M76" s="81">
        <v>31.5</v>
      </c>
      <c r="N76" s="100">
        <v>31.5</v>
      </c>
      <c r="O76" s="64">
        <v>2530</v>
      </c>
      <c r="P76" s="65">
        <f>Table224578910112345678910111213141516171819202122232425262728293031323334353637383940[[#This Row],[PEMBULATAN]]*O76</f>
        <v>79695</v>
      </c>
    </row>
    <row r="77" spans="1:16" ht="26.25" customHeight="1" x14ac:dyDescent="0.2">
      <c r="A77" s="14"/>
      <c r="B77" s="75"/>
      <c r="C77" s="73" t="s">
        <v>6730</v>
      </c>
      <c r="D77" s="78" t="s">
        <v>289</v>
      </c>
      <c r="E77" s="13">
        <v>44468</v>
      </c>
      <c r="F77" s="76" t="s">
        <v>1362</v>
      </c>
      <c r="G77" s="13">
        <v>44468.916666666664</v>
      </c>
      <c r="H77" s="77" t="s">
        <v>6610</v>
      </c>
      <c r="I77" s="16">
        <v>92</v>
      </c>
      <c r="J77" s="16">
        <v>60</v>
      </c>
      <c r="K77" s="16">
        <v>25</v>
      </c>
      <c r="L77" s="16">
        <v>12</v>
      </c>
      <c r="M77" s="81">
        <v>34.5</v>
      </c>
      <c r="N77" s="100">
        <v>34.5</v>
      </c>
      <c r="O77" s="64">
        <v>2530</v>
      </c>
      <c r="P77" s="65">
        <f>Table224578910112345678910111213141516171819202122232425262728293031323334353637383940[[#This Row],[PEMBULATAN]]*O77</f>
        <v>87285</v>
      </c>
    </row>
    <row r="78" spans="1:16" ht="26.25" customHeight="1" x14ac:dyDescent="0.2">
      <c r="A78" s="14"/>
      <c r="B78" s="75"/>
      <c r="C78" s="73" t="s">
        <v>6731</v>
      </c>
      <c r="D78" s="78" t="s">
        <v>289</v>
      </c>
      <c r="E78" s="13">
        <v>44468</v>
      </c>
      <c r="F78" s="76" t="s">
        <v>1362</v>
      </c>
      <c r="G78" s="13">
        <v>44468.916666666664</v>
      </c>
      <c r="H78" s="77" t="s">
        <v>6610</v>
      </c>
      <c r="I78" s="16">
        <v>88</v>
      </c>
      <c r="J78" s="16">
        <v>62</v>
      </c>
      <c r="K78" s="16">
        <v>22</v>
      </c>
      <c r="L78" s="16">
        <v>7</v>
      </c>
      <c r="M78" s="81">
        <v>30.007999999999999</v>
      </c>
      <c r="N78" s="100">
        <v>30.007999999999999</v>
      </c>
      <c r="O78" s="64">
        <v>2530</v>
      </c>
      <c r="P78" s="65">
        <f>Table224578910112345678910111213141516171819202122232425262728293031323334353637383940[[#This Row],[PEMBULATAN]]*O78</f>
        <v>75920.239999999991</v>
      </c>
    </row>
    <row r="79" spans="1:16" ht="26.25" customHeight="1" x14ac:dyDescent="0.2">
      <c r="A79" s="14"/>
      <c r="B79" s="75"/>
      <c r="C79" s="73" t="s">
        <v>6732</v>
      </c>
      <c r="D79" s="78" t="s">
        <v>289</v>
      </c>
      <c r="E79" s="13">
        <v>44468</v>
      </c>
      <c r="F79" s="76" t="s">
        <v>1362</v>
      </c>
      <c r="G79" s="13">
        <v>44468.916666666664</v>
      </c>
      <c r="H79" s="77" t="s">
        <v>6610</v>
      </c>
      <c r="I79" s="16">
        <v>90</v>
      </c>
      <c r="J79" s="16">
        <v>26</v>
      </c>
      <c r="K79" s="16">
        <v>15</v>
      </c>
      <c r="L79" s="16">
        <v>4</v>
      </c>
      <c r="M79" s="81">
        <v>8.7750000000000004</v>
      </c>
      <c r="N79" s="100">
        <v>8.7750000000000004</v>
      </c>
      <c r="O79" s="64">
        <v>2530</v>
      </c>
      <c r="P79" s="65">
        <f>Table224578910112345678910111213141516171819202122232425262728293031323334353637383940[[#This Row],[PEMBULATAN]]*O79</f>
        <v>22200.75</v>
      </c>
    </row>
    <row r="80" spans="1:16" ht="26.25" customHeight="1" x14ac:dyDescent="0.2">
      <c r="A80" s="14"/>
      <c r="B80" s="75"/>
      <c r="C80" s="73" t="s">
        <v>6733</v>
      </c>
      <c r="D80" s="78" t="s">
        <v>289</v>
      </c>
      <c r="E80" s="13">
        <v>44468</v>
      </c>
      <c r="F80" s="76" t="s">
        <v>1362</v>
      </c>
      <c r="G80" s="13">
        <v>44468.916666666664</v>
      </c>
      <c r="H80" s="77" t="s">
        <v>6610</v>
      </c>
      <c r="I80" s="16">
        <v>120</v>
      </c>
      <c r="J80" s="16">
        <v>25</v>
      </c>
      <c r="K80" s="16">
        <v>7</v>
      </c>
      <c r="L80" s="16">
        <v>1</v>
      </c>
      <c r="M80" s="81">
        <v>5.25</v>
      </c>
      <c r="N80" s="100">
        <v>5.25</v>
      </c>
      <c r="O80" s="64">
        <v>2530</v>
      </c>
      <c r="P80" s="65">
        <f>Table224578910112345678910111213141516171819202122232425262728293031323334353637383940[[#This Row],[PEMBULATAN]]*O80</f>
        <v>13282.5</v>
      </c>
    </row>
    <row r="81" spans="1:16" ht="26.25" customHeight="1" x14ac:dyDescent="0.2">
      <c r="A81" s="14"/>
      <c r="B81" s="75"/>
      <c r="C81" s="73" t="s">
        <v>6734</v>
      </c>
      <c r="D81" s="78" t="s">
        <v>289</v>
      </c>
      <c r="E81" s="13">
        <v>44468</v>
      </c>
      <c r="F81" s="76" t="s">
        <v>1362</v>
      </c>
      <c r="G81" s="13">
        <v>44468.916666666664</v>
      </c>
      <c r="H81" s="77" t="s">
        <v>6610</v>
      </c>
      <c r="I81" s="16">
        <v>102</v>
      </c>
      <c r="J81" s="16">
        <v>3</v>
      </c>
      <c r="K81" s="16">
        <v>3</v>
      </c>
      <c r="L81" s="16">
        <v>1</v>
      </c>
      <c r="M81" s="81">
        <v>0.22950000000000001</v>
      </c>
      <c r="N81" s="100">
        <v>1</v>
      </c>
      <c r="O81" s="64">
        <v>2530</v>
      </c>
      <c r="P81" s="65">
        <f>Table224578910112345678910111213141516171819202122232425262728293031323334353637383940[[#This Row],[PEMBULATAN]]*O81</f>
        <v>2530</v>
      </c>
    </row>
    <row r="82" spans="1:16" ht="26.25" customHeight="1" x14ac:dyDescent="0.2">
      <c r="A82" s="14"/>
      <c r="B82" s="75"/>
      <c r="C82" s="73" t="s">
        <v>6735</v>
      </c>
      <c r="D82" s="78" t="s">
        <v>289</v>
      </c>
      <c r="E82" s="13">
        <v>44468</v>
      </c>
      <c r="F82" s="76" t="s">
        <v>1362</v>
      </c>
      <c r="G82" s="13">
        <v>44468.916666666664</v>
      </c>
      <c r="H82" s="77" t="s">
        <v>6610</v>
      </c>
      <c r="I82" s="16">
        <v>58</v>
      </c>
      <c r="J82" s="16">
        <v>25</v>
      </c>
      <c r="K82" s="16">
        <v>15</v>
      </c>
      <c r="L82" s="16">
        <v>2</v>
      </c>
      <c r="M82" s="81">
        <v>5.4375</v>
      </c>
      <c r="N82" s="100">
        <v>6</v>
      </c>
      <c r="O82" s="64">
        <v>2530</v>
      </c>
      <c r="P82" s="65">
        <f>Table224578910112345678910111213141516171819202122232425262728293031323334353637383940[[#This Row],[PEMBULATAN]]*O82</f>
        <v>15180</v>
      </c>
    </row>
    <row r="83" spans="1:16" ht="26.25" customHeight="1" x14ac:dyDescent="0.2">
      <c r="A83" s="14"/>
      <c r="B83" s="75"/>
      <c r="C83" s="73" t="s">
        <v>6736</v>
      </c>
      <c r="D83" s="78" t="s">
        <v>289</v>
      </c>
      <c r="E83" s="13">
        <v>44468</v>
      </c>
      <c r="F83" s="76" t="s">
        <v>1362</v>
      </c>
      <c r="G83" s="13">
        <v>44468.916666666664</v>
      </c>
      <c r="H83" s="77" t="s">
        <v>6610</v>
      </c>
      <c r="I83" s="16">
        <v>85</v>
      </c>
      <c r="J83" s="16">
        <v>56</v>
      </c>
      <c r="K83" s="16">
        <v>19</v>
      </c>
      <c r="L83" s="16">
        <v>7</v>
      </c>
      <c r="M83" s="81">
        <v>22.61</v>
      </c>
      <c r="N83" s="100">
        <v>22.61</v>
      </c>
      <c r="O83" s="64">
        <v>2530</v>
      </c>
      <c r="P83" s="65">
        <f>Table224578910112345678910111213141516171819202122232425262728293031323334353637383940[[#This Row],[PEMBULATAN]]*O83</f>
        <v>57203.299999999996</v>
      </c>
    </row>
    <row r="84" spans="1:16" ht="26.25" customHeight="1" x14ac:dyDescent="0.2">
      <c r="A84" s="14"/>
      <c r="B84" s="75"/>
      <c r="C84" s="73" t="s">
        <v>6737</v>
      </c>
      <c r="D84" s="78" t="s">
        <v>289</v>
      </c>
      <c r="E84" s="13">
        <v>44468</v>
      </c>
      <c r="F84" s="76" t="s">
        <v>1362</v>
      </c>
      <c r="G84" s="13">
        <v>44468.916666666664</v>
      </c>
      <c r="H84" s="77" t="s">
        <v>6610</v>
      </c>
      <c r="I84" s="16">
        <v>100</v>
      </c>
      <c r="J84" s="16">
        <v>65</v>
      </c>
      <c r="K84" s="16">
        <v>30</v>
      </c>
      <c r="L84" s="16">
        <v>10</v>
      </c>
      <c r="M84" s="81">
        <v>48.75</v>
      </c>
      <c r="N84" s="100">
        <v>48.75</v>
      </c>
      <c r="O84" s="64">
        <v>2530</v>
      </c>
      <c r="P84" s="65">
        <f>Table224578910112345678910111213141516171819202122232425262728293031323334353637383940[[#This Row],[PEMBULATAN]]*O84</f>
        <v>123337.5</v>
      </c>
    </row>
    <row r="85" spans="1:16" ht="26.25" customHeight="1" x14ac:dyDescent="0.2">
      <c r="A85" s="14"/>
      <c r="B85" s="75"/>
      <c r="C85" s="73" t="s">
        <v>6738</v>
      </c>
      <c r="D85" s="78" t="s">
        <v>289</v>
      </c>
      <c r="E85" s="13">
        <v>44468</v>
      </c>
      <c r="F85" s="76" t="s">
        <v>1362</v>
      </c>
      <c r="G85" s="13">
        <v>44468.916666666664</v>
      </c>
      <c r="H85" s="77" t="s">
        <v>6610</v>
      </c>
      <c r="I85" s="16">
        <v>92</v>
      </c>
      <c r="J85" s="16">
        <v>61</v>
      </c>
      <c r="K85" s="16">
        <v>38</v>
      </c>
      <c r="L85" s="16">
        <v>22</v>
      </c>
      <c r="M85" s="81">
        <v>53.314</v>
      </c>
      <c r="N85" s="100">
        <v>54</v>
      </c>
      <c r="O85" s="64">
        <v>2530</v>
      </c>
      <c r="P85" s="65">
        <f>Table224578910112345678910111213141516171819202122232425262728293031323334353637383940[[#This Row],[PEMBULATAN]]*O85</f>
        <v>136620</v>
      </c>
    </row>
    <row r="86" spans="1:16" ht="26.25" customHeight="1" x14ac:dyDescent="0.2">
      <c r="A86" s="14"/>
      <c r="B86" s="75"/>
      <c r="C86" s="73" t="s">
        <v>6739</v>
      </c>
      <c r="D86" s="78" t="s">
        <v>289</v>
      </c>
      <c r="E86" s="13">
        <v>44468</v>
      </c>
      <c r="F86" s="76" t="s">
        <v>1362</v>
      </c>
      <c r="G86" s="13">
        <v>44468.916666666664</v>
      </c>
      <c r="H86" s="77" t="s">
        <v>6610</v>
      </c>
      <c r="I86" s="16">
        <v>80</v>
      </c>
      <c r="J86" s="16">
        <v>66</v>
      </c>
      <c r="K86" s="16">
        <v>22</v>
      </c>
      <c r="L86" s="16">
        <v>15</v>
      </c>
      <c r="M86" s="81">
        <v>29.04</v>
      </c>
      <c r="N86" s="100">
        <v>29.04</v>
      </c>
      <c r="O86" s="64">
        <v>2530</v>
      </c>
      <c r="P86" s="65">
        <f>Table224578910112345678910111213141516171819202122232425262728293031323334353637383940[[#This Row],[PEMBULATAN]]*O86</f>
        <v>73471.199999999997</v>
      </c>
    </row>
    <row r="87" spans="1:16" ht="26.25" customHeight="1" x14ac:dyDescent="0.2">
      <c r="A87" s="14"/>
      <c r="B87" s="75"/>
      <c r="C87" s="73" t="s">
        <v>6740</v>
      </c>
      <c r="D87" s="78" t="s">
        <v>289</v>
      </c>
      <c r="E87" s="13">
        <v>44468</v>
      </c>
      <c r="F87" s="76" t="s">
        <v>1362</v>
      </c>
      <c r="G87" s="13">
        <v>44468.916666666664</v>
      </c>
      <c r="H87" s="77" t="s">
        <v>6610</v>
      </c>
      <c r="I87" s="16">
        <v>95</v>
      </c>
      <c r="J87" s="16">
        <v>50</v>
      </c>
      <c r="K87" s="16">
        <v>19</v>
      </c>
      <c r="L87" s="16">
        <v>11</v>
      </c>
      <c r="M87" s="81">
        <v>22.5625</v>
      </c>
      <c r="N87" s="100">
        <v>22.5625</v>
      </c>
      <c r="O87" s="64">
        <v>2530</v>
      </c>
      <c r="P87" s="65">
        <f>Table224578910112345678910111213141516171819202122232425262728293031323334353637383940[[#This Row],[PEMBULATAN]]*O87</f>
        <v>57083.125</v>
      </c>
    </row>
    <row r="88" spans="1:16" ht="26.25" customHeight="1" x14ac:dyDescent="0.2">
      <c r="A88" s="14"/>
      <c r="B88" s="75"/>
      <c r="C88" s="73" t="s">
        <v>6741</v>
      </c>
      <c r="D88" s="78" t="s">
        <v>289</v>
      </c>
      <c r="E88" s="13">
        <v>44468</v>
      </c>
      <c r="F88" s="76" t="s">
        <v>1362</v>
      </c>
      <c r="G88" s="13">
        <v>44468.916666666664</v>
      </c>
      <c r="H88" s="77" t="s">
        <v>6610</v>
      </c>
      <c r="I88" s="16">
        <v>86</v>
      </c>
      <c r="J88" s="16">
        <v>16</v>
      </c>
      <c r="K88" s="16">
        <v>54</v>
      </c>
      <c r="L88" s="16">
        <v>5</v>
      </c>
      <c r="M88" s="81">
        <v>18.576000000000001</v>
      </c>
      <c r="N88" s="100">
        <v>18.576000000000001</v>
      </c>
      <c r="O88" s="64">
        <v>2530</v>
      </c>
      <c r="P88" s="65">
        <f>Table224578910112345678910111213141516171819202122232425262728293031323334353637383940[[#This Row],[PEMBULATAN]]*O88</f>
        <v>46997.279999999999</v>
      </c>
    </row>
    <row r="89" spans="1:16" ht="26.25" customHeight="1" x14ac:dyDescent="0.2">
      <c r="A89" s="14"/>
      <c r="B89" s="75"/>
      <c r="C89" s="73" t="s">
        <v>6742</v>
      </c>
      <c r="D89" s="78" t="s">
        <v>289</v>
      </c>
      <c r="E89" s="13">
        <v>44468</v>
      </c>
      <c r="F89" s="76" t="s">
        <v>1362</v>
      </c>
      <c r="G89" s="13">
        <v>44468.916666666664</v>
      </c>
      <c r="H89" s="77" t="s">
        <v>6610</v>
      </c>
      <c r="I89" s="16">
        <v>78</v>
      </c>
      <c r="J89" s="16">
        <v>43</v>
      </c>
      <c r="K89" s="16">
        <v>28</v>
      </c>
      <c r="L89" s="16">
        <v>10</v>
      </c>
      <c r="M89" s="81">
        <v>23.478000000000002</v>
      </c>
      <c r="N89" s="100">
        <v>24</v>
      </c>
      <c r="O89" s="64">
        <v>2530</v>
      </c>
      <c r="P89" s="65">
        <f>Table224578910112345678910111213141516171819202122232425262728293031323334353637383940[[#This Row],[PEMBULATAN]]*O89</f>
        <v>60720</v>
      </c>
    </row>
    <row r="90" spans="1:16" ht="26.25" customHeight="1" x14ac:dyDescent="0.2">
      <c r="A90" s="14"/>
      <c r="B90" s="75"/>
      <c r="C90" s="73" t="s">
        <v>6743</v>
      </c>
      <c r="D90" s="78" t="s">
        <v>289</v>
      </c>
      <c r="E90" s="13">
        <v>44468</v>
      </c>
      <c r="F90" s="76" t="s">
        <v>1362</v>
      </c>
      <c r="G90" s="13">
        <v>44468.916666666664</v>
      </c>
      <c r="H90" s="77" t="s">
        <v>6610</v>
      </c>
      <c r="I90" s="16">
        <v>88</v>
      </c>
      <c r="J90" s="16">
        <v>62</v>
      </c>
      <c r="K90" s="16">
        <v>30</v>
      </c>
      <c r="L90" s="16">
        <v>14</v>
      </c>
      <c r="M90" s="81">
        <v>40.92</v>
      </c>
      <c r="N90" s="100">
        <v>40.92</v>
      </c>
      <c r="O90" s="64">
        <v>2530</v>
      </c>
      <c r="P90" s="65">
        <f>Table224578910112345678910111213141516171819202122232425262728293031323334353637383940[[#This Row],[PEMBULATAN]]*O90</f>
        <v>103527.6</v>
      </c>
    </row>
    <row r="91" spans="1:16" ht="26.25" customHeight="1" x14ac:dyDescent="0.2">
      <c r="A91" s="14"/>
      <c r="B91" s="75"/>
      <c r="C91" s="73" t="s">
        <v>6744</v>
      </c>
      <c r="D91" s="78" t="s">
        <v>289</v>
      </c>
      <c r="E91" s="13">
        <v>44468</v>
      </c>
      <c r="F91" s="76" t="s">
        <v>1362</v>
      </c>
      <c r="G91" s="13">
        <v>44468.916666666664</v>
      </c>
      <c r="H91" s="77" t="s">
        <v>6610</v>
      </c>
      <c r="I91" s="16">
        <v>45</v>
      </c>
      <c r="J91" s="16">
        <v>45</v>
      </c>
      <c r="K91" s="16">
        <v>34</v>
      </c>
      <c r="L91" s="16">
        <v>1</v>
      </c>
      <c r="M91" s="81">
        <v>17.212499999999999</v>
      </c>
      <c r="N91" s="100">
        <v>17.212499999999999</v>
      </c>
      <c r="O91" s="64">
        <v>2530</v>
      </c>
      <c r="P91" s="65">
        <f>Table224578910112345678910111213141516171819202122232425262728293031323334353637383940[[#This Row],[PEMBULATAN]]*O91</f>
        <v>43547.625</v>
      </c>
    </row>
    <row r="92" spans="1:16" ht="26.25" customHeight="1" x14ac:dyDescent="0.2">
      <c r="A92" s="14"/>
      <c r="B92" s="75"/>
      <c r="C92" s="73" t="s">
        <v>6745</v>
      </c>
      <c r="D92" s="78" t="s">
        <v>289</v>
      </c>
      <c r="E92" s="13">
        <v>44468</v>
      </c>
      <c r="F92" s="76" t="s">
        <v>1362</v>
      </c>
      <c r="G92" s="13">
        <v>44468.916666666664</v>
      </c>
      <c r="H92" s="77" t="s">
        <v>6610</v>
      </c>
      <c r="I92" s="16">
        <v>40</v>
      </c>
      <c r="J92" s="16">
        <v>34</v>
      </c>
      <c r="K92" s="16">
        <v>33</v>
      </c>
      <c r="L92" s="16">
        <v>8</v>
      </c>
      <c r="M92" s="81">
        <v>11.22</v>
      </c>
      <c r="N92" s="100">
        <v>11.22</v>
      </c>
      <c r="O92" s="64">
        <v>2530</v>
      </c>
      <c r="P92" s="65">
        <f>Table224578910112345678910111213141516171819202122232425262728293031323334353637383940[[#This Row],[PEMBULATAN]]*O92</f>
        <v>28386.600000000002</v>
      </c>
    </row>
    <row r="93" spans="1:16" ht="26.25" customHeight="1" x14ac:dyDescent="0.2">
      <c r="A93" s="14"/>
      <c r="B93" s="75"/>
      <c r="C93" s="73" t="s">
        <v>6746</v>
      </c>
      <c r="D93" s="78" t="s">
        <v>289</v>
      </c>
      <c r="E93" s="13">
        <v>44468</v>
      </c>
      <c r="F93" s="76" t="s">
        <v>1362</v>
      </c>
      <c r="G93" s="13">
        <v>44468.916666666664</v>
      </c>
      <c r="H93" s="77" t="s">
        <v>6610</v>
      </c>
      <c r="I93" s="16">
        <v>106</v>
      </c>
      <c r="J93" s="16">
        <v>50</v>
      </c>
      <c r="K93" s="16">
        <v>25</v>
      </c>
      <c r="L93" s="16">
        <v>24</v>
      </c>
      <c r="M93" s="81">
        <v>33.125</v>
      </c>
      <c r="N93" s="100">
        <v>33.125</v>
      </c>
      <c r="O93" s="64">
        <v>2530</v>
      </c>
      <c r="P93" s="65">
        <f>Table224578910112345678910111213141516171819202122232425262728293031323334353637383940[[#This Row],[PEMBULATAN]]*O93</f>
        <v>83806.25</v>
      </c>
    </row>
    <row r="94" spans="1:16" ht="26.25" customHeight="1" x14ac:dyDescent="0.2">
      <c r="A94" s="14"/>
      <c r="B94" s="75"/>
      <c r="C94" s="73" t="s">
        <v>6747</v>
      </c>
      <c r="D94" s="78" t="s">
        <v>289</v>
      </c>
      <c r="E94" s="13">
        <v>44468</v>
      </c>
      <c r="F94" s="76" t="s">
        <v>1362</v>
      </c>
      <c r="G94" s="13">
        <v>44468.916666666664</v>
      </c>
      <c r="H94" s="77" t="s">
        <v>6610</v>
      </c>
      <c r="I94" s="16">
        <v>28</v>
      </c>
      <c r="J94" s="16">
        <v>33</v>
      </c>
      <c r="K94" s="16">
        <v>50</v>
      </c>
      <c r="L94" s="16">
        <v>10</v>
      </c>
      <c r="M94" s="81">
        <v>11.55</v>
      </c>
      <c r="N94" s="100">
        <v>11.55</v>
      </c>
      <c r="O94" s="64">
        <v>2530</v>
      </c>
      <c r="P94" s="65">
        <f>Table224578910112345678910111213141516171819202122232425262728293031323334353637383940[[#This Row],[PEMBULATAN]]*O94</f>
        <v>29221.5</v>
      </c>
    </row>
    <row r="95" spans="1:16" ht="26.25" customHeight="1" x14ac:dyDescent="0.2">
      <c r="A95" s="14"/>
      <c r="B95" s="75"/>
      <c r="C95" s="73" t="s">
        <v>6748</v>
      </c>
      <c r="D95" s="78" t="s">
        <v>289</v>
      </c>
      <c r="E95" s="13">
        <v>44468</v>
      </c>
      <c r="F95" s="76" t="s">
        <v>1362</v>
      </c>
      <c r="G95" s="13">
        <v>44468.916666666664</v>
      </c>
      <c r="H95" s="77" t="s">
        <v>6610</v>
      </c>
      <c r="I95" s="16">
        <v>70</v>
      </c>
      <c r="J95" s="16">
        <v>61</v>
      </c>
      <c r="K95" s="16">
        <v>27</v>
      </c>
      <c r="L95" s="16">
        <v>11</v>
      </c>
      <c r="M95" s="81">
        <v>28.822500000000002</v>
      </c>
      <c r="N95" s="100">
        <v>28.822500000000002</v>
      </c>
      <c r="O95" s="64">
        <v>2530</v>
      </c>
      <c r="P95" s="65">
        <f>Table224578910112345678910111213141516171819202122232425262728293031323334353637383940[[#This Row],[PEMBULATAN]]*O95</f>
        <v>72920.925000000003</v>
      </c>
    </row>
    <row r="96" spans="1:16" ht="26.25" customHeight="1" x14ac:dyDescent="0.2">
      <c r="A96" s="14"/>
      <c r="B96" s="75"/>
      <c r="C96" s="73" t="s">
        <v>6749</v>
      </c>
      <c r="D96" s="78" t="s">
        <v>289</v>
      </c>
      <c r="E96" s="13">
        <v>44468</v>
      </c>
      <c r="F96" s="76" t="s">
        <v>1362</v>
      </c>
      <c r="G96" s="13">
        <v>44468.916666666664</v>
      </c>
      <c r="H96" s="77" t="s">
        <v>6610</v>
      </c>
      <c r="I96" s="16">
        <v>74</v>
      </c>
      <c r="J96" s="16">
        <v>60</v>
      </c>
      <c r="K96" s="16">
        <v>24</v>
      </c>
      <c r="L96" s="16">
        <v>10</v>
      </c>
      <c r="M96" s="81">
        <v>26.64</v>
      </c>
      <c r="N96" s="100">
        <v>26.64</v>
      </c>
      <c r="O96" s="64">
        <v>2530</v>
      </c>
      <c r="P96" s="65">
        <f>Table224578910112345678910111213141516171819202122232425262728293031323334353637383940[[#This Row],[PEMBULATAN]]*O96</f>
        <v>67399.199999999997</v>
      </c>
    </row>
    <row r="97" spans="1:16" ht="26.25" customHeight="1" x14ac:dyDescent="0.2">
      <c r="A97" s="14"/>
      <c r="B97" s="75"/>
      <c r="C97" s="73" t="s">
        <v>6750</v>
      </c>
      <c r="D97" s="78" t="s">
        <v>289</v>
      </c>
      <c r="E97" s="13">
        <v>44468</v>
      </c>
      <c r="F97" s="76" t="s">
        <v>1362</v>
      </c>
      <c r="G97" s="13">
        <v>44468.916666666664</v>
      </c>
      <c r="H97" s="77" t="s">
        <v>6610</v>
      </c>
      <c r="I97" s="16">
        <v>105</v>
      </c>
      <c r="J97" s="16">
        <v>63</v>
      </c>
      <c r="K97" s="16">
        <v>45</v>
      </c>
      <c r="L97" s="16">
        <v>16</v>
      </c>
      <c r="M97" s="81">
        <v>74.418750000000003</v>
      </c>
      <c r="N97" s="100">
        <v>75</v>
      </c>
      <c r="O97" s="64">
        <v>2530</v>
      </c>
      <c r="P97" s="65">
        <f>Table224578910112345678910111213141516171819202122232425262728293031323334353637383940[[#This Row],[PEMBULATAN]]*O97</f>
        <v>189750</v>
      </c>
    </row>
    <row r="98" spans="1:16" ht="26.25" customHeight="1" x14ac:dyDescent="0.2">
      <c r="A98" s="14"/>
      <c r="B98" s="75"/>
      <c r="C98" s="73" t="s">
        <v>6751</v>
      </c>
      <c r="D98" s="78" t="s">
        <v>289</v>
      </c>
      <c r="E98" s="13">
        <v>44468</v>
      </c>
      <c r="F98" s="76" t="s">
        <v>1362</v>
      </c>
      <c r="G98" s="13">
        <v>44468.916666666664</v>
      </c>
      <c r="H98" s="77" t="s">
        <v>6610</v>
      </c>
      <c r="I98" s="16">
        <v>110</v>
      </c>
      <c r="J98" s="16">
        <v>46</v>
      </c>
      <c r="K98" s="16">
        <v>40</v>
      </c>
      <c r="L98" s="16">
        <v>10</v>
      </c>
      <c r="M98" s="81">
        <v>50.6</v>
      </c>
      <c r="N98" s="100">
        <v>50.6</v>
      </c>
      <c r="O98" s="64">
        <v>2530</v>
      </c>
      <c r="P98" s="65">
        <f>Table224578910112345678910111213141516171819202122232425262728293031323334353637383940[[#This Row],[PEMBULATAN]]*O98</f>
        <v>128018</v>
      </c>
    </row>
    <row r="99" spans="1:16" ht="26.25" customHeight="1" x14ac:dyDescent="0.2">
      <c r="A99" s="14"/>
      <c r="B99" s="75"/>
      <c r="C99" s="73" t="s">
        <v>6752</v>
      </c>
      <c r="D99" s="78" t="s">
        <v>289</v>
      </c>
      <c r="E99" s="13">
        <v>44468</v>
      </c>
      <c r="F99" s="76" t="s">
        <v>1362</v>
      </c>
      <c r="G99" s="13">
        <v>44468.916666666664</v>
      </c>
      <c r="H99" s="77" t="s">
        <v>6610</v>
      </c>
      <c r="I99" s="16">
        <v>65</v>
      </c>
      <c r="J99" s="16">
        <v>52</v>
      </c>
      <c r="K99" s="16">
        <v>22</v>
      </c>
      <c r="L99" s="16">
        <v>8</v>
      </c>
      <c r="M99" s="81">
        <v>18.59</v>
      </c>
      <c r="N99" s="100">
        <v>18.59</v>
      </c>
      <c r="O99" s="64">
        <v>2530</v>
      </c>
      <c r="P99" s="65">
        <f>Table224578910112345678910111213141516171819202122232425262728293031323334353637383940[[#This Row],[PEMBULATAN]]*O99</f>
        <v>47032.7</v>
      </c>
    </row>
    <row r="100" spans="1:16" ht="26.25" customHeight="1" x14ac:dyDescent="0.2">
      <c r="A100" s="14"/>
      <c r="B100" s="75"/>
      <c r="C100" s="73" t="s">
        <v>6753</v>
      </c>
      <c r="D100" s="78" t="s">
        <v>289</v>
      </c>
      <c r="E100" s="13">
        <v>44468</v>
      </c>
      <c r="F100" s="76" t="s">
        <v>1362</v>
      </c>
      <c r="G100" s="13">
        <v>44468.916666666664</v>
      </c>
      <c r="H100" s="77" t="s">
        <v>6610</v>
      </c>
      <c r="I100" s="16">
        <v>90</v>
      </c>
      <c r="J100" s="16">
        <v>60</v>
      </c>
      <c r="K100" s="16">
        <v>23</v>
      </c>
      <c r="L100" s="16">
        <v>12</v>
      </c>
      <c r="M100" s="81">
        <v>31.05</v>
      </c>
      <c r="N100" s="100">
        <v>31.05</v>
      </c>
      <c r="O100" s="64">
        <v>2530</v>
      </c>
      <c r="P100" s="65">
        <f>Table224578910112345678910111213141516171819202122232425262728293031323334353637383940[[#This Row],[PEMBULATAN]]*O100</f>
        <v>78556.5</v>
      </c>
    </row>
    <row r="101" spans="1:16" ht="26.25" customHeight="1" x14ac:dyDescent="0.2">
      <c r="A101" s="14"/>
      <c r="B101" s="75"/>
      <c r="C101" s="73" t="s">
        <v>6754</v>
      </c>
      <c r="D101" s="78" t="s">
        <v>289</v>
      </c>
      <c r="E101" s="13">
        <v>44468</v>
      </c>
      <c r="F101" s="76" t="s">
        <v>1362</v>
      </c>
      <c r="G101" s="13">
        <v>44468.916666666664</v>
      </c>
      <c r="H101" s="77" t="s">
        <v>6610</v>
      </c>
      <c r="I101" s="16">
        <v>94</v>
      </c>
      <c r="J101" s="16">
        <v>58</v>
      </c>
      <c r="K101" s="16">
        <v>27</v>
      </c>
      <c r="L101" s="16">
        <v>7</v>
      </c>
      <c r="M101" s="81">
        <v>36.801000000000002</v>
      </c>
      <c r="N101" s="100">
        <v>36.801000000000002</v>
      </c>
      <c r="O101" s="64">
        <v>2530</v>
      </c>
      <c r="P101" s="65">
        <f>Table224578910112345678910111213141516171819202122232425262728293031323334353637383940[[#This Row],[PEMBULATAN]]*O101</f>
        <v>93106.53</v>
      </c>
    </row>
    <row r="102" spans="1:16" ht="26.25" customHeight="1" x14ac:dyDescent="0.2">
      <c r="A102" s="14"/>
      <c r="B102" s="75"/>
      <c r="C102" s="73" t="s">
        <v>6755</v>
      </c>
      <c r="D102" s="78" t="s">
        <v>289</v>
      </c>
      <c r="E102" s="13">
        <v>44468</v>
      </c>
      <c r="F102" s="76" t="s">
        <v>1362</v>
      </c>
      <c r="G102" s="13">
        <v>44468.916666666664</v>
      </c>
      <c r="H102" s="77" t="s">
        <v>6610</v>
      </c>
      <c r="I102" s="16">
        <v>74</v>
      </c>
      <c r="J102" s="16">
        <v>64</v>
      </c>
      <c r="K102" s="16">
        <v>26</v>
      </c>
      <c r="L102" s="16">
        <v>12</v>
      </c>
      <c r="M102" s="81">
        <v>30.783999999999999</v>
      </c>
      <c r="N102" s="100">
        <v>30.783999999999999</v>
      </c>
      <c r="O102" s="64">
        <v>2530</v>
      </c>
      <c r="P102" s="65">
        <f>Table224578910112345678910111213141516171819202122232425262728293031323334353637383940[[#This Row],[PEMBULATAN]]*O102</f>
        <v>77883.520000000004</v>
      </c>
    </row>
    <row r="103" spans="1:16" ht="26.25" customHeight="1" x14ac:dyDescent="0.2">
      <c r="A103" s="14"/>
      <c r="B103" s="75"/>
      <c r="C103" s="73" t="s">
        <v>6756</v>
      </c>
      <c r="D103" s="78" t="s">
        <v>289</v>
      </c>
      <c r="E103" s="13">
        <v>44468</v>
      </c>
      <c r="F103" s="76" t="s">
        <v>1362</v>
      </c>
      <c r="G103" s="13">
        <v>44468.916666666664</v>
      </c>
      <c r="H103" s="77" t="s">
        <v>6610</v>
      </c>
      <c r="I103" s="16">
        <v>88</v>
      </c>
      <c r="J103" s="16">
        <v>60</v>
      </c>
      <c r="K103" s="16">
        <v>23</v>
      </c>
      <c r="L103" s="16">
        <v>11</v>
      </c>
      <c r="M103" s="81">
        <v>30.36</v>
      </c>
      <c r="N103" s="100">
        <v>31</v>
      </c>
      <c r="O103" s="64">
        <v>2530</v>
      </c>
      <c r="P103" s="65">
        <f>Table224578910112345678910111213141516171819202122232425262728293031323334353637383940[[#This Row],[PEMBULATAN]]*O103</f>
        <v>78430</v>
      </c>
    </row>
    <row r="104" spans="1:16" ht="26.25" customHeight="1" x14ac:dyDescent="0.2">
      <c r="A104" s="14"/>
      <c r="B104" s="75"/>
      <c r="C104" s="73" t="s">
        <v>6757</v>
      </c>
      <c r="D104" s="78" t="s">
        <v>289</v>
      </c>
      <c r="E104" s="13">
        <v>44468</v>
      </c>
      <c r="F104" s="76" t="s">
        <v>1362</v>
      </c>
      <c r="G104" s="13">
        <v>44468.916666666664</v>
      </c>
      <c r="H104" s="77" t="s">
        <v>6610</v>
      </c>
      <c r="I104" s="16">
        <v>54</v>
      </c>
      <c r="J104" s="16">
        <v>60</v>
      </c>
      <c r="K104" s="16">
        <v>20</v>
      </c>
      <c r="L104" s="16">
        <v>7</v>
      </c>
      <c r="M104" s="81">
        <v>16.2</v>
      </c>
      <c r="N104" s="100">
        <v>16.2</v>
      </c>
      <c r="O104" s="64">
        <v>2530</v>
      </c>
      <c r="P104" s="65">
        <f>Table224578910112345678910111213141516171819202122232425262728293031323334353637383940[[#This Row],[PEMBULATAN]]*O104</f>
        <v>40986</v>
      </c>
    </row>
    <row r="105" spans="1:16" ht="26.25" customHeight="1" x14ac:dyDescent="0.2">
      <c r="A105" s="14"/>
      <c r="B105" s="75"/>
      <c r="C105" s="73" t="s">
        <v>6758</v>
      </c>
      <c r="D105" s="78" t="s">
        <v>289</v>
      </c>
      <c r="E105" s="13">
        <v>44468</v>
      </c>
      <c r="F105" s="76" t="s">
        <v>1362</v>
      </c>
      <c r="G105" s="13">
        <v>44468.916666666664</v>
      </c>
      <c r="H105" s="77" t="s">
        <v>6610</v>
      </c>
      <c r="I105" s="16">
        <v>95</v>
      </c>
      <c r="J105" s="16">
        <v>38</v>
      </c>
      <c r="K105" s="16">
        <v>35</v>
      </c>
      <c r="L105" s="16">
        <v>16</v>
      </c>
      <c r="M105" s="81">
        <v>31.587499999999999</v>
      </c>
      <c r="N105" s="100">
        <v>31.587499999999999</v>
      </c>
      <c r="O105" s="64">
        <v>2530</v>
      </c>
      <c r="P105" s="65">
        <f>Table224578910112345678910111213141516171819202122232425262728293031323334353637383940[[#This Row],[PEMBULATAN]]*O105</f>
        <v>79916.375</v>
      </c>
    </row>
    <row r="106" spans="1:16" ht="26.25" customHeight="1" x14ac:dyDescent="0.2">
      <c r="A106" s="14"/>
      <c r="B106" s="75"/>
      <c r="C106" s="73" t="s">
        <v>6759</v>
      </c>
      <c r="D106" s="78" t="s">
        <v>289</v>
      </c>
      <c r="E106" s="13">
        <v>44468</v>
      </c>
      <c r="F106" s="76" t="s">
        <v>1362</v>
      </c>
      <c r="G106" s="13">
        <v>44468.916666666664</v>
      </c>
      <c r="H106" s="77" t="s">
        <v>6610</v>
      </c>
      <c r="I106" s="16">
        <v>70</v>
      </c>
      <c r="J106" s="16">
        <v>60</v>
      </c>
      <c r="K106" s="16">
        <v>25</v>
      </c>
      <c r="L106" s="16">
        <v>11</v>
      </c>
      <c r="M106" s="81">
        <v>26.25</v>
      </c>
      <c r="N106" s="100">
        <v>26.25</v>
      </c>
      <c r="O106" s="64">
        <v>2530</v>
      </c>
      <c r="P106" s="65">
        <f>Table224578910112345678910111213141516171819202122232425262728293031323334353637383940[[#This Row],[PEMBULATAN]]*O106</f>
        <v>66412.5</v>
      </c>
    </row>
    <row r="107" spans="1:16" ht="26.25" customHeight="1" x14ac:dyDescent="0.2">
      <c r="A107" s="14"/>
      <c r="B107" s="75"/>
      <c r="C107" s="73" t="s">
        <v>6760</v>
      </c>
      <c r="D107" s="78" t="s">
        <v>289</v>
      </c>
      <c r="E107" s="13">
        <v>44468</v>
      </c>
      <c r="F107" s="76" t="s">
        <v>1362</v>
      </c>
      <c r="G107" s="13">
        <v>44468.916666666664</v>
      </c>
      <c r="H107" s="77" t="s">
        <v>6610</v>
      </c>
      <c r="I107" s="16">
        <v>70</v>
      </c>
      <c r="J107" s="16">
        <v>66</v>
      </c>
      <c r="K107" s="16">
        <v>28</v>
      </c>
      <c r="L107" s="16">
        <v>7</v>
      </c>
      <c r="M107" s="81">
        <v>32.340000000000003</v>
      </c>
      <c r="N107" s="100">
        <v>33</v>
      </c>
      <c r="O107" s="64">
        <v>2530</v>
      </c>
      <c r="P107" s="65">
        <f>Table224578910112345678910111213141516171819202122232425262728293031323334353637383940[[#This Row],[PEMBULATAN]]*O107</f>
        <v>83490</v>
      </c>
    </row>
    <row r="108" spans="1:16" ht="26.25" customHeight="1" x14ac:dyDescent="0.2">
      <c r="A108" s="14"/>
      <c r="B108" s="75"/>
      <c r="C108" s="73" t="s">
        <v>6761</v>
      </c>
      <c r="D108" s="78" t="s">
        <v>289</v>
      </c>
      <c r="E108" s="13">
        <v>44468</v>
      </c>
      <c r="F108" s="76" t="s">
        <v>1362</v>
      </c>
      <c r="G108" s="13">
        <v>44468.916666666664</v>
      </c>
      <c r="H108" s="77" t="s">
        <v>6610</v>
      </c>
      <c r="I108" s="16">
        <v>90</v>
      </c>
      <c r="J108" s="16">
        <v>50</v>
      </c>
      <c r="K108" s="16">
        <v>30</v>
      </c>
      <c r="L108" s="16">
        <v>4</v>
      </c>
      <c r="M108" s="81">
        <v>33.75</v>
      </c>
      <c r="N108" s="100">
        <v>33.75</v>
      </c>
      <c r="O108" s="64">
        <v>2530</v>
      </c>
      <c r="P108" s="65">
        <f>Table224578910112345678910111213141516171819202122232425262728293031323334353637383940[[#This Row],[PEMBULATAN]]*O108</f>
        <v>85387.5</v>
      </c>
    </row>
    <row r="109" spans="1:16" ht="26.25" customHeight="1" x14ac:dyDescent="0.2">
      <c r="A109" s="14"/>
      <c r="B109" s="75"/>
      <c r="C109" s="73" t="s">
        <v>6762</v>
      </c>
      <c r="D109" s="78" t="s">
        <v>289</v>
      </c>
      <c r="E109" s="13">
        <v>44468</v>
      </c>
      <c r="F109" s="76" t="s">
        <v>1362</v>
      </c>
      <c r="G109" s="13">
        <v>44468.916666666664</v>
      </c>
      <c r="H109" s="77" t="s">
        <v>6610</v>
      </c>
      <c r="I109" s="16">
        <v>78</v>
      </c>
      <c r="J109" s="16">
        <v>56</v>
      </c>
      <c r="K109" s="16">
        <v>34</v>
      </c>
      <c r="L109" s="16">
        <v>11</v>
      </c>
      <c r="M109" s="81">
        <v>37.128</v>
      </c>
      <c r="N109" s="100">
        <v>37.128</v>
      </c>
      <c r="O109" s="64">
        <v>2530</v>
      </c>
      <c r="P109" s="65">
        <f>Table224578910112345678910111213141516171819202122232425262728293031323334353637383940[[#This Row],[PEMBULATAN]]*O109</f>
        <v>93933.84</v>
      </c>
    </row>
    <row r="110" spans="1:16" ht="26.25" customHeight="1" x14ac:dyDescent="0.2">
      <c r="A110" s="14"/>
      <c r="B110" s="75"/>
      <c r="C110" s="73" t="s">
        <v>6763</v>
      </c>
      <c r="D110" s="78" t="s">
        <v>289</v>
      </c>
      <c r="E110" s="13">
        <v>44468</v>
      </c>
      <c r="F110" s="76" t="s">
        <v>1362</v>
      </c>
      <c r="G110" s="13">
        <v>44468.916666666664</v>
      </c>
      <c r="H110" s="77" t="s">
        <v>6610</v>
      </c>
      <c r="I110" s="16">
        <v>32</v>
      </c>
      <c r="J110" s="16">
        <v>35</v>
      </c>
      <c r="K110" s="16">
        <v>15</v>
      </c>
      <c r="L110" s="16">
        <v>2</v>
      </c>
      <c r="M110" s="81">
        <v>4.2</v>
      </c>
      <c r="N110" s="100">
        <v>4.2</v>
      </c>
      <c r="O110" s="64">
        <v>2530</v>
      </c>
      <c r="P110" s="65">
        <f>Table224578910112345678910111213141516171819202122232425262728293031323334353637383940[[#This Row],[PEMBULATAN]]*O110</f>
        <v>10626</v>
      </c>
    </row>
    <row r="111" spans="1:16" ht="26.25" customHeight="1" x14ac:dyDescent="0.2">
      <c r="A111" s="14"/>
      <c r="B111" s="75"/>
      <c r="C111" s="73" t="s">
        <v>6764</v>
      </c>
      <c r="D111" s="78" t="s">
        <v>289</v>
      </c>
      <c r="E111" s="13">
        <v>44468</v>
      </c>
      <c r="F111" s="76" t="s">
        <v>1362</v>
      </c>
      <c r="G111" s="13">
        <v>44468.916666666664</v>
      </c>
      <c r="H111" s="77" t="s">
        <v>6610</v>
      </c>
      <c r="I111" s="16">
        <v>60</v>
      </c>
      <c r="J111" s="16">
        <v>60</v>
      </c>
      <c r="K111" s="16">
        <v>16</v>
      </c>
      <c r="L111" s="16">
        <v>8</v>
      </c>
      <c r="M111" s="81">
        <v>14.4</v>
      </c>
      <c r="N111" s="100">
        <v>15</v>
      </c>
      <c r="O111" s="64">
        <v>2530</v>
      </c>
      <c r="P111" s="65">
        <f>Table224578910112345678910111213141516171819202122232425262728293031323334353637383940[[#This Row],[PEMBULATAN]]*O111</f>
        <v>37950</v>
      </c>
    </row>
    <row r="112" spans="1:16" ht="26.25" customHeight="1" x14ac:dyDescent="0.2">
      <c r="A112" s="14"/>
      <c r="B112" s="75"/>
      <c r="C112" s="73" t="s">
        <v>6765</v>
      </c>
      <c r="D112" s="78" t="s">
        <v>289</v>
      </c>
      <c r="E112" s="13">
        <v>44468</v>
      </c>
      <c r="F112" s="76" t="s">
        <v>1362</v>
      </c>
      <c r="G112" s="13">
        <v>44468.916666666664</v>
      </c>
      <c r="H112" s="77" t="s">
        <v>6610</v>
      </c>
      <c r="I112" s="16">
        <v>80</v>
      </c>
      <c r="J112" s="16">
        <v>60</v>
      </c>
      <c r="K112" s="16">
        <v>30</v>
      </c>
      <c r="L112" s="16">
        <v>20</v>
      </c>
      <c r="M112" s="81">
        <v>36</v>
      </c>
      <c r="N112" s="100">
        <v>36</v>
      </c>
      <c r="O112" s="64">
        <v>2530</v>
      </c>
      <c r="P112" s="65">
        <f>Table224578910112345678910111213141516171819202122232425262728293031323334353637383940[[#This Row],[PEMBULATAN]]*O112</f>
        <v>91080</v>
      </c>
    </row>
    <row r="113" spans="1:16" ht="26.25" customHeight="1" x14ac:dyDescent="0.2">
      <c r="A113" s="14"/>
      <c r="B113" s="75"/>
      <c r="C113" s="73" t="s">
        <v>6766</v>
      </c>
      <c r="D113" s="78" t="s">
        <v>289</v>
      </c>
      <c r="E113" s="13">
        <v>44468</v>
      </c>
      <c r="F113" s="76" t="s">
        <v>1362</v>
      </c>
      <c r="G113" s="13">
        <v>44468.916666666664</v>
      </c>
      <c r="H113" s="77" t="s">
        <v>6610</v>
      </c>
      <c r="I113" s="16">
        <v>47</v>
      </c>
      <c r="J113" s="16">
        <v>37</v>
      </c>
      <c r="K113" s="16">
        <v>27</v>
      </c>
      <c r="L113" s="16">
        <v>2</v>
      </c>
      <c r="M113" s="81">
        <v>11.738250000000001</v>
      </c>
      <c r="N113" s="100">
        <v>11.738250000000001</v>
      </c>
      <c r="O113" s="64">
        <v>2530</v>
      </c>
      <c r="P113" s="65">
        <f>Table224578910112345678910111213141516171819202122232425262728293031323334353637383940[[#This Row],[PEMBULATAN]]*O113</f>
        <v>29697.772500000003</v>
      </c>
    </row>
    <row r="114" spans="1:16" ht="26.25" customHeight="1" x14ac:dyDescent="0.2">
      <c r="A114" s="14"/>
      <c r="B114" s="75"/>
      <c r="C114" s="73" t="s">
        <v>6767</v>
      </c>
      <c r="D114" s="78" t="s">
        <v>289</v>
      </c>
      <c r="E114" s="13">
        <v>44468</v>
      </c>
      <c r="F114" s="76" t="s">
        <v>1362</v>
      </c>
      <c r="G114" s="13">
        <v>44468.916666666664</v>
      </c>
      <c r="H114" s="77" t="s">
        <v>6610</v>
      </c>
      <c r="I114" s="16">
        <v>45</v>
      </c>
      <c r="J114" s="16">
        <v>43</v>
      </c>
      <c r="K114" s="16">
        <v>26</v>
      </c>
      <c r="L114" s="16">
        <v>3</v>
      </c>
      <c r="M114" s="81">
        <v>12.577500000000001</v>
      </c>
      <c r="N114" s="100">
        <v>12.577500000000001</v>
      </c>
      <c r="O114" s="64">
        <v>2530</v>
      </c>
      <c r="P114" s="65">
        <f>Table224578910112345678910111213141516171819202122232425262728293031323334353637383940[[#This Row],[PEMBULATAN]]*O114</f>
        <v>31821.075000000001</v>
      </c>
    </row>
    <row r="115" spans="1:16" ht="26.25" customHeight="1" x14ac:dyDescent="0.2">
      <c r="A115" s="14"/>
      <c r="B115" s="75"/>
      <c r="C115" s="73" t="s">
        <v>6768</v>
      </c>
      <c r="D115" s="78" t="s">
        <v>289</v>
      </c>
      <c r="E115" s="13">
        <v>44468</v>
      </c>
      <c r="F115" s="76" t="s">
        <v>1362</v>
      </c>
      <c r="G115" s="13">
        <v>44468.916666666664</v>
      </c>
      <c r="H115" s="77" t="s">
        <v>6610</v>
      </c>
      <c r="I115" s="16">
        <v>80</v>
      </c>
      <c r="J115" s="16">
        <v>52</v>
      </c>
      <c r="K115" s="16">
        <v>12</v>
      </c>
      <c r="L115" s="16">
        <v>1</v>
      </c>
      <c r="M115" s="81">
        <v>12.48</v>
      </c>
      <c r="N115" s="100">
        <v>13</v>
      </c>
      <c r="O115" s="64">
        <v>2530</v>
      </c>
      <c r="P115" s="65">
        <f>Table224578910112345678910111213141516171819202122232425262728293031323334353637383940[[#This Row],[PEMBULATAN]]*O115</f>
        <v>32890</v>
      </c>
    </row>
    <row r="116" spans="1:16" ht="26.25" customHeight="1" x14ac:dyDescent="0.2">
      <c r="A116" s="14"/>
      <c r="B116" s="75"/>
      <c r="C116" s="73" t="s">
        <v>6769</v>
      </c>
      <c r="D116" s="78" t="s">
        <v>289</v>
      </c>
      <c r="E116" s="13">
        <v>44468</v>
      </c>
      <c r="F116" s="76" t="s">
        <v>1362</v>
      </c>
      <c r="G116" s="13">
        <v>44468.916666666664</v>
      </c>
      <c r="H116" s="77" t="s">
        <v>6610</v>
      </c>
      <c r="I116" s="16">
        <v>100</v>
      </c>
      <c r="J116" s="16">
        <v>65</v>
      </c>
      <c r="K116" s="16">
        <v>55</v>
      </c>
      <c r="L116" s="16">
        <v>6</v>
      </c>
      <c r="M116" s="81">
        <v>89.375</v>
      </c>
      <c r="N116" s="100">
        <v>90</v>
      </c>
      <c r="O116" s="64">
        <v>2530</v>
      </c>
      <c r="P116" s="65">
        <f>Table224578910112345678910111213141516171819202122232425262728293031323334353637383940[[#This Row],[PEMBULATAN]]*O116</f>
        <v>227700</v>
      </c>
    </row>
    <row r="117" spans="1:16" ht="26.25" customHeight="1" x14ac:dyDescent="0.2">
      <c r="A117" s="14"/>
      <c r="B117" s="75"/>
      <c r="C117" s="73" t="s">
        <v>6770</v>
      </c>
      <c r="D117" s="78" t="s">
        <v>289</v>
      </c>
      <c r="E117" s="13">
        <v>44468</v>
      </c>
      <c r="F117" s="76" t="s">
        <v>1362</v>
      </c>
      <c r="G117" s="13">
        <v>44468.916666666664</v>
      </c>
      <c r="H117" s="77" t="s">
        <v>6610</v>
      </c>
      <c r="I117" s="16">
        <v>70</v>
      </c>
      <c r="J117" s="16">
        <v>60</v>
      </c>
      <c r="K117" s="16">
        <v>27</v>
      </c>
      <c r="L117" s="16">
        <v>10</v>
      </c>
      <c r="M117" s="81">
        <v>28.35</v>
      </c>
      <c r="N117" s="100">
        <v>29</v>
      </c>
      <c r="O117" s="64">
        <v>2530</v>
      </c>
      <c r="P117" s="65">
        <f>Table224578910112345678910111213141516171819202122232425262728293031323334353637383940[[#This Row],[PEMBULATAN]]*O117</f>
        <v>73370</v>
      </c>
    </row>
    <row r="118" spans="1:16" ht="26.25" customHeight="1" x14ac:dyDescent="0.2">
      <c r="A118" s="14"/>
      <c r="B118" s="75"/>
      <c r="C118" s="73" t="s">
        <v>6771</v>
      </c>
      <c r="D118" s="78" t="s">
        <v>289</v>
      </c>
      <c r="E118" s="13">
        <v>44468</v>
      </c>
      <c r="F118" s="76" t="s">
        <v>1362</v>
      </c>
      <c r="G118" s="13">
        <v>44468.916666666664</v>
      </c>
      <c r="H118" s="77" t="s">
        <v>6610</v>
      </c>
      <c r="I118" s="16">
        <v>95</v>
      </c>
      <c r="J118" s="16">
        <v>50</v>
      </c>
      <c r="K118" s="16">
        <v>30</v>
      </c>
      <c r="L118" s="16">
        <v>16</v>
      </c>
      <c r="M118" s="81">
        <v>35.625</v>
      </c>
      <c r="N118" s="100">
        <v>35.625</v>
      </c>
      <c r="O118" s="64">
        <v>2530</v>
      </c>
      <c r="P118" s="65">
        <f>Table224578910112345678910111213141516171819202122232425262728293031323334353637383940[[#This Row],[PEMBULATAN]]*O118</f>
        <v>90131.25</v>
      </c>
    </row>
    <row r="119" spans="1:16" ht="26.25" customHeight="1" x14ac:dyDescent="0.2">
      <c r="A119" s="14"/>
      <c r="B119" s="75"/>
      <c r="C119" s="73" t="s">
        <v>6772</v>
      </c>
      <c r="D119" s="78" t="s">
        <v>289</v>
      </c>
      <c r="E119" s="13">
        <v>44468</v>
      </c>
      <c r="F119" s="76" t="s">
        <v>1362</v>
      </c>
      <c r="G119" s="13">
        <v>44468.916666666664</v>
      </c>
      <c r="H119" s="77" t="s">
        <v>6610</v>
      </c>
      <c r="I119" s="16">
        <v>90</v>
      </c>
      <c r="J119" s="16">
        <v>55</v>
      </c>
      <c r="K119" s="16">
        <v>38</v>
      </c>
      <c r="L119" s="16">
        <v>25</v>
      </c>
      <c r="M119" s="81">
        <v>47.024999999999999</v>
      </c>
      <c r="N119" s="100">
        <v>47.024999999999999</v>
      </c>
      <c r="O119" s="64">
        <v>2530</v>
      </c>
      <c r="P119" s="65">
        <f>Table224578910112345678910111213141516171819202122232425262728293031323334353637383940[[#This Row],[PEMBULATAN]]*O119</f>
        <v>118973.25</v>
      </c>
    </row>
    <row r="120" spans="1:16" ht="26.25" customHeight="1" x14ac:dyDescent="0.2">
      <c r="A120" s="14"/>
      <c r="B120" s="75"/>
      <c r="C120" s="73" t="s">
        <v>6773</v>
      </c>
      <c r="D120" s="78" t="s">
        <v>289</v>
      </c>
      <c r="E120" s="13">
        <v>44468</v>
      </c>
      <c r="F120" s="76" t="s">
        <v>1362</v>
      </c>
      <c r="G120" s="13">
        <v>44468.916666666664</v>
      </c>
      <c r="H120" s="77" t="s">
        <v>6610</v>
      </c>
      <c r="I120" s="16">
        <v>70</v>
      </c>
      <c r="J120" s="16">
        <v>50</v>
      </c>
      <c r="K120" s="16">
        <v>32</v>
      </c>
      <c r="L120" s="16">
        <v>5</v>
      </c>
      <c r="M120" s="81">
        <v>28</v>
      </c>
      <c r="N120" s="100">
        <v>28</v>
      </c>
      <c r="O120" s="64">
        <v>2530</v>
      </c>
      <c r="P120" s="65">
        <f>Table224578910112345678910111213141516171819202122232425262728293031323334353637383940[[#This Row],[PEMBULATAN]]*O120</f>
        <v>70840</v>
      </c>
    </row>
    <row r="121" spans="1:16" ht="26.25" customHeight="1" x14ac:dyDescent="0.2">
      <c r="A121" s="14"/>
      <c r="B121" s="75"/>
      <c r="C121" s="73" t="s">
        <v>6774</v>
      </c>
      <c r="D121" s="78" t="s">
        <v>289</v>
      </c>
      <c r="E121" s="13">
        <v>44468</v>
      </c>
      <c r="F121" s="76" t="s">
        <v>1362</v>
      </c>
      <c r="G121" s="13">
        <v>44468.916666666664</v>
      </c>
      <c r="H121" s="77" t="s">
        <v>6610</v>
      </c>
      <c r="I121" s="16">
        <v>42</v>
      </c>
      <c r="J121" s="16">
        <v>42</v>
      </c>
      <c r="K121" s="16">
        <v>30</v>
      </c>
      <c r="L121" s="16">
        <v>8</v>
      </c>
      <c r="M121" s="81">
        <v>13.23</v>
      </c>
      <c r="N121" s="100">
        <v>13.23</v>
      </c>
      <c r="O121" s="64">
        <v>2530</v>
      </c>
      <c r="P121" s="65">
        <f>Table224578910112345678910111213141516171819202122232425262728293031323334353637383940[[#This Row],[PEMBULATAN]]*O121</f>
        <v>33471.9</v>
      </c>
    </row>
    <row r="122" spans="1:16" ht="26.25" customHeight="1" x14ac:dyDescent="0.2">
      <c r="A122" s="14"/>
      <c r="B122" s="75"/>
      <c r="C122" s="73" t="s">
        <v>6775</v>
      </c>
      <c r="D122" s="78" t="s">
        <v>289</v>
      </c>
      <c r="E122" s="13">
        <v>44468</v>
      </c>
      <c r="F122" s="76" t="s">
        <v>1362</v>
      </c>
      <c r="G122" s="13">
        <v>44468.916666666664</v>
      </c>
      <c r="H122" s="77" t="s">
        <v>6610</v>
      </c>
      <c r="I122" s="16">
        <v>50</v>
      </c>
      <c r="J122" s="16">
        <v>38</v>
      </c>
      <c r="K122" s="16">
        <v>13</v>
      </c>
      <c r="L122" s="16">
        <v>3</v>
      </c>
      <c r="M122" s="81">
        <v>6.1749999999999998</v>
      </c>
      <c r="N122" s="100">
        <v>6.1749999999999998</v>
      </c>
      <c r="O122" s="64">
        <v>2530</v>
      </c>
      <c r="P122" s="65">
        <f>Table224578910112345678910111213141516171819202122232425262728293031323334353637383940[[#This Row],[PEMBULATAN]]*O122</f>
        <v>15622.75</v>
      </c>
    </row>
    <row r="123" spans="1:16" ht="26.25" customHeight="1" x14ac:dyDescent="0.2">
      <c r="A123" s="14"/>
      <c r="B123" s="75"/>
      <c r="C123" s="73" t="s">
        <v>6776</v>
      </c>
      <c r="D123" s="78" t="s">
        <v>289</v>
      </c>
      <c r="E123" s="13">
        <v>44468</v>
      </c>
      <c r="F123" s="76" t="s">
        <v>1362</v>
      </c>
      <c r="G123" s="13">
        <v>44468.916666666664</v>
      </c>
      <c r="H123" s="77" t="s">
        <v>6610</v>
      </c>
      <c r="I123" s="16">
        <v>60</v>
      </c>
      <c r="J123" s="16">
        <v>45</v>
      </c>
      <c r="K123" s="16">
        <v>15</v>
      </c>
      <c r="L123" s="16">
        <v>4</v>
      </c>
      <c r="M123" s="81">
        <v>10.125</v>
      </c>
      <c r="N123" s="100">
        <v>10.125</v>
      </c>
      <c r="O123" s="64">
        <v>2530</v>
      </c>
      <c r="P123" s="65">
        <f>Table224578910112345678910111213141516171819202122232425262728293031323334353637383940[[#This Row],[PEMBULATAN]]*O123</f>
        <v>25616.25</v>
      </c>
    </row>
    <row r="124" spans="1:16" ht="26.25" customHeight="1" x14ac:dyDescent="0.2">
      <c r="A124" s="14"/>
      <c r="B124" s="75"/>
      <c r="C124" s="73" t="s">
        <v>6777</v>
      </c>
      <c r="D124" s="78" t="s">
        <v>289</v>
      </c>
      <c r="E124" s="13">
        <v>44468</v>
      </c>
      <c r="F124" s="76" t="s">
        <v>1362</v>
      </c>
      <c r="G124" s="13">
        <v>44468.916666666664</v>
      </c>
      <c r="H124" s="77" t="s">
        <v>6610</v>
      </c>
      <c r="I124" s="16">
        <v>65</v>
      </c>
      <c r="J124" s="16">
        <v>50</v>
      </c>
      <c r="K124" s="16">
        <v>17</v>
      </c>
      <c r="L124" s="16">
        <v>5</v>
      </c>
      <c r="M124" s="81">
        <v>13.8125</v>
      </c>
      <c r="N124" s="100">
        <v>13.8125</v>
      </c>
      <c r="O124" s="64">
        <v>2530</v>
      </c>
      <c r="P124" s="65">
        <f>Table224578910112345678910111213141516171819202122232425262728293031323334353637383940[[#This Row],[PEMBULATAN]]*O124</f>
        <v>34945.625</v>
      </c>
    </row>
    <row r="125" spans="1:16" ht="26.25" customHeight="1" x14ac:dyDescent="0.2">
      <c r="A125" s="14"/>
      <c r="B125" s="75"/>
      <c r="C125" s="73" t="s">
        <v>6778</v>
      </c>
      <c r="D125" s="78" t="s">
        <v>289</v>
      </c>
      <c r="E125" s="13">
        <v>44468</v>
      </c>
      <c r="F125" s="76" t="s">
        <v>1362</v>
      </c>
      <c r="G125" s="13">
        <v>44468.916666666664</v>
      </c>
      <c r="H125" s="77" t="s">
        <v>6610</v>
      </c>
      <c r="I125" s="16">
        <v>60</v>
      </c>
      <c r="J125" s="16">
        <v>60</v>
      </c>
      <c r="K125" s="16">
        <v>25</v>
      </c>
      <c r="L125" s="16">
        <v>10</v>
      </c>
      <c r="M125" s="81">
        <v>22.5</v>
      </c>
      <c r="N125" s="100">
        <v>22.5</v>
      </c>
      <c r="O125" s="64">
        <v>2530</v>
      </c>
      <c r="P125" s="65">
        <f>Table224578910112345678910111213141516171819202122232425262728293031323334353637383940[[#This Row],[PEMBULATAN]]*O125</f>
        <v>56925</v>
      </c>
    </row>
    <row r="126" spans="1:16" ht="26.25" customHeight="1" x14ac:dyDescent="0.2">
      <c r="A126" s="14"/>
      <c r="B126" s="75"/>
      <c r="C126" s="73" t="s">
        <v>6779</v>
      </c>
      <c r="D126" s="78" t="s">
        <v>289</v>
      </c>
      <c r="E126" s="13">
        <v>44468</v>
      </c>
      <c r="F126" s="76" t="s">
        <v>1362</v>
      </c>
      <c r="G126" s="13">
        <v>44468.916666666664</v>
      </c>
      <c r="H126" s="77" t="s">
        <v>6610</v>
      </c>
      <c r="I126" s="16">
        <v>60</v>
      </c>
      <c r="J126" s="16">
        <v>43</v>
      </c>
      <c r="K126" s="16">
        <v>20</v>
      </c>
      <c r="L126" s="16">
        <v>4</v>
      </c>
      <c r="M126" s="81">
        <v>12.9</v>
      </c>
      <c r="N126" s="100">
        <v>12.9</v>
      </c>
      <c r="O126" s="64">
        <v>2530</v>
      </c>
      <c r="P126" s="65">
        <f>Table224578910112345678910111213141516171819202122232425262728293031323334353637383940[[#This Row],[PEMBULATAN]]*O126</f>
        <v>32637</v>
      </c>
    </row>
    <row r="127" spans="1:16" ht="26.25" customHeight="1" x14ac:dyDescent="0.2">
      <c r="A127" s="14"/>
      <c r="B127" s="75"/>
      <c r="C127" s="73" t="s">
        <v>6780</v>
      </c>
      <c r="D127" s="78" t="s">
        <v>289</v>
      </c>
      <c r="E127" s="13">
        <v>44468</v>
      </c>
      <c r="F127" s="76" t="s">
        <v>1362</v>
      </c>
      <c r="G127" s="13">
        <v>44468.916666666664</v>
      </c>
      <c r="H127" s="77" t="s">
        <v>6610</v>
      </c>
      <c r="I127" s="16">
        <v>45</v>
      </c>
      <c r="J127" s="16">
        <v>37</v>
      </c>
      <c r="K127" s="16">
        <v>35</v>
      </c>
      <c r="L127" s="16">
        <v>5</v>
      </c>
      <c r="M127" s="81">
        <v>14.56875</v>
      </c>
      <c r="N127" s="100">
        <v>14.56875</v>
      </c>
      <c r="O127" s="64">
        <v>2530</v>
      </c>
      <c r="P127" s="65">
        <f>Table224578910112345678910111213141516171819202122232425262728293031323334353637383940[[#This Row],[PEMBULATAN]]*O127</f>
        <v>36858.9375</v>
      </c>
    </row>
    <row r="128" spans="1:16" ht="26.25" customHeight="1" x14ac:dyDescent="0.2">
      <c r="A128" s="14"/>
      <c r="B128" s="75"/>
      <c r="C128" s="73" t="s">
        <v>6781</v>
      </c>
      <c r="D128" s="78" t="s">
        <v>289</v>
      </c>
      <c r="E128" s="13">
        <v>44468</v>
      </c>
      <c r="F128" s="76" t="s">
        <v>1362</v>
      </c>
      <c r="G128" s="13">
        <v>44468.916666666664</v>
      </c>
      <c r="H128" s="77" t="s">
        <v>6610</v>
      </c>
      <c r="I128" s="16">
        <v>85</v>
      </c>
      <c r="J128" s="16">
        <v>67</v>
      </c>
      <c r="K128" s="16">
        <v>25</v>
      </c>
      <c r="L128" s="16">
        <v>15</v>
      </c>
      <c r="M128" s="81">
        <v>35.59375</v>
      </c>
      <c r="N128" s="100">
        <v>35.59375</v>
      </c>
      <c r="O128" s="64">
        <v>2530</v>
      </c>
      <c r="P128" s="65">
        <f>Table224578910112345678910111213141516171819202122232425262728293031323334353637383940[[#This Row],[PEMBULATAN]]*O128</f>
        <v>90052.1875</v>
      </c>
    </row>
    <row r="129" spans="1:16" ht="26.25" customHeight="1" x14ac:dyDescent="0.2">
      <c r="A129" s="14"/>
      <c r="B129" s="75"/>
      <c r="C129" s="73" t="s">
        <v>6782</v>
      </c>
      <c r="D129" s="78" t="s">
        <v>289</v>
      </c>
      <c r="E129" s="13">
        <v>44468</v>
      </c>
      <c r="F129" s="76" t="s">
        <v>1362</v>
      </c>
      <c r="G129" s="13">
        <v>44468.916666666664</v>
      </c>
      <c r="H129" s="77" t="s">
        <v>6610</v>
      </c>
      <c r="I129" s="16">
        <v>60</v>
      </c>
      <c r="J129" s="16">
        <v>60</v>
      </c>
      <c r="K129" s="16">
        <v>25</v>
      </c>
      <c r="L129" s="16">
        <v>13</v>
      </c>
      <c r="M129" s="81">
        <v>22.5</v>
      </c>
      <c r="N129" s="100">
        <v>22.5</v>
      </c>
      <c r="O129" s="64">
        <v>2530</v>
      </c>
      <c r="P129" s="65">
        <f>Table224578910112345678910111213141516171819202122232425262728293031323334353637383940[[#This Row],[PEMBULATAN]]*O129</f>
        <v>56925</v>
      </c>
    </row>
    <row r="130" spans="1:16" ht="26.25" customHeight="1" x14ac:dyDescent="0.2">
      <c r="A130" s="14"/>
      <c r="B130" s="75"/>
      <c r="C130" s="73" t="s">
        <v>6783</v>
      </c>
      <c r="D130" s="78" t="s">
        <v>289</v>
      </c>
      <c r="E130" s="13">
        <v>44468</v>
      </c>
      <c r="F130" s="76" t="s">
        <v>1362</v>
      </c>
      <c r="G130" s="13">
        <v>44468.916666666664</v>
      </c>
      <c r="H130" s="77" t="s">
        <v>6610</v>
      </c>
      <c r="I130" s="16">
        <v>60</v>
      </c>
      <c r="J130" s="16">
        <v>68</v>
      </c>
      <c r="K130" s="16">
        <v>53</v>
      </c>
      <c r="L130" s="16">
        <v>8</v>
      </c>
      <c r="M130" s="81">
        <v>54.06</v>
      </c>
      <c r="N130" s="100">
        <v>54.06</v>
      </c>
      <c r="O130" s="64">
        <v>2530</v>
      </c>
      <c r="P130" s="65">
        <f>Table224578910112345678910111213141516171819202122232425262728293031323334353637383940[[#This Row],[PEMBULATAN]]*O130</f>
        <v>136771.80000000002</v>
      </c>
    </row>
    <row r="131" spans="1:16" ht="26.25" customHeight="1" x14ac:dyDescent="0.2">
      <c r="A131" s="14"/>
      <c r="B131" s="75"/>
      <c r="C131" s="73" t="s">
        <v>6784</v>
      </c>
      <c r="D131" s="78" t="s">
        <v>289</v>
      </c>
      <c r="E131" s="13">
        <v>44468</v>
      </c>
      <c r="F131" s="76" t="s">
        <v>1362</v>
      </c>
      <c r="G131" s="13">
        <v>44468.916666666664</v>
      </c>
      <c r="H131" s="77" t="s">
        <v>6610</v>
      </c>
      <c r="I131" s="16">
        <v>76</v>
      </c>
      <c r="J131" s="16">
        <v>70</v>
      </c>
      <c r="K131" s="16">
        <v>23</v>
      </c>
      <c r="L131" s="16">
        <v>12</v>
      </c>
      <c r="M131" s="81">
        <v>30.59</v>
      </c>
      <c r="N131" s="100">
        <v>30.59</v>
      </c>
      <c r="O131" s="64">
        <v>2530</v>
      </c>
      <c r="P131" s="65">
        <f>Table224578910112345678910111213141516171819202122232425262728293031323334353637383940[[#This Row],[PEMBULATAN]]*O131</f>
        <v>77392.7</v>
      </c>
    </row>
    <row r="132" spans="1:16" ht="26.25" customHeight="1" x14ac:dyDescent="0.2">
      <c r="A132" s="14"/>
      <c r="B132" s="75"/>
      <c r="C132" s="73" t="s">
        <v>6785</v>
      </c>
      <c r="D132" s="78" t="s">
        <v>289</v>
      </c>
      <c r="E132" s="13">
        <v>44468</v>
      </c>
      <c r="F132" s="76" t="s">
        <v>1362</v>
      </c>
      <c r="G132" s="13">
        <v>44468.916666666664</v>
      </c>
      <c r="H132" s="77" t="s">
        <v>6610</v>
      </c>
      <c r="I132" s="16">
        <v>43</v>
      </c>
      <c r="J132" s="16">
        <v>39</v>
      </c>
      <c r="K132" s="16">
        <v>27</v>
      </c>
      <c r="L132" s="16">
        <v>8</v>
      </c>
      <c r="M132" s="81">
        <v>11.319750000000001</v>
      </c>
      <c r="N132" s="100">
        <v>12</v>
      </c>
      <c r="O132" s="64">
        <v>2530</v>
      </c>
      <c r="P132" s="65">
        <f>Table224578910112345678910111213141516171819202122232425262728293031323334353637383940[[#This Row],[PEMBULATAN]]*O132</f>
        <v>30360</v>
      </c>
    </row>
    <row r="133" spans="1:16" ht="26.25" customHeight="1" x14ac:dyDescent="0.2">
      <c r="A133" s="14"/>
      <c r="B133" s="75"/>
      <c r="C133" s="73" t="s">
        <v>6786</v>
      </c>
      <c r="D133" s="78" t="s">
        <v>289</v>
      </c>
      <c r="E133" s="13">
        <v>44468</v>
      </c>
      <c r="F133" s="76" t="s">
        <v>1362</v>
      </c>
      <c r="G133" s="13">
        <v>44468.916666666664</v>
      </c>
      <c r="H133" s="77" t="s">
        <v>6610</v>
      </c>
      <c r="I133" s="16">
        <v>53</v>
      </c>
      <c r="J133" s="16">
        <v>40</v>
      </c>
      <c r="K133" s="16">
        <v>28</v>
      </c>
      <c r="L133" s="16">
        <v>5</v>
      </c>
      <c r="M133" s="81">
        <v>14.84</v>
      </c>
      <c r="N133" s="100">
        <v>14.84</v>
      </c>
      <c r="O133" s="64">
        <v>2530</v>
      </c>
      <c r="P133" s="65">
        <f>Table224578910112345678910111213141516171819202122232425262728293031323334353637383940[[#This Row],[PEMBULATAN]]*O133</f>
        <v>37545.199999999997</v>
      </c>
    </row>
    <row r="134" spans="1:16" ht="26.25" customHeight="1" x14ac:dyDescent="0.2">
      <c r="A134" s="14"/>
      <c r="B134" s="75"/>
      <c r="C134" s="73" t="s">
        <v>6787</v>
      </c>
      <c r="D134" s="78" t="s">
        <v>289</v>
      </c>
      <c r="E134" s="13">
        <v>44468</v>
      </c>
      <c r="F134" s="76" t="s">
        <v>1362</v>
      </c>
      <c r="G134" s="13">
        <v>44468.916666666664</v>
      </c>
      <c r="H134" s="77" t="s">
        <v>6610</v>
      </c>
      <c r="I134" s="16">
        <v>70</v>
      </c>
      <c r="J134" s="16">
        <v>58</v>
      </c>
      <c r="K134" s="16">
        <v>22</v>
      </c>
      <c r="L134" s="16">
        <v>10</v>
      </c>
      <c r="M134" s="81">
        <v>22.33</v>
      </c>
      <c r="N134" s="100">
        <v>23</v>
      </c>
      <c r="O134" s="64">
        <v>2530</v>
      </c>
      <c r="P134" s="65">
        <f>Table224578910112345678910111213141516171819202122232425262728293031323334353637383940[[#This Row],[PEMBULATAN]]*O134</f>
        <v>58190</v>
      </c>
    </row>
    <row r="135" spans="1:16" ht="26.25" customHeight="1" x14ac:dyDescent="0.2">
      <c r="A135" s="14"/>
      <c r="B135" s="75"/>
      <c r="C135" s="73" t="s">
        <v>6788</v>
      </c>
      <c r="D135" s="78" t="s">
        <v>289</v>
      </c>
      <c r="E135" s="13">
        <v>44468</v>
      </c>
      <c r="F135" s="76" t="s">
        <v>1362</v>
      </c>
      <c r="G135" s="13">
        <v>44468.916666666664</v>
      </c>
      <c r="H135" s="77" t="s">
        <v>6610</v>
      </c>
      <c r="I135" s="16">
        <v>73</v>
      </c>
      <c r="J135" s="16">
        <v>56</v>
      </c>
      <c r="K135" s="16">
        <v>20</v>
      </c>
      <c r="L135" s="16">
        <v>10</v>
      </c>
      <c r="M135" s="81">
        <v>20.440000000000001</v>
      </c>
      <c r="N135" s="100">
        <v>21</v>
      </c>
      <c r="O135" s="64">
        <v>2530</v>
      </c>
      <c r="P135" s="65">
        <f>Table224578910112345678910111213141516171819202122232425262728293031323334353637383940[[#This Row],[PEMBULATAN]]*O135</f>
        <v>53130</v>
      </c>
    </row>
    <row r="136" spans="1:16" ht="26.25" customHeight="1" x14ac:dyDescent="0.2">
      <c r="A136" s="14"/>
      <c r="B136" s="75"/>
      <c r="C136" s="73" t="s">
        <v>6789</v>
      </c>
      <c r="D136" s="78" t="s">
        <v>289</v>
      </c>
      <c r="E136" s="13">
        <v>44468</v>
      </c>
      <c r="F136" s="76" t="s">
        <v>1362</v>
      </c>
      <c r="G136" s="13">
        <v>44468.916666666664</v>
      </c>
      <c r="H136" s="77" t="s">
        <v>6610</v>
      </c>
      <c r="I136" s="16">
        <v>70</v>
      </c>
      <c r="J136" s="16">
        <v>60</v>
      </c>
      <c r="K136" s="16">
        <v>30</v>
      </c>
      <c r="L136" s="16">
        <v>7</v>
      </c>
      <c r="M136" s="81">
        <v>31.5</v>
      </c>
      <c r="N136" s="100">
        <v>31.5</v>
      </c>
      <c r="O136" s="64">
        <v>2530</v>
      </c>
      <c r="P136" s="65">
        <f>Table224578910112345678910111213141516171819202122232425262728293031323334353637383940[[#This Row],[PEMBULATAN]]*O136</f>
        <v>79695</v>
      </c>
    </row>
    <row r="137" spans="1:16" ht="26.25" customHeight="1" x14ac:dyDescent="0.2">
      <c r="A137" s="14"/>
      <c r="B137" s="75"/>
      <c r="C137" s="73" t="s">
        <v>6790</v>
      </c>
      <c r="D137" s="78" t="s">
        <v>289</v>
      </c>
      <c r="E137" s="13">
        <v>44468</v>
      </c>
      <c r="F137" s="76" t="s">
        <v>1362</v>
      </c>
      <c r="G137" s="13">
        <v>44468.916666666664</v>
      </c>
      <c r="H137" s="77" t="s">
        <v>6610</v>
      </c>
      <c r="I137" s="16">
        <v>60</v>
      </c>
      <c r="J137" s="16">
        <v>57</v>
      </c>
      <c r="K137" s="16">
        <v>26</v>
      </c>
      <c r="L137" s="16">
        <v>5</v>
      </c>
      <c r="M137" s="81">
        <v>22.23</v>
      </c>
      <c r="N137" s="100">
        <v>22.23</v>
      </c>
      <c r="O137" s="64">
        <v>2530</v>
      </c>
      <c r="P137" s="65">
        <f>Table224578910112345678910111213141516171819202122232425262728293031323334353637383940[[#This Row],[PEMBULATAN]]*O137</f>
        <v>56241.9</v>
      </c>
    </row>
    <row r="138" spans="1:16" ht="26.25" customHeight="1" x14ac:dyDescent="0.2">
      <c r="A138" s="14"/>
      <c r="B138" s="75"/>
      <c r="C138" s="73" t="s">
        <v>6791</v>
      </c>
      <c r="D138" s="78" t="s">
        <v>289</v>
      </c>
      <c r="E138" s="13">
        <v>44468</v>
      </c>
      <c r="F138" s="76" t="s">
        <v>1362</v>
      </c>
      <c r="G138" s="13">
        <v>44468.916666666664</v>
      </c>
      <c r="H138" s="77" t="s">
        <v>6610</v>
      </c>
      <c r="I138" s="16">
        <v>50</v>
      </c>
      <c r="J138" s="16">
        <v>39</v>
      </c>
      <c r="K138" s="16">
        <v>30</v>
      </c>
      <c r="L138" s="16">
        <v>3</v>
      </c>
      <c r="M138" s="81">
        <v>14.625</v>
      </c>
      <c r="N138" s="100">
        <v>14.625</v>
      </c>
      <c r="O138" s="64">
        <v>2530</v>
      </c>
      <c r="P138" s="65">
        <f>Table224578910112345678910111213141516171819202122232425262728293031323334353637383940[[#This Row],[PEMBULATAN]]*O138</f>
        <v>37001.25</v>
      </c>
    </row>
    <row r="139" spans="1:16" ht="26.25" customHeight="1" x14ac:dyDescent="0.2">
      <c r="A139" s="14"/>
      <c r="B139" s="75"/>
      <c r="C139" s="73" t="s">
        <v>6792</v>
      </c>
      <c r="D139" s="78" t="s">
        <v>289</v>
      </c>
      <c r="E139" s="13">
        <v>44468</v>
      </c>
      <c r="F139" s="76" t="s">
        <v>1362</v>
      </c>
      <c r="G139" s="13">
        <v>44468.916666666664</v>
      </c>
      <c r="H139" s="77" t="s">
        <v>6610</v>
      </c>
      <c r="I139" s="16">
        <v>62</v>
      </c>
      <c r="J139" s="16">
        <v>55</v>
      </c>
      <c r="K139" s="16">
        <v>25</v>
      </c>
      <c r="L139" s="16">
        <v>6</v>
      </c>
      <c r="M139" s="81">
        <v>21.3125</v>
      </c>
      <c r="N139" s="100">
        <v>22</v>
      </c>
      <c r="O139" s="64">
        <v>2530</v>
      </c>
      <c r="P139" s="65">
        <f>Table224578910112345678910111213141516171819202122232425262728293031323334353637383940[[#This Row],[PEMBULATAN]]*O139</f>
        <v>55660</v>
      </c>
    </row>
    <row r="140" spans="1:16" ht="26.25" customHeight="1" x14ac:dyDescent="0.2">
      <c r="A140" s="14"/>
      <c r="B140" s="75"/>
      <c r="C140" s="73" t="s">
        <v>6793</v>
      </c>
      <c r="D140" s="78" t="s">
        <v>289</v>
      </c>
      <c r="E140" s="13">
        <v>44468</v>
      </c>
      <c r="F140" s="76" t="s">
        <v>1362</v>
      </c>
      <c r="G140" s="13">
        <v>44468.916666666664</v>
      </c>
      <c r="H140" s="77" t="s">
        <v>6610</v>
      </c>
      <c r="I140" s="16">
        <v>70</v>
      </c>
      <c r="J140" s="16">
        <v>60</v>
      </c>
      <c r="K140" s="16">
        <v>20</v>
      </c>
      <c r="L140" s="16">
        <v>11</v>
      </c>
      <c r="M140" s="81">
        <v>21</v>
      </c>
      <c r="N140" s="100">
        <v>21</v>
      </c>
      <c r="O140" s="64">
        <v>2530</v>
      </c>
      <c r="P140" s="65">
        <f>Table224578910112345678910111213141516171819202122232425262728293031323334353637383940[[#This Row],[PEMBULATAN]]*O140</f>
        <v>53130</v>
      </c>
    </row>
    <row r="141" spans="1:16" ht="26.25" customHeight="1" x14ac:dyDescent="0.2">
      <c r="A141" s="14"/>
      <c r="B141" s="75"/>
      <c r="C141" s="73" t="s">
        <v>6794</v>
      </c>
      <c r="D141" s="78" t="s">
        <v>289</v>
      </c>
      <c r="E141" s="13">
        <v>44468</v>
      </c>
      <c r="F141" s="76" t="s">
        <v>1362</v>
      </c>
      <c r="G141" s="13">
        <v>44468.916666666664</v>
      </c>
      <c r="H141" s="77" t="s">
        <v>6610</v>
      </c>
      <c r="I141" s="16">
        <v>104</v>
      </c>
      <c r="J141" s="16">
        <v>62</v>
      </c>
      <c r="K141" s="16">
        <v>3</v>
      </c>
      <c r="L141" s="16">
        <v>15</v>
      </c>
      <c r="M141" s="81">
        <v>4.8360000000000003</v>
      </c>
      <c r="N141" s="100">
        <v>15</v>
      </c>
      <c r="O141" s="64">
        <v>2530</v>
      </c>
      <c r="P141" s="65">
        <f>Table224578910112345678910111213141516171819202122232425262728293031323334353637383940[[#This Row],[PEMBULATAN]]*O141</f>
        <v>37950</v>
      </c>
    </row>
    <row r="142" spans="1:16" ht="26.25" customHeight="1" x14ac:dyDescent="0.2">
      <c r="A142" s="14"/>
      <c r="B142" s="75"/>
      <c r="C142" s="73" t="s">
        <v>6795</v>
      </c>
      <c r="D142" s="78" t="s">
        <v>289</v>
      </c>
      <c r="E142" s="13">
        <v>44468</v>
      </c>
      <c r="F142" s="76" t="s">
        <v>1362</v>
      </c>
      <c r="G142" s="13">
        <v>44468.916666666664</v>
      </c>
      <c r="H142" s="77" t="s">
        <v>6610</v>
      </c>
      <c r="I142" s="16">
        <v>75</v>
      </c>
      <c r="J142" s="16">
        <v>60</v>
      </c>
      <c r="K142" s="16">
        <v>25</v>
      </c>
      <c r="L142" s="16">
        <v>8</v>
      </c>
      <c r="M142" s="81">
        <v>28.125</v>
      </c>
      <c r="N142" s="100">
        <v>28.125</v>
      </c>
      <c r="O142" s="64">
        <v>2530</v>
      </c>
      <c r="P142" s="65">
        <f>Table224578910112345678910111213141516171819202122232425262728293031323334353637383940[[#This Row],[PEMBULATAN]]*O142</f>
        <v>71156.25</v>
      </c>
    </row>
    <row r="143" spans="1:16" ht="26.25" customHeight="1" x14ac:dyDescent="0.2">
      <c r="A143" s="14"/>
      <c r="B143" s="75"/>
      <c r="C143" s="73" t="s">
        <v>6796</v>
      </c>
      <c r="D143" s="78" t="s">
        <v>289</v>
      </c>
      <c r="E143" s="13">
        <v>44468</v>
      </c>
      <c r="F143" s="76" t="s">
        <v>1362</v>
      </c>
      <c r="G143" s="13">
        <v>44468.916666666664</v>
      </c>
      <c r="H143" s="77" t="s">
        <v>6610</v>
      </c>
      <c r="I143" s="16">
        <v>75</v>
      </c>
      <c r="J143" s="16">
        <v>60</v>
      </c>
      <c r="K143" s="16">
        <v>23</v>
      </c>
      <c r="L143" s="16">
        <v>12</v>
      </c>
      <c r="M143" s="81">
        <v>25.875</v>
      </c>
      <c r="N143" s="100">
        <v>25.875</v>
      </c>
      <c r="O143" s="64">
        <v>2530</v>
      </c>
      <c r="P143" s="65">
        <f>Table224578910112345678910111213141516171819202122232425262728293031323334353637383940[[#This Row],[PEMBULATAN]]*O143</f>
        <v>65463.75</v>
      </c>
    </row>
    <row r="144" spans="1:16" ht="26.25" customHeight="1" x14ac:dyDescent="0.2">
      <c r="A144" s="14"/>
      <c r="B144" s="75"/>
      <c r="C144" s="73" t="s">
        <v>6797</v>
      </c>
      <c r="D144" s="78" t="s">
        <v>289</v>
      </c>
      <c r="E144" s="13">
        <v>44468</v>
      </c>
      <c r="F144" s="76" t="s">
        <v>1362</v>
      </c>
      <c r="G144" s="13">
        <v>44468.916666666664</v>
      </c>
      <c r="H144" s="77" t="s">
        <v>6610</v>
      </c>
      <c r="I144" s="16">
        <v>70</v>
      </c>
      <c r="J144" s="16">
        <v>60</v>
      </c>
      <c r="K144" s="16">
        <v>35</v>
      </c>
      <c r="L144" s="16">
        <v>17</v>
      </c>
      <c r="M144" s="81">
        <v>36.75</v>
      </c>
      <c r="N144" s="100">
        <v>36.75</v>
      </c>
      <c r="O144" s="64">
        <v>2530</v>
      </c>
      <c r="P144" s="65">
        <f>Table224578910112345678910111213141516171819202122232425262728293031323334353637383940[[#This Row],[PEMBULATAN]]*O144</f>
        <v>92977.5</v>
      </c>
    </row>
    <row r="145" spans="1:16" ht="26.25" customHeight="1" x14ac:dyDescent="0.2">
      <c r="A145" s="14"/>
      <c r="B145" s="75"/>
      <c r="C145" s="73" t="s">
        <v>6798</v>
      </c>
      <c r="D145" s="78" t="s">
        <v>289</v>
      </c>
      <c r="E145" s="13">
        <v>44468</v>
      </c>
      <c r="F145" s="76" t="s">
        <v>1362</v>
      </c>
      <c r="G145" s="13">
        <v>44468.916666666664</v>
      </c>
      <c r="H145" s="77" t="s">
        <v>6610</v>
      </c>
      <c r="I145" s="16">
        <v>84</v>
      </c>
      <c r="J145" s="16">
        <v>50</v>
      </c>
      <c r="K145" s="16">
        <v>26</v>
      </c>
      <c r="L145" s="16">
        <v>11</v>
      </c>
      <c r="M145" s="81">
        <v>27.3</v>
      </c>
      <c r="N145" s="100">
        <v>28</v>
      </c>
      <c r="O145" s="64">
        <v>2530</v>
      </c>
      <c r="P145" s="65">
        <f>Table224578910112345678910111213141516171819202122232425262728293031323334353637383940[[#This Row],[PEMBULATAN]]*O145</f>
        <v>70840</v>
      </c>
    </row>
    <row r="146" spans="1:16" ht="26.25" customHeight="1" x14ac:dyDescent="0.2">
      <c r="A146" s="14"/>
      <c r="B146" s="75"/>
      <c r="C146" s="73" t="s">
        <v>6799</v>
      </c>
      <c r="D146" s="78" t="s">
        <v>289</v>
      </c>
      <c r="E146" s="13">
        <v>44468</v>
      </c>
      <c r="F146" s="76" t="s">
        <v>1362</v>
      </c>
      <c r="G146" s="13">
        <v>44468.916666666664</v>
      </c>
      <c r="H146" s="77" t="s">
        <v>6610</v>
      </c>
      <c r="I146" s="16">
        <v>70</v>
      </c>
      <c r="J146" s="16">
        <v>60</v>
      </c>
      <c r="K146" s="16">
        <v>25</v>
      </c>
      <c r="L146" s="16">
        <v>21</v>
      </c>
      <c r="M146" s="81">
        <v>26.25</v>
      </c>
      <c r="N146" s="100">
        <v>26.25</v>
      </c>
      <c r="O146" s="64">
        <v>2530</v>
      </c>
      <c r="P146" s="65">
        <f>Table224578910112345678910111213141516171819202122232425262728293031323334353637383940[[#This Row],[PEMBULATAN]]*O146</f>
        <v>66412.5</v>
      </c>
    </row>
    <row r="147" spans="1:16" ht="26.25" customHeight="1" x14ac:dyDescent="0.2">
      <c r="A147" s="14"/>
      <c r="B147" s="75"/>
      <c r="C147" s="73" t="s">
        <v>6800</v>
      </c>
      <c r="D147" s="78" t="s">
        <v>289</v>
      </c>
      <c r="E147" s="13">
        <v>44468</v>
      </c>
      <c r="F147" s="76" t="s">
        <v>1362</v>
      </c>
      <c r="G147" s="13">
        <v>44468.916666666664</v>
      </c>
      <c r="H147" s="77" t="s">
        <v>6610</v>
      </c>
      <c r="I147" s="16">
        <v>92</v>
      </c>
      <c r="J147" s="16">
        <v>68</v>
      </c>
      <c r="K147" s="16">
        <v>28</v>
      </c>
      <c r="L147" s="16">
        <v>10</v>
      </c>
      <c r="M147" s="81">
        <v>43.792000000000002</v>
      </c>
      <c r="N147" s="100">
        <v>43.792000000000002</v>
      </c>
      <c r="O147" s="64">
        <v>2530</v>
      </c>
      <c r="P147" s="65">
        <f>Table224578910112345678910111213141516171819202122232425262728293031323334353637383940[[#This Row],[PEMBULATAN]]*O147</f>
        <v>110793.76000000001</v>
      </c>
    </row>
    <row r="148" spans="1:16" ht="26.25" customHeight="1" x14ac:dyDescent="0.2">
      <c r="A148" s="14"/>
      <c r="B148" s="75"/>
      <c r="C148" s="73" t="s">
        <v>6801</v>
      </c>
      <c r="D148" s="78" t="s">
        <v>289</v>
      </c>
      <c r="E148" s="13">
        <v>44468</v>
      </c>
      <c r="F148" s="76" t="s">
        <v>1362</v>
      </c>
      <c r="G148" s="13">
        <v>44468.916666666664</v>
      </c>
      <c r="H148" s="77" t="s">
        <v>6610</v>
      </c>
      <c r="I148" s="16">
        <v>65</v>
      </c>
      <c r="J148" s="16">
        <v>60</v>
      </c>
      <c r="K148" s="16">
        <v>20</v>
      </c>
      <c r="L148" s="16">
        <v>9</v>
      </c>
      <c r="M148" s="81">
        <v>19.5</v>
      </c>
      <c r="N148" s="100">
        <v>19.5</v>
      </c>
      <c r="O148" s="64">
        <v>2530</v>
      </c>
      <c r="P148" s="65">
        <f>Table224578910112345678910111213141516171819202122232425262728293031323334353637383940[[#This Row],[PEMBULATAN]]*O148</f>
        <v>49335</v>
      </c>
    </row>
    <row r="149" spans="1:16" ht="26.25" customHeight="1" x14ac:dyDescent="0.2">
      <c r="A149" s="14"/>
      <c r="B149" s="75"/>
      <c r="C149" s="73" t="s">
        <v>6802</v>
      </c>
      <c r="D149" s="78" t="s">
        <v>289</v>
      </c>
      <c r="E149" s="13">
        <v>44468</v>
      </c>
      <c r="F149" s="76" t="s">
        <v>1362</v>
      </c>
      <c r="G149" s="13">
        <v>44468.916666666664</v>
      </c>
      <c r="H149" s="77" t="s">
        <v>6610</v>
      </c>
      <c r="I149" s="16">
        <v>87</v>
      </c>
      <c r="J149" s="16">
        <v>45</v>
      </c>
      <c r="K149" s="16">
        <v>16</v>
      </c>
      <c r="L149" s="16">
        <v>5</v>
      </c>
      <c r="M149" s="81">
        <v>15.66</v>
      </c>
      <c r="N149" s="100">
        <v>15.66</v>
      </c>
      <c r="O149" s="64">
        <v>2530</v>
      </c>
      <c r="P149" s="65">
        <f>Table224578910112345678910111213141516171819202122232425262728293031323334353637383940[[#This Row],[PEMBULATAN]]*O149</f>
        <v>39619.800000000003</v>
      </c>
    </row>
    <row r="150" spans="1:16" ht="26.25" customHeight="1" x14ac:dyDescent="0.2">
      <c r="A150" s="14"/>
      <c r="B150" s="75"/>
      <c r="C150" s="73" t="s">
        <v>6803</v>
      </c>
      <c r="D150" s="78" t="s">
        <v>289</v>
      </c>
      <c r="E150" s="13">
        <v>44468</v>
      </c>
      <c r="F150" s="76" t="s">
        <v>1362</v>
      </c>
      <c r="G150" s="13">
        <v>44468.916666666664</v>
      </c>
      <c r="H150" s="77" t="s">
        <v>6610</v>
      </c>
      <c r="I150" s="16">
        <v>36</v>
      </c>
      <c r="J150" s="16">
        <v>35</v>
      </c>
      <c r="K150" s="16">
        <v>25</v>
      </c>
      <c r="L150" s="16">
        <v>14</v>
      </c>
      <c r="M150" s="81">
        <v>7.875</v>
      </c>
      <c r="N150" s="100">
        <v>14</v>
      </c>
      <c r="O150" s="64">
        <v>2530</v>
      </c>
      <c r="P150" s="65">
        <f>Table224578910112345678910111213141516171819202122232425262728293031323334353637383940[[#This Row],[PEMBULATAN]]*O150</f>
        <v>35420</v>
      </c>
    </row>
    <row r="151" spans="1:16" ht="26.25" customHeight="1" x14ac:dyDescent="0.2">
      <c r="A151" s="14"/>
      <c r="B151" s="75"/>
      <c r="C151" s="73" t="s">
        <v>6804</v>
      </c>
      <c r="D151" s="78" t="s">
        <v>289</v>
      </c>
      <c r="E151" s="13">
        <v>44468</v>
      </c>
      <c r="F151" s="76" t="s">
        <v>1362</v>
      </c>
      <c r="G151" s="13">
        <v>44468.916666666664</v>
      </c>
      <c r="H151" s="77" t="s">
        <v>6610</v>
      </c>
      <c r="I151" s="16">
        <v>54</v>
      </c>
      <c r="J151" s="16">
        <v>35</v>
      </c>
      <c r="K151" s="16">
        <v>30</v>
      </c>
      <c r="L151" s="16">
        <v>10</v>
      </c>
      <c r="M151" s="81">
        <v>14.175000000000001</v>
      </c>
      <c r="N151" s="100">
        <v>14.175000000000001</v>
      </c>
      <c r="O151" s="64">
        <v>2530</v>
      </c>
      <c r="P151" s="65">
        <f>Table224578910112345678910111213141516171819202122232425262728293031323334353637383940[[#This Row],[PEMBULATAN]]*O151</f>
        <v>35862.75</v>
      </c>
    </row>
    <row r="152" spans="1:16" ht="26.25" customHeight="1" x14ac:dyDescent="0.2">
      <c r="A152" s="14"/>
      <c r="B152" s="75"/>
      <c r="C152" s="73" t="s">
        <v>6805</v>
      </c>
      <c r="D152" s="78" t="s">
        <v>289</v>
      </c>
      <c r="E152" s="13">
        <v>44468</v>
      </c>
      <c r="F152" s="76" t="s">
        <v>1362</v>
      </c>
      <c r="G152" s="13">
        <v>44468.916666666664</v>
      </c>
      <c r="H152" s="77" t="s">
        <v>6610</v>
      </c>
      <c r="I152" s="16">
        <v>37</v>
      </c>
      <c r="J152" s="16">
        <v>30</v>
      </c>
      <c r="K152" s="16">
        <v>24</v>
      </c>
      <c r="L152" s="16">
        <v>2</v>
      </c>
      <c r="M152" s="81">
        <v>6.66</v>
      </c>
      <c r="N152" s="100">
        <v>6.66</v>
      </c>
      <c r="O152" s="64">
        <v>2530</v>
      </c>
      <c r="P152" s="65">
        <f>Table224578910112345678910111213141516171819202122232425262728293031323334353637383940[[#This Row],[PEMBULATAN]]*O152</f>
        <v>16849.8</v>
      </c>
    </row>
    <row r="153" spans="1:16" ht="26.25" customHeight="1" x14ac:dyDescent="0.2">
      <c r="A153" s="14"/>
      <c r="B153" s="75"/>
      <c r="C153" s="73" t="s">
        <v>6806</v>
      </c>
      <c r="D153" s="78" t="s">
        <v>289</v>
      </c>
      <c r="E153" s="13">
        <v>44468</v>
      </c>
      <c r="F153" s="76" t="s">
        <v>1362</v>
      </c>
      <c r="G153" s="13">
        <v>44468.916666666664</v>
      </c>
      <c r="H153" s="77" t="s">
        <v>6610</v>
      </c>
      <c r="I153" s="16">
        <v>50</v>
      </c>
      <c r="J153" s="16">
        <v>20</v>
      </c>
      <c r="K153" s="16">
        <v>16</v>
      </c>
      <c r="L153" s="16">
        <v>15</v>
      </c>
      <c r="M153" s="81">
        <v>4</v>
      </c>
      <c r="N153" s="100">
        <v>15</v>
      </c>
      <c r="O153" s="64">
        <v>2530</v>
      </c>
      <c r="P153" s="65">
        <f>Table224578910112345678910111213141516171819202122232425262728293031323334353637383940[[#This Row],[PEMBULATAN]]*O153</f>
        <v>37950</v>
      </c>
    </row>
    <row r="154" spans="1:16" ht="26.25" customHeight="1" x14ac:dyDescent="0.2">
      <c r="A154" s="14"/>
      <c r="B154" s="75"/>
      <c r="C154" s="73" t="s">
        <v>6807</v>
      </c>
      <c r="D154" s="78" t="s">
        <v>289</v>
      </c>
      <c r="E154" s="13">
        <v>44468</v>
      </c>
      <c r="F154" s="76" t="s">
        <v>1362</v>
      </c>
      <c r="G154" s="13">
        <v>44468.916666666664</v>
      </c>
      <c r="H154" s="77" t="s">
        <v>6610</v>
      </c>
      <c r="I154" s="16">
        <v>46</v>
      </c>
      <c r="J154" s="16">
        <v>42</v>
      </c>
      <c r="K154" s="16">
        <v>25</v>
      </c>
      <c r="L154" s="16">
        <v>8</v>
      </c>
      <c r="M154" s="81">
        <v>12.074999999999999</v>
      </c>
      <c r="N154" s="100">
        <v>12.074999999999999</v>
      </c>
      <c r="O154" s="64">
        <v>2530</v>
      </c>
      <c r="P154" s="65">
        <f>Table224578910112345678910111213141516171819202122232425262728293031323334353637383940[[#This Row],[PEMBULATAN]]*O154</f>
        <v>30549.75</v>
      </c>
    </row>
    <row r="155" spans="1:16" ht="26.25" customHeight="1" x14ac:dyDescent="0.2">
      <c r="A155" s="14"/>
      <c r="B155" s="75"/>
      <c r="C155" s="73" t="s">
        <v>6808</v>
      </c>
      <c r="D155" s="78" t="s">
        <v>289</v>
      </c>
      <c r="E155" s="13">
        <v>44468</v>
      </c>
      <c r="F155" s="76" t="s">
        <v>1362</v>
      </c>
      <c r="G155" s="13">
        <v>44468.916666666664</v>
      </c>
      <c r="H155" s="77" t="s">
        <v>6610</v>
      </c>
      <c r="I155" s="16">
        <v>41</v>
      </c>
      <c r="J155" s="16">
        <v>21</v>
      </c>
      <c r="K155" s="16">
        <v>33</v>
      </c>
      <c r="L155" s="16">
        <v>10</v>
      </c>
      <c r="M155" s="81">
        <v>7.1032500000000001</v>
      </c>
      <c r="N155" s="100">
        <v>10</v>
      </c>
      <c r="O155" s="64">
        <v>2530</v>
      </c>
      <c r="P155" s="65">
        <f>Table224578910112345678910111213141516171819202122232425262728293031323334353637383940[[#This Row],[PEMBULATAN]]*O155</f>
        <v>25300</v>
      </c>
    </row>
    <row r="156" spans="1:16" ht="26.25" customHeight="1" x14ac:dyDescent="0.2">
      <c r="A156" s="14"/>
      <c r="B156" s="75"/>
      <c r="C156" s="73" t="s">
        <v>6809</v>
      </c>
      <c r="D156" s="78" t="s">
        <v>289</v>
      </c>
      <c r="E156" s="13">
        <v>44468</v>
      </c>
      <c r="F156" s="76" t="s">
        <v>1362</v>
      </c>
      <c r="G156" s="13">
        <v>44468.916666666664</v>
      </c>
      <c r="H156" s="77" t="s">
        <v>6610</v>
      </c>
      <c r="I156" s="16">
        <v>50</v>
      </c>
      <c r="J156" s="16">
        <v>50</v>
      </c>
      <c r="K156" s="16">
        <v>18</v>
      </c>
      <c r="L156" s="16">
        <v>5</v>
      </c>
      <c r="M156" s="81">
        <v>11.25</v>
      </c>
      <c r="N156" s="100">
        <v>11.25</v>
      </c>
      <c r="O156" s="64">
        <v>2530</v>
      </c>
      <c r="P156" s="65">
        <f>Table224578910112345678910111213141516171819202122232425262728293031323334353637383940[[#This Row],[PEMBULATAN]]*O156</f>
        <v>28462.5</v>
      </c>
    </row>
    <row r="157" spans="1:16" ht="26.25" customHeight="1" x14ac:dyDescent="0.2">
      <c r="A157" s="14"/>
      <c r="B157" s="75"/>
      <c r="C157" s="73" t="s">
        <v>6810</v>
      </c>
      <c r="D157" s="78" t="s">
        <v>289</v>
      </c>
      <c r="E157" s="13">
        <v>44468</v>
      </c>
      <c r="F157" s="76" t="s">
        <v>1362</v>
      </c>
      <c r="G157" s="13">
        <v>44468.916666666664</v>
      </c>
      <c r="H157" s="77" t="s">
        <v>6610</v>
      </c>
      <c r="I157" s="16">
        <v>57</v>
      </c>
      <c r="J157" s="16">
        <v>38</v>
      </c>
      <c r="K157" s="16">
        <v>31</v>
      </c>
      <c r="L157" s="16">
        <v>7</v>
      </c>
      <c r="M157" s="81">
        <v>16.7865</v>
      </c>
      <c r="N157" s="100">
        <v>16.7865</v>
      </c>
      <c r="O157" s="64">
        <v>2530</v>
      </c>
      <c r="P157" s="65">
        <f>Table224578910112345678910111213141516171819202122232425262728293031323334353637383940[[#This Row],[PEMBULATAN]]*O157</f>
        <v>42469.845000000001</v>
      </c>
    </row>
    <row r="158" spans="1:16" ht="26.25" customHeight="1" x14ac:dyDescent="0.2">
      <c r="A158" s="14"/>
      <c r="B158" s="75"/>
      <c r="C158" s="73" t="s">
        <v>6811</v>
      </c>
      <c r="D158" s="78" t="s">
        <v>289</v>
      </c>
      <c r="E158" s="13">
        <v>44468</v>
      </c>
      <c r="F158" s="76" t="s">
        <v>1362</v>
      </c>
      <c r="G158" s="13">
        <v>44468.916666666664</v>
      </c>
      <c r="H158" s="77" t="s">
        <v>6610</v>
      </c>
      <c r="I158" s="16">
        <v>55</v>
      </c>
      <c r="J158" s="16">
        <v>37</v>
      </c>
      <c r="K158" s="16">
        <v>30</v>
      </c>
      <c r="L158" s="16">
        <v>5</v>
      </c>
      <c r="M158" s="81">
        <v>15.262499999999999</v>
      </c>
      <c r="N158" s="100">
        <v>15.262499999999999</v>
      </c>
      <c r="O158" s="64">
        <v>2530</v>
      </c>
      <c r="P158" s="65">
        <f>Table224578910112345678910111213141516171819202122232425262728293031323334353637383940[[#This Row],[PEMBULATAN]]*O158</f>
        <v>38614.125</v>
      </c>
    </row>
    <row r="159" spans="1:16" ht="26.25" customHeight="1" x14ac:dyDescent="0.2">
      <c r="A159" s="14"/>
      <c r="B159" s="75"/>
      <c r="C159" s="73" t="s">
        <v>6812</v>
      </c>
      <c r="D159" s="78" t="s">
        <v>289</v>
      </c>
      <c r="E159" s="13">
        <v>44468</v>
      </c>
      <c r="F159" s="76" t="s">
        <v>1362</v>
      </c>
      <c r="G159" s="13">
        <v>44468.916666666664</v>
      </c>
      <c r="H159" s="77" t="s">
        <v>6610</v>
      </c>
      <c r="I159" s="16">
        <v>77</v>
      </c>
      <c r="J159" s="16">
        <v>35</v>
      </c>
      <c r="K159" s="16">
        <v>46</v>
      </c>
      <c r="L159" s="16">
        <v>6</v>
      </c>
      <c r="M159" s="81">
        <v>30.9925</v>
      </c>
      <c r="N159" s="100">
        <v>30.9925</v>
      </c>
      <c r="O159" s="64">
        <v>2530</v>
      </c>
      <c r="P159" s="65">
        <f>Table224578910112345678910111213141516171819202122232425262728293031323334353637383940[[#This Row],[PEMBULATAN]]*O159</f>
        <v>78411.024999999994</v>
      </c>
    </row>
    <row r="160" spans="1:16" ht="26.25" customHeight="1" x14ac:dyDescent="0.2">
      <c r="A160" s="14"/>
      <c r="B160" s="75"/>
      <c r="C160" s="73" t="s">
        <v>6813</v>
      </c>
      <c r="D160" s="78" t="s">
        <v>289</v>
      </c>
      <c r="E160" s="13">
        <v>44468</v>
      </c>
      <c r="F160" s="76" t="s">
        <v>1362</v>
      </c>
      <c r="G160" s="13">
        <v>44468.916666666664</v>
      </c>
      <c r="H160" s="77" t="s">
        <v>6610</v>
      </c>
      <c r="I160" s="16">
        <v>52</v>
      </c>
      <c r="J160" s="16">
        <v>42</v>
      </c>
      <c r="K160" s="16">
        <v>30</v>
      </c>
      <c r="L160" s="16">
        <v>13</v>
      </c>
      <c r="M160" s="81">
        <v>16.38</v>
      </c>
      <c r="N160" s="100">
        <v>17</v>
      </c>
      <c r="O160" s="64">
        <v>2530</v>
      </c>
      <c r="P160" s="65">
        <f>Table224578910112345678910111213141516171819202122232425262728293031323334353637383940[[#This Row],[PEMBULATAN]]*O160</f>
        <v>43010</v>
      </c>
    </row>
    <row r="161" spans="1:16" ht="26.25" customHeight="1" x14ac:dyDescent="0.2">
      <c r="A161" s="14"/>
      <c r="B161" s="75"/>
      <c r="C161" s="73" t="s">
        <v>6814</v>
      </c>
      <c r="D161" s="78" t="s">
        <v>289</v>
      </c>
      <c r="E161" s="13">
        <v>44468</v>
      </c>
      <c r="F161" s="76" t="s">
        <v>1362</v>
      </c>
      <c r="G161" s="13">
        <v>44468.916666666664</v>
      </c>
      <c r="H161" s="77" t="s">
        <v>6610</v>
      </c>
      <c r="I161" s="16">
        <v>66</v>
      </c>
      <c r="J161" s="16">
        <v>55</v>
      </c>
      <c r="K161" s="16">
        <v>32</v>
      </c>
      <c r="L161" s="16">
        <v>7</v>
      </c>
      <c r="M161" s="81">
        <v>29.04</v>
      </c>
      <c r="N161" s="100">
        <v>29.04</v>
      </c>
      <c r="O161" s="64">
        <v>2530</v>
      </c>
      <c r="P161" s="65">
        <f>Table224578910112345678910111213141516171819202122232425262728293031323334353637383940[[#This Row],[PEMBULATAN]]*O161</f>
        <v>73471.199999999997</v>
      </c>
    </row>
    <row r="162" spans="1:16" ht="26.25" customHeight="1" x14ac:dyDescent="0.2">
      <c r="A162" s="14"/>
      <c r="B162" s="75"/>
      <c r="C162" s="73" t="s">
        <v>6815</v>
      </c>
      <c r="D162" s="78" t="s">
        <v>289</v>
      </c>
      <c r="E162" s="13">
        <v>44468</v>
      </c>
      <c r="F162" s="76" t="s">
        <v>1362</v>
      </c>
      <c r="G162" s="13">
        <v>44468.916666666664</v>
      </c>
      <c r="H162" s="77" t="s">
        <v>6610</v>
      </c>
      <c r="I162" s="16">
        <v>46</v>
      </c>
      <c r="J162" s="16">
        <v>50</v>
      </c>
      <c r="K162" s="16">
        <v>30</v>
      </c>
      <c r="L162" s="16">
        <v>8</v>
      </c>
      <c r="M162" s="81">
        <v>17.25</v>
      </c>
      <c r="N162" s="100">
        <v>17.25</v>
      </c>
      <c r="O162" s="64">
        <v>2530</v>
      </c>
      <c r="P162" s="65">
        <f>Table224578910112345678910111213141516171819202122232425262728293031323334353637383940[[#This Row],[PEMBULATAN]]*O162</f>
        <v>43642.5</v>
      </c>
    </row>
    <row r="163" spans="1:16" ht="26.25" customHeight="1" x14ac:dyDescent="0.2">
      <c r="A163" s="14"/>
      <c r="B163" s="75"/>
      <c r="C163" s="73" t="s">
        <v>6816</v>
      </c>
      <c r="D163" s="78" t="s">
        <v>289</v>
      </c>
      <c r="E163" s="13">
        <v>44468</v>
      </c>
      <c r="F163" s="76" t="s">
        <v>1362</v>
      </c>
      <c r="G163" s="13">
        <v>44468.916666666664</v>
      </c>
      <c r="H163" s="77" t="s">
        <v>6610</v>
      </c>
      <c r="I163" s="16">
        <v>30</v>
      </c>
      <c r="J163" s="16">
        <v>28</v>
      </c>
      <c r="K163" s="16">
        <v>24</v>
      </c>
      <c r="L163" s="16">
        <v>5</v>
      </c>
      <c r="M163" s="81">
        <v>5.04</v>
      </c>
      <c r="N163" s="100">
        <v>5.04</v>
      </c>
      <c r="O163" s="64">
        <v>2530</v>
      </c>
      <c r="P163" s="65">
        <f>Table224578910112345678910111213141516171819202122232425262728293031323334353637383940[[#This Row],[PEMBULATAN]]*O163</f>
        <v>12751.2</v>
      </c>
    </row>
    <row r="164" spans="1:16" ht="26.25" customHeight="1" x14ac:dyDescent="0.2">
      <c r="A164" s="14"/>
      <c r="B164" s="75"/>
      <c r="C164" s="73" t="s">
        <v>6817</v>
      </c>
      <c r="D164" s="78" t="s">
        <v>289</v>
      </c>
      <c r="E164" s="13">
        <v>44468</v>
      </c>
      <c r="F164" s="76" t="s">
        <v>1362</v>
      </c>
      <c r="G164" s="13">
        <v>44468.916666666664</v>
      </c>
      <c r="H164" s="77" t="s">
        <v>6610</v>
      </c>
      <c r="I164" s="16">
        <v>44</v>
      </c>
      <c r="J164" s="16">
        <v>35</v>
      </c>
      <c r="K164" s="16">
        <v>18</v>
      </c>
      <c r="L164" s="16">
        <v>7</v>
      </c>
      <c r="M164" s="81">
        <v>6.93</v>
      </c>
      <c r="N164" s="100">
        <v>7</v>
      </c>
      <c r="O164" s="64">
        <v>2530</v>
      </c>
      <c r="P164" s="65">
        <f>Table224578910112345678910111213141516171819202122232425262728293031323334353637383940[[#This Row],[PEMBULATAN]]*O164</f>
        <v>17710</v>
      </c>
    </row>
    <row r="165" spans="1:16" ht="26.25" customHeight="1" x14ac:dyDescent="0.2">
      <c r="A165" s="14"/>
      <c r="B165" s="75"/>
      <c r="C165" s="73" t="s">
        <v>6818</v>
      </c>
      <c r="D165" s="78" t="s">
        <v>289</v>
      </c>
      <c r="E165" s="13">
        <v>44468</v>
      </c>
      <c r="F165" s="76" t="s">
        <v>1362</v>
      </c>
      <c r="G165" s="13">
        <v>44468.916666666664</v>
      </c>
      <c r="H165" s="77" t="s">
        <v>6610</v>
      </c>
      <c r="I165" s="16">
        <v>41</v>
      </c>
      <c r="J165" s="16">
        <v>44</v>
      </c>
      <c r="K165" s="16">
        <v>30</v>
      </c>
      <c r="L165" s="16">
        <v>8</v>
      </c>
      <c r="M165" s="81">
        <v>13.53</v>
      </c>
      <c r="N165" s="100">
        <v>13.53</v>
      </c>
      <c r="O165" s="64">
        <v>2530</v>
      </c>
      <c r="P165" s="65">
        <f>Table224578910112345678910111213141516171819202122232425262728293031323334353637383940[[#This Row],[PEMBULATAN]]*O165</f>
        <v>34230.9</v>
      </c>
    </row>
    <row r="166" spans="1:16" ht="26.25" customHeight="1" x14ac:dyDescent="0.2">
      <c r="A166" s="14"/>
      <c r="B166" s="75"/>
      <c r="C166" s="73" t="s">
        <v>6819</v>
      </c>
      <c r="D166" s="78" t="s">
        <v>289</v>
      </c>
      <c r="E166" s="13">
        <v>44468</v>
      </c>
      <c r="F166" s="76" t="s">
        <v>1362</v>
      </c>
      <c r="G166" s="13">
        <v>44468.916666666664</v>
      </c>
      <c r="H166" s="77" t="s">
        <v>6610</v>
      </c>
      <c r="I166" s="16">
        <v>50</v>
      </c>
      <c r="J166" s="16">
        <v>32</v>
      </c>
      <c r="K166" s="16">
        <v>36</v>
      </c>
      <c r="L166" s="16">
        <v>2</v>
      </c>
      <c r="M166" s="81">
        <v>14.4</v>
      </c>
      <c r="N166" s="100">
        <v>14.4</v>
      </c>
      <c r="O166" s="64">
        <v>2530</v>
      </c>
      <c r="P166" s="65">
        <f>Table224578910112345678910111213141516171819202122232425262728293031323334353637383940[[#This Row],[PEMBULATAN]]*O166</f>
        <v>36432</v>
      </c>
    </row>
    <row r="167" spans="1:16" ht="26.25" customHeight="1" x14ac:dyDescent="0.2">
      <c r="A167" s="14"/>
      <c r="B167" s="75"/>
      <c r="C167" s="73" t="s">
        <v>6820</v>
      </c>
      <c r="D167" s="78" t="s">
        <v>289</v>
      </c>
      <c r="E167" s="13">
        <v>44468</v>
      </c>
      <c r="F167" s="76" t="s">
        <v>1362</v>
      </c>
      <c r="G167" s="13">
        <v>44468.916666666664</v>
      </c>
      <c r="H167" s="77" t="s">
        <v>6610</v>
      </c>
      <c r="I167" s="16">
        <v>60</v>
      </c>
      <c r="J167" s="16">
        <v>36</v>
      </c>
      <c r="K167" s="16">
        <v>14</v>
      </c>
      <c r="L167" s="16">
        <v>6</v>
      </c>
      <c r="M167" s="81">
        <v>7.56</v>
      </c>
      <c r="N167" s="100">
        <v>7.56</v>
      </c>
      <c r="O167" s="64">
        <v>2530</v>
      </c>
      <c r="P167" s="65">
        <f>Table224578910112345678910111213141516171819202122232425262728293031323334353637383940[[#This Row],[PEMBULATAN]]*O167</f>
        <v>19126.8</v>
      </c>
    </row>
    <row r="168" spans="1:16" ht="26.25" customHeight="1" x14ac:dyDescent="0.2">
      <c r="A168" s="14"/>
      <c r="B168" s="75"/>
      <c r="C168" s="73" t="s">
        <v>6821</v>
      </c>
      <c r="D168" s="78" t="s">
        <v>289</v>
      </c>
      <c r="E168" s="13">
        <v>44468</v>
      </c>
      <c r="F168" s="76" t="s">
        <v>1362</v>
      </c>
      <c r="G168" s="13">
        <v>44468.916666666664</v>
      </c>
      <c r="H168" s="77" t="s">
        <v>6610</v>
      </c>
      <c r="I168" s="16">
        <v>108</v>
      </c>
      <c r="J168" s="16">
        <v>10</v>
      </c>
      <c r="K168" s="16">
        <v>10</v>
      </c>
      <c r="L168" s="16">
        <v>6</v>
      </c>
      <c r="M168" s="81">
        <v>2.7</v>
      </c>
      <c r="N168" s="100">
        <v>6</v>
      </c>
      <c r="O168" s="64">
        <v>2530</v>
      </c>
      <c r="P168" s="65">
        <f>Table224578910112345678910111213141516171819202122232425262728293031323334353637383940[[#This Row],[PEMBULATAN]]*O168</f>
        <v>15180</v>
      </c>
    </row>
    <row r="169" spans="1:16" ht="26.25" customHeight="1" x14ac:dyDescent="0.2">
      <c r="A169" s="14"/>
      <c r="B169" s="75"/>
      <c r="C169" s="73" t="s">
        <v>6822</v>
      </c>
      <c r="D169" s="78" t="s">
        <v>289</v>
      </c>
      <c r="E169" s="13">
        <v>44468</v>
      </c>
      <c r="F169" s="76" t="s">
        <v>1362</v>
      </c>
      <c r="G169" s="13">
        <v>44468.916666666664</v>
      </c>
      <c r="H169" s="77" t="s">
        <v>6610</v>
      </c>
      <c r="I169" s="16">
        <v>52</v>
      </c>
      <c r="J169" s="16">
        <v>40</v>
      </c>
      <c r="K169" s="16">
        <v>33</v>
      </c>
      <c r="L169" s="16">
        <v>10</v>
      </c>
      <c r="M169" s="81">
        <v>17.16</v>
      </c>
      <c r="N169" s="100">
        <v>17.16</v>
      </c>
      <c r="O169" s="64">
        <v>2530</v>
      </c>
      <c r="P169" s="65">
        <f>Table224578910112345678910111213141516171819202122232425262728293031323334353637383940[[#This Row],[PEMBULATAN]]*O169</f>
        <v>43414.8</v>
      </c>
    </row>
    <row r="170" spans="1:16" ht="26.25" customHeight="1" x14ac:dyDescent="0.2">
      <c r="A170" s="14"/>
      <c r="B170" s="75"/>
      <c r="C170" s="73" t="s">
        <v>6823</v>
      </c>
      <c r="D170" s="78" t="s">
        <v>289</v>
      </c>
      <c r="E170" s="13">
        <v>44468</v>
      </c>
      <c r="F170" s="76" t="s">
        <v>1362</v>
      </c>
      <c r="G170" s="13">
        <v>44468.916666666664</v>
      </c>
      <c r="H170" s="77" t="s">
        <v>6610</v>
      </c>
      <c r="I170" s="16">
        <v>55</v>
      </c>
      <c r="J170" s="16">
        <v>32</v>
      </c>
      <c r="K170" s="16">
        <v>23</v>
      </c>
      <c r="L170" s="16">
        <v>4</v>
      </c>
      <c r="M170" s="81">
        <v>10.119999999999999</v>
      </c>
      <c r="N170" s="100">
        <v>10.119999999999999</v>
      </c>
      <c r="O170" s="64">
        <v>2530</v>
      </c>
      <c r="P170" s="65">
        <f>Table224578910112345678910111213141516171819202122232425262728293031323334353637383940[[#This Row],[PEMBULATAN]]*O170</f>
        <v>25603.599999999999</v>
      </c>
    </row>
    <row r="171" spans="1:16" ht="26.25" customHeight="1" x14ac:dyDescent="0.2">
      <c r="A171" s="14"/>
      <c r="B171" s="75"/>
      <c r="C171" s="73" t="s">
        <v>6824</v>
      </c>
      <c r="D171" s="78" t="s">
        <v>289</v>
      </c>
      <c r="E171" s="13">
        <v>44468</v>
      </c>
      <c r="F171" s="76" t="s">
        <v>1362</v>
      </c>
      <c r="G171" s="13">
        <v>44468.916666666664</v>
      </c>
      <c r="H171" s="77" t="s">
        <v>6610</v>
      </c>
      <c r="I171" s="16">
        <v>60</v>
      </c>
      <c r="J171" s="16">
        <v>50</v>
      </c>
      <c r="K171" s="16">
        <v>20</v>
      </c>
      <c r="L171" s="16">
        <v>6</v>
      </c>
      <c r="M171" s="81">
        <v>15</v>
      </c>
      <c r="N171" s="100">
        <v>15</v>
      </c>
      <c r="O171" s="64">
        <v>2530</v>
      </c>
      <c r="P171" s="65">
        <f>Table224578910112345678910111213141516171819202122232425262728293031323334353637383940[[#This Row],[PEMBULATAN]]*O171</f>
        <v>37950</v>
      </c>
    </row>
    <row r="172" spans="1:16" ht="26.25" customHeight="1" x14ac:dyDescent="0.2">
      <c r="A172" s="14"/>
      <c r="B172" s="75"/>
      <c r="C172" s="73" t="s">
        <v>6825</v>
      </c>
      <c r="D172" s="78" t="s">
        <v>289</v>
      </c>
      <c r="E172" s="13">
        <v>44468</v>
      </c>
      <c r="F172" s="76" t="s">
        <v>1362</v>
      </c>
      <c r="G172" s="13">
        <v>44468.916666666664</v>
      </c>
      <c r="H172" s="77" t="s">
        <v>6610</v>
      </c>
      <c r="I172" s="16">
        <v>103</v>
      </c>
      <c r="J172" s="16">
        <v>66</v>
      </c>
      <c r="K172" s="16">
        <v>32</v>
      </c>
      <c r="L172" s="16">
        <v>18</v>
      </c>
      <c r="M172" s="81">
        <v>54.384</v>
      </c>
      <c r="N172" s="100">
        <v>55</v>
      </c>
      <c r="O172" s="64">
        <v>2530</v>
      </c>
      <c r="P172" s="65">
        <f>Table224578910112345678910111213141516171819202122232425262728293031323334353637383940[[#This Row],[PEMBULATAN]]*O172</f>
        <v>139150</v>
      </c>
    </row>
    <row r="173" spans="1:16" ht="26.25" customHeight="1" x14ac:dyDescent="0.2">
      <c r="A173" s="14"/>
      <c r="B173" s="75"/>
      <c r="C173" s="73" t="s">
        <v>6826</v>
      </c>
      <c r="D173" s="78" t="s">
        <v>289</v>
      </c>
      <c r="E173" s="13">
        <v>44468</v>
      </c>
      <c r="F173" s="76" t="s">
        <v>1362</v>
      </c>
      <c r="G173" s="13">
        <v>44468.916666666664</v>
      </c>
      <c r="H173" s="77" t="s">
        <v>6610</v>
      </c>
      <c r="I173" s="16">
        <v>92</v>
      </c>
      <c r="J173" s="16">
        <v>45</v>
      </c>
      <c r="K173" s="16">
        <v>40</v>
      </c>
      <c r="L173" s="16">
        <v>28</v>
      </c>
      <c r="M173" s="81">
        <v>41.4</v>
      </c>
      <c r="N173" s="100">
        <v>42</v>
      </c>
      <c r="O173" s="64">
        <v>2530</v>
      </c>
      <c r="P173" s="65">
        <f>Table224578910112345678910111213141516171819202122232425262728293031323334353637383940[[#This Row],[PEMBULATAN]]*O173</f>
        <v>106260</v>
      </c>
    </row>
    <row r="174" spans="1:16" ht="26.25" customHeight="1" x14ac:dyDescent="0.2">
      <c r="A174" s="14"/>
      <c r="B174" s="75"/>
      <c r="C174" s="73" t="s">
        <v>6827</v>
      </c>
      <c r="D174" s="78" t="s">
        <v>289</v>
      </c>
      <c r="E174" s="13">
        <v>44468</v>
      </c>
      <c r="F174" s="76" t="s">
        <v>1362</v>
      </c>
      <c r="G174" s="13">
        <v>44468.916666666664</v>
      </c>
      <c r="H174" s="77" t="s">
        <v>6610</v>
      </c>
      <c r="I174" s="16">
        <v>48</v>
      </c>
      <c r="J174" s="16">
        <v>42</v>
      </c>
      <c r="K174" s="16">
        <v>28</v>
      </c>
      <c r="L174" s="16">
        <v>4</v>
      </c>
      <c r="M174" s="81">
        <v>14.112</v>
      </c>
      <c r="N174" s="100">
        <v>14.112</v>
      </c>
      <c r="O174" s="64">
        <v>2530</v>
      </c>
      <c r="P174" s="65">
        <f>Table224578910112345678910111213141516171819202122232425262728293031323334353637383940[[#This Row],[PEMBULATAN]]*O174</f>
        <v>35703.360000000001</v>
      </c>
    </row>
    <row r="175" spans="1:16" ht="26.25" customHeight="1" x14ac:dyDescent="0.2">
      <c r="A175" s="14"/>
      <c r="B175" s="75"/>
      <c r="C175" s="73" t="s">
        <v>6828</v>
      </c>
      <c r="D175" s="78" t="s">
        <v>289</v>
      </c>
      <c r="E175" s="13">
        <v>44468</v>
      </c>
      <c r="F175" s="76" t="s">
        <v>1362</v>
      </c>
      <c r="G175" s="13">
        <v>44468.916666666664</v>
      </c>
      <c r="H175" s="77" t="s">
        <v>6610</v>
      </c>
      <c r="I175" s="16">
        <v>90</v>
      </c>
      <c r="J175" s="16">
        <v>50</v>
      </c>
      <c r="K175" s="16">
        <v>30</v>
      </c>
      <c r="L175" s="16">
        <v>17</v>
      </c>
      <c r="M175" s="81">
        <v>33.75</v>
      </c>
      <c r="N175" s="100">
        <v>33.75</v>
      </c>
      <c r="O175" s="64">
        <v>2530</v>
      </c>
      <c r="P175" s="65">
        <f>Table224578910112345678910111213141516171819202122232425262728293031323334353637383940[[#This Row],[PEMBULATAN]]*O175</f>
        <v>85387.5</v>
      </c>
    </row>
    <row r="176" spans="1:16" ht="26.25" customHeight="1" x14ac:dyDescent="0.2">
      <c r="A176" s="14"/>
      <c r="B176" s="75"/>
      <c r="C176" s="73" t="s">
        <v>6829</v>
      </c>
      <c r="D176" s="78" t="s">
        <v>289</v>
      </c>
      <c r="E176" s="13">
        <v>44468</v>
      </c>
      <c r="F176" s="76" t="s">
        <v>1362</v>
      </c>
      <c r="G176" s="13">
        <v>44468.916666666664</v>
      </c>
      <c r="H176" s="77" t="s">
        <v>6610</v>
      </c>
      <c r="I176" s="16">
        <v>95</v>
      </c>
      <c r="J176" s="16">
        <v>56</v>
      </c>
      <c r="K176" s="16">
        <v>50</v>
      </c>
      <c r="L176" s="16">
        <v>23</v>
      </c>
      <c r="M176" s="81">
        <v>66.5</v>
      </c>
      <c r="N176" s="100">
        <v>66.5</v>
      </c>
      <c r="O176" s="64">
        <v>2530</v>
      </c>
      <c r="P176" s="65">
        <f>Table224578910112345678910111213141516171819202122232425262728293031323334353637383940[[#This Row],[PEMBULATAN]]*O176</f>
        <v>168245</v>
      </c>
    </row>
    <row r="177" spans="1:16" ht="26.25" customHeight="1" x14ac:dyDescent="0.2">
      <c r="A177" s="14"/>
      <c r="B177" s="75"/>
      <c r="C177" s="73" t="s">
        <v>6830</v>
      </c>
      <c r="D177" s="78" t="s">
        <v>289</v>
      </c>
      <c r="E177" s="13">
        <v>44468</v>
      </c>
      <c r="F177" s="76" t="s">
        <v>1362</v>
      </c>
      <c r="G177" s="13">
        <v>44468.916666666664</v>
      </c>
      <c r="H177" s="77" t="s">
        <v>6610</v>
      </c>
      <c r="I177" s="16">
        <v>60</v>
      </c>
      <c r="J177" s="16">
        <v>50</v>
      </c>
      <c r="K177" s="16">
        <v>22</v>
      </c>
      <c r="L177" s="16">
        <v>8</v>
      </c>
      <c r="M177" s="81">
        <v>16.5</v>
      </c>
      <c r="N177" s="100">
        <v>16.5</v>
      </c>
      <c r="O177" s="64">
        <v>2530</v>
      </c>
      <c r="P177" s="65">
        <f>Table224578910112345678910111213141516171819202122232425262728293031323334353637383940[[#This Row],[PEMBULATAN]]*O177</f>
        <v>41745</v>
      </c>
    </row>
    <row r="178" spans="1:16" ht="26.25" customHeight="1" x14ac:dyDescent="0.2">
      <c r="A178" s="14"/>
      <c r="B178" s="75"/>
      <c r="C178" s="73" t="s">
        <v>6831</v>
      </c>
      <c r="D178" s="78" t="s">
        <v>289</v>
      </c>
      <c r="E178" s="13">
        <v>44468</v>
      </c>
      <c r="F178" s="76" t="s">
        <v>1362</v>
      </c>
      <c r="G178" s="13">
        <v>44468.916666666664</v>
      </c>
      <c r="H178" s="77" t="s">
        <v>6610</v>
      </c>
      <c r="I178" s="16">
        <v>60</v>
      </c>
      <c r="J178" s="16">
        <v>60</v>
      </c>
      <c r="K178" s="16">
        <v>30</v>
      </c>
      <c r="L178" s="16">
        <v>6</v>
      </c>
      <c r="M178" s="81">
        <v>27</v>
      </c>
      <c r="N178" s="100">
        <v>27</v>
      </c>
      <c r="O178" s="64">
        <v>2530</v>
      </c>
      <c r="P178" s="65">
        <f>Table224578910112345678910111213141516171819202122232425262728293031323334353637383940[[#This Row],[PEMBULATAN]]*O178</f>
        <v>68310</v>
      </c>
    </row>
    <row r="179" spans="1:16" ht="26.25" customHeight="1" x14ac:dyDescent="0.2">
      <c r="A179" s="14"/>
      <c r="B179" s="75"/>
      <c r="C179" s="73" t="s">
        <v>6832</v>
      </c>
      <c r="D179" s="78" t="s">
        <v>289</v>
      </c>
      <c r="E179" s="13">
        <v>44468</v>
      </c>
      <c r="F179" s="76" t="s">
        <v>1362</v>
      </c>
      <c r="G179" s="13">
        <v>44468.916666666664</v>
      </c>
      <c r="H179" s="77" t="s">
        <v>6610</v>
      </c>
      <c r="I179" s="16">
        <v>82</v>
      </c>
      <c r="J179" s="16">
        <v>54</v>
      </c>
      <c r="K179" s="16">
        <v>38</v>
      </c>
      <c r="L179" s="16">
        <v>25</v>
      </c>
      <c r="M179" s="81">
        <v>42.066000000000003</v>
      </c>
      <c r="N179" s="100">
        <v>42.066000000000003</v>
      </c>
      <c r="O179" s="64">
        <v>2530</v>
      </c>
      <c r="P179" s="65">
        <f>Table224578910112345678910111213141516171819202122232425262728293031323334353637383940[[#This Row],[PEMBULATAN]]*O179</f>
        <v>106426.98000000001</v>
      </c>
    </row>
    <row r="180" spans="1:16" ht="26.25" customHeight="1" x14ac:dyDescent="0.2">
      <c r="A180" s="14"/>
      <c r="B180" s="75"/>
      <c r="C180" s="73" t="s">
        <v>6833</v>
      </c>
      <c r="D180" s="78" t="s">
        <v>289</v>
      </c>
      <c r="E180" s="13">
        <v>44468</v>
      </c>
      <c r="F180" s="76" t="s">
        <v>1362</v>
      </c>
      <c r="G180" s="13">
        <v>44468.916666666664</v>
      </c>
      <c r="H180" s="77" t="s">
        <v>6610</v>
      </c>
      <c r="I180" s="16">
        <v>80</v>
      </c>
      <c r="J180" s="16">
        <v>68</v>
      </c>
      <c r="K180" s="16">
        <v>35</v>
      </c>
      <c r="L180" s="16">
        <v>15</v>
      </c>
      <c r="M180" s="81">
        <v>47.6</v>
      </c>
      <c r="N180" s="100">
        <v>47.6</v>
      </c>
      <c r="O180" s="64">
        <v>2530</v>
      </c>
      <c r="P180" s="65">
        <f>Table224578910112345678910111213141516171819202122232425262728293031323334353637383940[[#This Row],[PEMBULATAN]]*O180</f>
        <v>120428</v>
      </c>
    </row>
    <row r="181" spans="1:16" ht="26.25" customHeight="1" x14ac:dyDescent="0.2">
      <c r="A181" s="14"/>
      <c r="B181" s="75"/>
      <c r="C181" s="73" t="s">
        <v>6834</v>
      </c>
      <c r="D181" s="78" t="s">
        <v>289</v>
      </c>
      <c r="E181" s="13">
        <v>44468</v>
      </c>
      <c r="F181" s="76" t="s">
        <v>1362</v>
      </c>
      <c r="G181" s="13">
        <v>44468.916666666664</v>
      </c>
      <c r="H181" s="77" t="s">
        <v>6610</v>
      </c>
      <c r="I181" s="16">
        <v>90</v>
      </c>
      <c r="J181" s="16">
        <v>50</v>
      </c>
      <c r="K181" s="16">
        <v>30</v>
      </c>
      <c r="L181" s="16">
        <v>20</v>
      </c>
      <c r="M181" s="81">
        <v>33.75</v>
      </c>
      <c r="N181" s="100">
        <v>33.75</v>
      </c>
      <c r="O181" s="64">
        <v>2530</v>
      </c>
      <c r="P181" s="65">
        <f>Table224578910112345678910111213141516171819202122232425262728293031323334353637383940[[#This Row],[PEMBULATAN]]*O181</f>
        <v>85387.5</v>
      </c>
    </row>
    <row r="182" spans="1:16" ht="26.25" customHeight="1" x14ac:dyDescent="0.2">
      <c r="A182" s="14"/>
      <c r="B182" s="75"/>
      <c r="C182" s="73" t="s">
        <v>6835</v>
      </c>
      <c r="D182" s="78" t="s">
        <v>289</v>
      </c>
      <c r="E182" s="13">
        <v>44468</v>
      </c>
      <c r="F182" s="76" t="s">
        <v>1362</v>
      </c>
      <c r="G182" s="13">
        <v>44468.916666666664</v>
      </c>
      <c r="H182" s="77" t="s">
        <v>6610</v>
      </c>
      <c r="I182" s="16">
        <v>80</v>
      </c>
      <c r="J182" s="16">
        <v>50</v>
      </c>
      <c r="K182" s="16">
        <v>33</v>
      </c>
      <c r="L182" s="16">
        <v>7</v>
      </c>
      <c r="M182" s="81">
        <v>33</v>
      </c>
      <c r="N182" s="100">
        <v>33</v>
      </c>
      <c r="O182" s="64">
        <v>2530</v>
      </c>
      <c r="P182" s="65">
        <f>Table224578910112345678910111213141516171819202122232425262728293031323334353637383940[[#This Row],[PEMBULATAN]]*O182</f>
        <v>83490</v>
      </c>
    </row>
    <row r="183" spans="1:16" ht="26.25" customHeight="1" x14ac:dyDescent="0.2">
      <c r="A183" s="14"/>
      <c r="B183" s="75"/>
      <c r="C183" s="73" t="s">
        <v>6836</v>
      </c>
      <c r="D183" s="78" t="s">
        <v>289</v>
      </c>
      <c r="E183" s="13">
        <v>44468</v>
      </c>
      <c r="F183" s="76" t="s">
        <v>1362</v>
      </c>
      <c r="G183" s="13">
        <v>44468.916666666664</v>
      </c>
      <c r="H183" s="77" t="s">
        <v>6610</v>
      </c>
      <c r="I183" s="16">
        <v>40</v>
      </c>
      <c r="J183" s="16">
        <v>30</v>
      </c>
      <c r="K183" s="16">
        <v>19</v>
      </c>
      <c r="L183" s="16">
        <v>2</v>
      </c>
      <c r="M183" s="81">
        <v>5.7</v>
      </c>
      <c r="N183" s="100">
        <v>5.7</v>
      </c>
      <c r="O183" s="64">
        <v>2530</v>
      </c>
      <c r="P183" s="65">
        <f>Table224578910112345678910111213141516171819202122232425262728293031323334353637383940[[#This Row],[PEMBULATAN]]*O183</f>
        <v>14421</v>
      </c>
    </row>
    <row r="184" spans="1:16" ht="26.25" customHeight="1" x14ac:dyDescent="0.2">
      <c r="A184" s="14"/>
      <c r="B184" s="75"/>
      <c r="C184" s="73" t="s">
        <v>6837</v>
      </c>
      <c r="D184" s="78" t="s">
        <v>289</v>
      </c>
      <c r="E184" s="13">
        <v>44468</v>
      </c>
      <c r="F184" s="76" t="s">
        <v>1362</v>
      </c>
      <c r="G184" s="13">
        <v>44468.916666666664</v>
      </c>
      <c r="H184" s="77" t="s">
        <v>6610</v>
      </c>
      <c r="I184" s="16">
        <v>57</v>
      </c>
      <c r="J184" s="16">
        <v>45</v>
      </c>
      <c r="K184" s="16">
        <v>18</v>
      </c>
      <c r="L184" s="16">
        <v>3</v>
      </c>
      <c r="M184" s="81">
        <v>11.5425</v>
      </c>
      <c r="N184" s="100">
        <v>11.5425</v>
      </c>
      <c r="O184" s="64">
        <v>2530</v>
      </c>
      <c r="P184" s="65">
        <f>Table224578910112345678910111213141516171819202122232425262728293031323334353637383940[[#This Row],[PEMBULATAN]]*O184</f>
        <v>29202.525000000001</v>
      </c>
    </row>
    <row r="185" spans="1:16" ht="26.25" customHeight="1" x14ac:dyDescent="0.2">
      <c r="A185" s="14"/>
      <c r="B185" s="75"/>
      <c r="C185" s="73" t="s">
        <v>6838</v>
      </c>
      <c r="D185" s="78" t="s">
        <v>289</v>
      </c>
      <c r="E185" s="13">
        <v>44468</v>
      </c>
      <c r="F185" s="76" t="s">
        <v>1362</v>
      </c>
      <c r="G185" s="13">
        <v>44468.916666666664</v>
      </c>
      <c r="H185" s="77" t="s">
        <v>6610</v>
      </c>
      <c r="I185" s="16">
        <v>75</v>
      </c>
      <c r="J185" s="16">
        <v>46</v>
      </c>
      <c r="K185" s="16">
        <v>29</v>
      </c>
      <c r="L185" s="16">
        <v>22</v>
      </c>
      <c r="M185" s="81">
        <v>25.012499999999999</v>
      </c>
      <c r="N185" s="100">
        <v>25.012499999999999</v>
      </c>
      <c r="O185" s="64">
        <v>2530</v>
      </c>
      <c r="P185" s="65">
        <f>Table224578910112345678910111213141516171819202122232425262728293031323334353637383940[[#This Row],[PEMBULATAN]]*O185</f>
        <v>63281.625</v>
      </c>
    </row>
    <row r="186" spans="1:16" ht="26.25" customHeight="1" x14ac:dyDescent="0.2">
      <c r="A186" s="14"/>
      <c r="B186" s="75"/>
      <c r="C186" s="73" t="s">
        <v>6839</v>
      </c>
      <c r="D186" s="78" t="s">
        <v>289</v>
      </c>
      <c r="E186" s="13">
        <v>44468</v>
      </c>
      <c r="F186" s="76" t="s">
        <v>1362</v>
      </c>
      <c r="G186" s="13">
        <v>44468.916666666664</v>
      </c>
      <c r="H186" s="77" t="s">
        <v>6610</v>
      </c>
      <c r="I186" s="16">
        <v>95</v>
      </c>
      <c r="J186" s="16">
        <v>55</v>
      </c>
      <c r="K186" s="16">
        <v>38</v>
      </c>
      <c r="L186" s="16">
        <v>21</v>
      </c>
      <c r="M186" s="81">
        <v>49.637500000000003</v>
      </c>
      <c r="N186" s="100">
        <v>49.637500000000003</v>
      </c>
      <c r="O186" s="64">
        <v>2530</v>
      </c>
      <c r="P186" s="65">
        <f>Table224578910112345678910111213141516171819202122232425262728293031323334353637383940[[#This Row],[PEMBULATAN]]*O186</f>
        <v>125582.875</v>
      </c>
    </row>
    <row r="187" spans="1:16" ht="26.25" customHeight="1" x14ac:dyDescent="0.2">
      <c r="A187" s="14"/>
      <c r="B187" s="75"/>
      <c r="C187" s="73" t="s">
        <v>6840</v>
      </c>
      <c r="D187" s="78" t="s">
        <v>289</v>
      </c>
      <c r="E187" s="13">
        <v>44468</v>
      </c>
      <c r="F187" s="76" t="s">
        <v>1362</v>
      </c>
      <c r="G187" s="13">
        <v>44468.916666666664</v>
      </c>
      <c r="H187" s="77" t="s">
        <v>6610</v>
      </c>
      <c r="I187" s="16">
        <v>58</v>
      </c>
      <c r="J187" s="16">
        <v>38</v>
      </c>
      <c r="K187" s="16">
        <v>17</v>
      </c>
      <c r="L187" s="16">
        <v>4</v>
      </c>
      <c r="M187" s="81">
        <v>9.3670000000000009</v>
      </c>
      <c r="N187" s="100">
        <v>10</v>
      </c>
      <c r="O187" s="64">
        <v>2530</v>
      </c>
      <c r="P187" s="65">
        <f>Table224578910112345678910111213141516171819202122232425262728293031323334353637383940[[#This Row],[PEMBULATAN]]*O187</f>
        <v>25300</v>
      </c>
    </row>
    <row r="188" spans="1:16" ht="26.25" customHeight="1" x14ac:dyDescent="0.2">
      <c r="A188" s="14"/>
      <c r="B188" s="75"/>
      <c r="C188" s="73" t="s">
        <v>6841</v>
      </c>
      <c r="D188" s="78" t="s">
        <v>289</v>
      </c>
      <c r="E188" s="13">
        <v>44468</v>
      </c>
      <c r="F188" s="76" t="s">
        <v>1362</v>
      </c>
      <c r="G188" s="13">
        <v>44468.916666666664</v>
      </c>
      <c r="H188" s="77" t="s">
        <v>6610</v>
      </c>
      <c r="I188" s="16">
        <v>98</v>
      </c>
      <c r="J188" s="16">
        <v>60</v>
      </c>
      <c r="K188" s="16">
        <v>33</v>
      </c>
      <c r="L188" s="16">
        <v>25</v>
      </c>
      <c r="M188" s="81">
        <v>48.51</v>
      </c>
      <c r="N188" s="100">
        <v>48.51</v>
      </c>
      <c r="O188" s="64">
        <v>2530</v>
      </c>
      <c r="P188" s="65">
        <f>Table224578910112345678910111213141516171819202122232425262728293031323334353637383940[[#This Row],[PEMBULATAN]]*O188</f>
        <v>122730.29999999999</v>
      </c>
    </row>
    <row r="189" spans="1:16" ht="26.25" customHeight="1" x14ac:dyDescent="0.2">
      <c r="A189" s="14"/>
      <c r="B189" s="75"/>
      <c r="C189" s="73" t="s">
        <v>6842</v>
      </c>
      <c r="D189" s="78" t="s">
        <v>289</v>
      </c>
      <c r="E189" s="13">
        <v>44468</v>
      </c>
      <c r="F189" s="76" t="s">
        <v>1362</v>
      </c>
      <c r="G189" s="13">
        <v>44468.916666666664</v>
      </c>
      <c r="H189" s="77" t="s">
        <v>6610</v>
      </c>
      <c r="I189" s="16">
        <v>43</v>
      </c>
      <c r="J189" s="16">
        <v>30</v>
      </c>
      <c r="K189" s="16">
        <v>25</v>
      </c>
      <c r="L189" s="16">
        <v>4</v>
      </c>
      <c r="M189" s="81">
        <v>8.0625</v>
      </c>
      <c r="N189" s="100">
        <v>8.0625</v>
      </c>
      <c r="O189" s="64">
        <v>2530</v>
      </c>
      <c r="P189" s="65">
        <f>Table224578910112345678910111213141516171819202122232425262728293031323334353637383940[[#This Row],[PEMBULATAN]]*O189</f>
        <v>20398.125</v>
      </c>
    </row>
    <row r="190" spans="1:16" ht="26.25" customHeight="1" x14ac:dyDescent="0.2">
      <c r="A190" s="14"/>
      <c r="B190" s="75"/>
      <c r="C190" s="73" t="s">
        <v>6843</v>
      </c>
      <c r="D190" s="78" t="s">
        <v>289</v>
      </c>
      <c r="E190" s="13">
        <v>44468</v>
      </c>
      <c r="F190" s="76" t="s">
        <v>1362</v>
      </c>
      <c r="G190" s="13">
        <v>44468.916666666664</v>
      </c>
      <c r="H190" s="77" t="s">
        <v>6610</v>
      </c>
      <c r="I190" s="16">
        <v>70</v>
      </c>
      <c r="J190" s="16">
        <v>25</v>
      </c>
      <c r="K190" s="16">
        <v>25</v>
      </c>
      <c r="L190" s="16">
        <v>8</v>
      </c>
      <c r="M190" s="81">
        <v>10.9375</v>
      </c>
      <c r="N190" s="100">
        <v>10.9375</v>
      </c>
      <c r="O190" s="64">
        <v>2530</v>
      </c>
      <c r="P190" s="65">
        <f>Table224578910112345678910111213141516171819202122232425262728293031323334353637383940[[#This Row],[PEMBULATAN]]*O190</f>
        <v>27671.875</v>
      </c>
    </row>
    <row r="191" spans="1:16" ht="26.25" customHeight="1" x14ac:dyDescent="0.2">
      <c r="A191" s="14"/>
      <c r="B191" s="75"/>
      <c r="C191" s="73" t="s">
        <v>6844</v>
      </c>
      <c r="D191" s="78" t="s">
        <v>289</v>
      </c>
      <c r="E191" s="13">
        <v>44468</v>
      </c>
      <c r="F191" s="76" t="s">
        <v>1362</v>
      </c>
      <c r="G191" s="13">
        <v>44468.916666666664</v>
      </c>
      <c r="H191" s="77" t="s">
        <v>6610</v>
      </c>
      <c r="I191" s="16">
        <v>82</v>
      </c>
      <c r="J191" s="16">
        <v>62</v>
      </c>
      <c r="K191" s="16">
        <v>30</v>
      </c>
      <c r="L191" s="16">
        <v>11</v>
      </c>
      <c r="M191" s="81">
        <v>38.130000000000003</v>
      </c>
      <c r="N191" s="100">
        <v>38.130000000000003</v>
      </c>
      <c r="O191" s="64">
        <v>2530</v>
      </c>
      <c r="P191" s="65">
        <f>Table224578910112345678910111213141516171819202122232425262728293031323334353637383940[[#This Row],[PEMBULATAN]]*O191</f>
        <v>96468.900000000009</v>
      </c>
    </row>
    <row r="192" spans="1:16" ht="26.25" customHeight="1" x14ac:dyDescent="0.2">
      <c r="A192" s="14"/>
      <c r="B192" s="75"/>
      <c r="C192" s="73" t="s">
        <v>6845</v>
      </c>
      <c r="D192" s="78" t="s">
        <v>289</v>
      </c>
      <c r="E192" s="13">
        <v>44468</v>
      </c>
      <c r="F192" s="76" t="s">
        <v>1362</v>
      </c>
      <c r="G192" s="13">
        <v>44468.916666666664</v>
      </c>
      <c r="H192" s="77" t="s">
        <v>6610</v>
      </c>
      <c r="I192" s="16">
        <v>45</v>
      </c>
      <c r="J192" s="16">
        <v>30</v>
      </c>
      <c r="K192" s="16">
        <v>16</v>
      </c>
      <c r="L192" s="16">
        <v>2</v>
      </c>
      <c r="M192" s="81">
        <v>5.4</v>
      </c>
      <c r="N192" s="100">
        <v>6</v>
      </c>
      <c r="O192" s="64">
        <v>2530</v>
      </c>
      <c r="P192" s="65">
        <f>Table224578910112345678910111213141516171819202122232425262728293031323334353637383940[[#This Row],[PEMBULATAN]]*O192</f>
        <v>15180</v>
      </c>
    </row>
    <row r="193" spans="1:16" ht="26.25" customHeight="1" x14ac:dyDescent="0.2">
      <c r="A193" s="14"/>
      <c r="B193" s="75"/>
      <c r="C193" s="73" t="s">
        <v>6846</v>
      </c>
      <c r="D193" s="78" t="s">
        <v>289</v>
      </c>
      <c r="E193" s="13">
        <v>44468</v>
      </c>
      <c r="F193" s="76" t="s">
        <v>1362</v>
      </c>
      <c r="G193" s="13">
        <v>44468.916666666664</v>
      </c>
      <c r="H193" s="77" t="s">
        <v>6610</v>
      </c>
      <c r="I193" s="16">
        <v>73</v>
      </c>
      <c r="J193" s="16">
        <v>59</v>
      </c>
      <c r="K193" s="16">
        <v>28</v>
      </c>
      <c r="L193" s="16">
        <v>16</v>
      </c>
      <c r="M193" s="81">
        <v>30.149000000000001</v>
      </c>
      <c r="N193" s="100">
        <v>30.149000000000001</v>
      </c>
      <c r="O193" s="64">
        <v>2530</v>
      </c>
      <c r="P193" s="65">
        <f>Table224578910112345678910111213141516171819202122232425262728293031323334353637383940[[#This Row],[PEMBULATAN]]*O193</f>
        <v>76276.97</v>
      </c>
    </row>
    <row r="194" spans="1:16" ht="26.25" customHeight="1" x14ac:dyDescent="0.2">
      <c r="A194" s="14"/>
      <c r="B194" s="75"/>
      <c r="C194" s="73" t="s">
        <v>6847</v>
      </c>
      <c r="D194" s="78" t="s">
        <v>289</v>
      </c>
      <c r="E194" s="13">
        <v>44468</v>
      </c>
      <c r="F194" s="76" t="s">
        <v>1362</v>
      </c>
      <c r="G194" s="13">
        <v>44468.916666666664</v>
      </c>
      <c r="H194" s="77" t="s">
        <v>6610</v>
      </c>
      <c r="I194" s="16">
        <v>55</v>
      </c>
      <c r="J194" s="16">
        <v>40</v>
      </c>
      <c r="K194" s="16">
        <v>32</v>
      </c>
      <c r="L194" s="16">
        <v>3</v>
      </c>
      <c r="M194" s="81">
        <v>17.600000000000001</v>
      </c>
      <c r="N194" s="100">
        <v>17.600000000000001</v>
      </c>
      <c r="O194" s="64">
        <v>2530</v>
      </c>
      <c r="P194" s="65">
        <f>Table224578910112345678910111213141516171819202122232425262728293031323334353637383940[[#This Row],[PEMBULATAN]]*O194</f>
        <v>44528</v>
      </c>
    </row>
    <row r="195" spans="1:16" ht="26.25" customHeight="1" x14ac:dyDescent="0.2">
      <c r="A195" s="14"/>
      <c r="B195" s="75"/>
      <c r="C195" s="73" t="s">
        <v>6848</v>
      </c>
      <c r="D195" s="78" t="s">
        <v>289</v>
      </c>
      <c r="E195" s="13">
        <v>44468</v>
      </c>
      <c r="F195" s="76" t="s">
        <v>1362</v>
      </c>
      <c r="G195" s="13">
        <v>44468.916666666664</v>
      </c>
      <c r="H195" s="77" t="s">
        <v>6610</v>
      </c>
      <c r="I195" s="16">
        <v>30</v>
      </c>
      <c r="J195" s="16">
        <v>25</v>
      </c>
      <c r="K195" s="16">
        <v>18</v>
      </c>
      <c r="L195" s="16">
        <v>2</v>
      </c>
      <c r="M195" s="81">
        <v>3.375</v>
      </c>
      <c r="N195" s="100">
        <v>4</v>
      </c>
      <c r="O195" s="64">
        <v>2530</v>
      </c>
      <c r="P195" s="65">
        <f>Table224578910112345678910111213141516171819202122232425262728293031323334353637383940[[#This Row],[PEMBULATAN]]*O195</f>
        <v>10120</v>
      </c>
    </row>
    <row r="196" spans="1:16" ht="26.25" customHeight="1" x14ac:dyDescent="0.2">
      <c r="A196" s="14"/>
      <c r="B196" s="75"/>
      <c r="C196" s="73" t="s">
        <v>6849</v>
      </c>
      <c r="D196" s="78" t="s">
        <v>289</v>
      </c>
      <c r="E196" s="13">
        <v>44468</v>
      </c>
      <c r="F196" s="76" t="s">
        <v>1362</v>
      </c>
      <c r="G196" s="13">
        <v>44468.916666666664</v>
      </c>
      <c r="H196" s="77" t="s">
        <v>6610</v>
      </c>
      <c r="I196" s="16">
        <v>55</v>
      </c>
      <c r="J196" s="16">
        <v>38</v>
      </c>
      <c r="K196" s="16">
        <v>20</v>
      </c>
      <c r="L196" s="16">
        <v>10</v>
      </c>
      <c r="M196" s="81">
        <v>10.45</v>
      </c>
      <c r="N196" s="100">
        <v>11</v>
      </c>
      <c r="O196" s="64">
        <v>2530</v>
      </c>
      <c r="P196" s="65">
        <f>Table224578910112345678910111213141516171819202122232425262728293031323334353637383940[[#This Row],[PEMBULATAN]]*O196</f>
        <v>27830</v>
      </c>
    </row>
    <row r="197" spans="1:16" ht="26.25" customHeight="1" x14ac:dyDescent="0.2">
      <c r="A197" s="14"/>
      <c r="B197" s="75"/>
      <c r="C197" s="73" t="s">
        <v>6850</v>
      </c>
      <c r="D197" s="78" t="s">
        <v>289</v>
      </c>
      <c r="E197" s="13">
        <v>44468</v>
      </c>
      <c r="F197" s="76" t="s">
        <v>1362</v>
      </c>
      <c r="G197" s="13">
        <v>44468.916666666664</v>
      </c>
      <c r="H197" s="77" t="s">
        <v>6610</v>
      </c>
      <c r="I197" s="16">
        <v>55</v>
      </c>
      <c r="J197" s="16">
        <v>30</v>
      </c>
      <c r="K197" s="16">
        <v>20</v>
      </c>
      <c r="L197" s="16">
        <v>4</v>
      </c>
      <c r="M197" s="81">
        <v>8.25</v>
      </c>
      <c r="N197" s="100">
        <v>8.25</v>
      </c>
      <c r="O197" s="64">
        <v>2530</v>
      </c>
      <c r="P197" s="65">
        <f>Table224578910112345678910111213141516171819202122232425262728293031323334353637383940[[#This Row],[PEMBULATAN]]*O197</f>
        <v>20872.5</v>
      </c>
    </row>
    <row r="198" spans="1:16" ht="26.25" customHeight="1" x14ac:dyDescent="0.2">
      <c r="A198" s="14"/>
      <c r="B198" s="75"/>
      <c r="C198" s="73" t="s">
        <v>6851</v>
      </c>
      <c r="D198" s="78" t="s">
        <v>289</v>
      </c>
      <c r="E198" s="13">
        <v>44468</v>
      </c>
      <c r="F198" s="76" t="s">
        <v>1362</v>
      </c>
      <c r="G198" s="13">
        <v>44468.916666666664</v>
      </c>
      <c r="H198" s="77" t="s">
        <v>6610</v>
      </c>
      <c r="I198" s="16">
        <v>70</v>
      </c>
      <c r="J198" s="16">
        <v>45</v>
      </c>
      <c r="K198" s="16">
        <v>30</v>
      </c>
      <c r="L198" s="16">
        <v>7</v>
      </c>
      <c r="M198" s="81">
        <v>23.625</v>
      </c>
      <c r="N198" s="100">
        <v>23.625</v>
      </c>
      <c r="O198" s="64">
        <v>2530</v>
      </c>
      <c r="P198" s="65">
        <f>Table224578910112345678910111213141516171819202122232425262728293031323334353637383940[[#This Row],[PEMBULATAN]]*O198</f>
        <v>59771.25</v>
      </c>
    </row>
    <row r="199" spans="1:16" ht="26.25" customHeight="1" x14ac:dyDescent="0.2">
      <c r="A199" s="14"/>
      <c r="B199" s="75"/>
      <c r="C199" s="73" t="s">
        <v>6852</v>
      </c>
      <c r="D199" s="78" t="s">
        <v>289</v>
      </c>
      <c r="E199" s="13">
        <v>44468</v>
      </c>
      <c r="F199" s="76" t="s">
        <v>1362</v>
      </c>
      <c r="G199" s="13">
        <v>44468.916666666664</v>
      </c>
      <c r="H199" s="77" t="s">
        <v>6610</v>
      </c>
      <c r="I199" s="16">
        <v>70</v>
      </c>
      <c r="J199" s="16">
        <v>52</v>
      </c>
      <c r="K199" s="16">
        <v>29</v>
      </c>
      <c r="L199" s="16">
        <v>12</v>
      </c>
      <c r="M199" s="81">
        <v>26.39</v>
      </c>
      <c r="N199" s="100">
        <v>27</v>
      </c>
      <c r="O199" s="64">
        <v>2530</v>
      </c>
      <c r="P199" s="65">
        <f>Table224578910112345678910111213141516171819202122232425262728293031323334353637383940[[#This Row],[PEMBULATAN]]*O199</f>
        <v>68310</v>
      </c>
    </row>
    <row r="200" spans="1:16" ht="26.25" customHeight="1" x14ac:dyDescent="0.2">
      <c r="A200" s="14"/>
      <c r="B200" s="75"/>
      <c r="C200" s="73" t="s">
        <v>6853</v>
      </c>
      <c r="D200" s="78" t="s">
        <v>289</v>
      </c>
      <c r="E200" s="13">
        <v>44468</v>
      </c>
      <c r="F200" s="76" t="s">
        <v>1362</v>
      </c>
      <c r="G200" s="13">
        <v>44468.916666666664</v>
      </c>
      <c r="H200" s="77" t="s">
        <v>6610</v>
      </c>
      <c r="I200" s="16">
        <v>55</v>
      </c>
      <c r="J200" s="16">
        <v>52</v>
      </c>
      <c r="K200" s="16">
        <v>30</v>
      </c>
      <c r="L200" s="16">
        <v>6</v>
      </c>
      <c r="M200" s="81">
        <v>21.45</v>
      </c>
      <c r="N200" s="100">
        <v>22</v>
      </c>
      <c r="O200" s="64">
        <v>2530</v>
      </c>
      <c r="P200" s="65">
        <f>Table224578910112345678910111213141516171819202122232425262728293031323334353637383940[[#This Row],[PEMBULATAN]]*O200</f>
        <v>55660</v>
      </c>
    </row>
    <row r="201" spans="1:16" ht="26.25" customHeight="1" x14ac:dyDescent="0.2">
      <c r="A201" s="14"/>
      <c r="B201" s="75"/>
      <c r="C201" s="73" t="s">
        <v>6854</v>
      </c>
      <c r="D201" s="78" t="s">
        <v>289</v>
      </c>
      <c r="E201" s="13">
        <v>44468</v>
      </c>
      <c r="F201" s="76" t="s">
        <v>1362</v>
      </c>
      <c r="G201" s="13">
        <v>44468.916666666664</v>
      </c>
      <c r="H201" s="77" t="s">
        <v>6610</v>
      </c>
      <c r="I201" s="16">
        <v>90</v>
      </c>
      <c r="J201" s="16">
        <v>50</v>
      </c>
      <c r="K201" s="16">
        <v>30</v>
      </c>
      <c r="L201" s="16">
        <v>26</v>
      </c>
      <c r="M201" s="81">
        <v>33.75</v>
      </c>
      <c r="N201" s="100">
        <v>33.75</v>
      </c>
      <c r="O201" s="64">
        <v>2530</v>
      </c>
      <c r="P201" s="65">
        <f>Table224578910112345678910111213141516171819202122232425262728293031323334353637383940[[#This Row],[PEMBULATAN]]*O201</f>
        <v>85387.5</v>
      </c>
    </row>
    <row r="202" spans="1:16" ht="26.25" customHeight="1" x14ac:dyDescent="0.2">
      <c r="A202" s="14"/>
      <c r="B202" s="75"/>
      <c r="C202" s="73" t="s">
        <v>6855</v>
      </c>
      <c r="D202" s="78" t="s">
        <v>289</v>
      </c>
      <c r="E202" s="13">
        <v>44468</v>
      </c>
      <c r="F202" s="76" t="s">
        <v>1362</v>
      </c>
      <c r="G202" s="13">
        <v>44468.916666666664</v>
      </c>
      <c r="H202" s="77" t="s">
        <v>6610</v>
      </c>
      <c r="I202" s="16">
        <v>86</v>
      </c>
      <c r="J202" s="16">
        <v>63</v>
      </c>
      <c r="K202" s="16">
        <v>30</v>
      </c>
      <c r="L202" s="16">
        <v>15</v>
      </c>
      <c r="M202" s="81">
        <v>40.634999999999998</v>
      </c>
      <c r="N202" s="100">
        <v>40.634999999999998</v>
      </c>
      <c r="O202" s="64">
        <v>2530</v>
      </c>
      <c r="P202" s="65">
        <f>Table224578910112345678910111213141516171819202122232425262728293031323334353637383940[[#This Row],[PEMBULATAN]]*O202</f>
        <v>102806.54999999999</v>
      </c>
    </row>
    <row r="203" spans="1:16" ht="26.25" customHeight="1" x14ac:dyDescent="0.2">
      <c r="A203" s="14"/>
      <c r="B203" s="75"/>
      <c r="C203" s="73" t="s">
        <v>6856</v>
      </c>
      <c r="D203" s="78" t="s">
        <v>289</v>
      </c>
      <c r="E203" s="13">
        <v>44468</v>
      </c>
      <c r="F203" s="76" t="s">
        <v>1362</v>
      </c>
      <c r="G203" s="13">
        <v>44468.916666666664</v>
      </c>
      <c r="H203" s="77" t="s">
        <v>6610</v>
      </c>
      <c r="I203" s="16">
        <v>85</v>
      </c>
      <c r="J203" s="16">
        <v>55</v>
      </c>
      <c r="K203" s="16">
        <v>30</v>
      </c>
      <c r="L203" s="16">
        <v>11</v>
      </c>
      <c r="M203" s="81">
        <v>35.0625</v>
      </c>
      <c r="N203" s="100">
        <v>35.0625</v>
      </c>
      <c r="O203" s="64">
        <v>2530</v>
      </c>
      <c r="P203" s="65">
        <f>Table224578910112345678910111213141516171819202122232425262728293031323334353637383940[[#This Row],[PEMBULATAN]]*O203</f>
        <v>88708.125</v>
      </c>
    </row>
    <row r="204" spans="1:16" ht="26.25" customHeight="1" x14ac:dyDescent="0.2">
      <c r="A204" s="14"/>
      <c r="B204" s="75"/>
      <c r="C204" s="73" t="s">
        <v>6857</v>
      </c>
      <c r="D204" s="78" t="s">
        <v>289</v>
      </c>
      <c r="E204" s="13">
        <v>44468</v>
      </c>
      <c r="F204" s="76" t="s">
        <v>1362</v>
      </c>
      <c r="G204" s="13">
        <v>44468.916666666664</v>
      </c>
      <c r="H204" s="77" t="s">
        <v>6610</v>
      </c>
      <c r="I204" s="16">
        <v>53</v>
      </c>
      <c r="J204" s="16">
        <v>46</v>
      </c>
      <c r="K204" s="16">
        <v>16</v>
      </c>
      <c r="L204" s="16">
        <v>3</v>
      </c>
      <c r="M204" s="81">
        <v>9.7520000000000007</v>
      </c>
      <c r="N204" s="100">
        <v>9.7520000000000007</v>
      </c>
      <c r="O204" s="64">
        <v>2530</v>
      </c>
      <c r="P204" s="65">
        <f>Table224578910112345678910111213141516171819202122232425262728293031323334353637383940[[#This Row],[PEMBULATAN]]*O204</f>
        <v>24672.560000000001</v>
      </c>
    </row>
    <row r="205" spans="1:16" ht="26.25" customHeight="1" x14ac:dyDescent="0.2">
      <c r="A205" s="14"/>
      <c r="B205" s="75"/>
      <c r="C205" s="73" t="s">
        <v>6858</v>
      </c>
      <c r="D205" s="78" t="s">
        <v>289</v>
      </c>
      <c r="E205" s="13">
        <v>44468</v>
      </c>
      <c r="F205" s="76" t="s">
        <v>1362</v>
      </c>
      <c r="G205" s="13">
        <v>44468.916666666664</v>
      </c>
      <c r="H205" s="77" t="s">
        <v>6610</v>
      </c>
      <c r="I205" s="16">
        <v>120</v>
      </c>
      <c r="J205" s="16">
        <v>19</v>
      </c>
      <c r="K205" s="16">
        <v>13</v>
      </c>
      <c r="L205" s="16">
        <v>3</v>
      </c>
      <c r="M205" s="81">
        <v>7.41</v>
      </c>
      <c r="N205" s="100">
        <v>8</v>
      </c>
      <c r="O205" s="64">
        <v>2530</v>
      </c>
      <c r="P205" s="65">
        <f>Table224578910112345678910111213141516171819202122232425262728293031323334353637383940[[#This Row],[PEMBULATAN]]*O205</f>
        <v>20240</v>
      </c>
    </row>
    <row r="206" spans="1:16" ht="26.25" customHeight="1" x14ac:dyDescent="0.2">
      <c r="A206" s="14"/>
      <c r="B206" s="75"/>
      <c r="C206" s="73" t="s">
        <v>6859</v>
      </c>
      <c r="D206" s="78" t="s">
        <v>289</v>
      </c>
      <c r="E206" s="13">
        <v>44468</v>
      </c>
      <c r="F206" s="76" t="s">
        <v>1362</v>
      </c>
      <c r="G206" s="13">
        <v>44468.916666666664</v>
      </c>
      <c r="H206" s="77" t="s">
        <v>6610</v>
      </c>
      <c r="I206" s="16">
        <v>54</v>
      </c>
      <c r="J206" s="16">
        <v>38</v>
      </c>
      <c r="K206" s="16">
        <v>26</v>
      </c>
      <c r="L206" s="16">
        <v>7</v>
      </c>
      <c r="M206" s="81">
        <v>13.337999999999999</v>
      </c>
      <c r="N206" s="100">
        <v>14</v>
      </c>
      <c r="O206" s="64">
        <v>2530</v>
      </c>
      <c r="P206" s="65">
        <f>Table224578910112345678910111213141516171819202122232425262728293031323334353637383940[[#This Row],[PEMBULATAN]]*O206</f>
        <v>35420</v>
      </c>
    </row>
    <row r="207" spans="1:16" ht="26.25" customHeight="1" x14ac:dyDescent="0.2">
      <c r="A207" s="14"/>
      <c r="B207" s="75"/>
      <c r="C207" s="73" t="s">
        <v>6860</v>
      </c>
      <c r="D207" s="78" t="s">
        <v>289</v>
      </c>
      <c r="E207" s="13">
        <v>44468</v>
      </c>
      <c r="F207" s="76" t="s">
        <v>1362</v>
      </c>
      <c r="G207" s="13">
        <v>44468.916666666664</v>
      </c>
      <c r="H207" s="77" t="s">
        <v>6610</v>
      </c>
      <c r="I207" s="16">
        <v>80</v>
      </c>
      <c r="J207" s="16">
        <v>60</v>
      </c>
      <c r="K207" s="16">
        <v>30</v>
      </c>
      <c r="L207" s="16">
        <v>13</v>
      </c>
      <c r="M207" s="81">
        <v>36</v>
      </c>
      <c r="N207" s="100">
        <v>36</v>
      </c>
      <c r="O207" s="64">
        <v>2530</v>
      </c>
      <c r="P207" s="65">
        <f>Table224578910112345678910111213141516171819202122232425262728293031323334353637383940[[#This Row],[PEMBULATAN]]*O207</f>
        <v>91080</v>
      </c>
    </row>
    <row r="208" spans="1:16" ht="26.25" customHeight="1" x14ac:dyDescent="0.2">
      <c r="A208" s="14"/>
      <c r="B208" s="75"/>
      <c r="C208" s="73" t="s">
        <v>6861</v>
      </c>
      <c r="D208" s="78" t="s">
        <v>289</v>
      </c>
      <c r="E208" s="13">
        <v>44468</v>
      </c>
      <c r="F208" s="76" t="s">
        <v>1362</v>
      </c>
      <c r="G208" s="13">
        <v>44468.916666666664</v>
      </c>
      <c r="H208" s="77" t="s">
        <v>6610</v>
      </c>
      <c r="I208" s="16">
        <v>85</v>
      </c>
      <c r="J208" s="16">
        <v>40</v>
      </c>
      <c r="K208" s="16">
        <v>23</v>
      </c>
      <c r="L208" s="16">
        <v>8</v>
      </c>
      <c r="M208" s="81">
        <v>19.55</v>
      </c>
      <c r="N208" s="100">
        <v>19.55</v>
      </c>
      <c r="O208" s="64">
        <v>2530</v>
      </c>
      <c r="P208" s="65">
        <f>Table224578910112345678910111213141516171819202122232425262728293031323334353637383940[[#This Row],[PEMBULATAN]]*O208</f>
        <v>49461.5</v>
      </c>
    </row>
    <row r="209" spans="1:16" ht="26.25" customHeight="1" x14ac:dyDescent="0.2">
      <c r="A209" s="14"/>
      <c r="B209" s="75"/>
      <c r="C209" s="73" t="s">
        <v>6862</v>
      </c>
      <c r="D209" s="78" t="s">
        <v>289</v>
      </c>
      <c r="E209" s="13">
        <v>44468</v>
      </c>
      <c r="F209" s="76" t="s">
        <v>1362</v>
      </c>
      <c r="G209" s="13">
        <v>44468.916666666664</v>
      </c>
      <c r="H209" s="77" t="s">
        <v>6610</v>
      </c>
      <c r="I209" s="16">
        <v>44</v>
      </c>
      <c r="J209" s="16">
        <v>56</v>
      </c>
      <c r="K209" s="16">
        <v>38</v>
      </c>
      <c r="L209" s="16">
        <v>17</v>
      </c>
      <c r="M209" s="81">
        <v>23.408000000000001</v>
      </c>
      <c r="N209" s="100">
        <v>24</v>
      </c>
      <c r="O209" s="64">
        <v>2530</v>
      </c>
      <c r="P209" s="65">
        <f>Table224578910112345678910111213141516171819202122232425262728293031323334353637383940[[#This Row],[PEMBULATAN]]*O209</f>
        <v>60720</v>
      </c>
    </row>
    <row r="210" spans="1:16" ht="26.25" customHeight="1" x14ac:dyDescent="0.2">
      <c r="A210" s="14"/>
      <c r="B210" s="75"/>
      <c r="C210" s="73" t="s">
        <v>6863</v>
      </c>
      <c r="D210" s="78" t="s">
        <v>289</v>
      </c>
      <c r="E210" s="13">
        <v>44468</v>
      </c>
      <c r="F210" s="76" t="s">
        <v>1362</v>
      </c>
      <c r="G210" s="13">
        <v>44468.916666666664</v>
      </c>
      <c r="H210" s="77" t="s">
        <v>6610</v>
      </c>
      <c r="I210" s="16">
        <v>96</v>
      </c>
      <c r="J210" s="16">
        <v>52</v>
      </c>
      <c r="K210" s="16">
        <v>36</v>
      </c>
      <c r="L210" s="16">
        <v>18</v>
      </c>
      <c r="M210" s="81">
        <v>44.927999999999997</v>
      </c>
      <c r="N210" s="100">
        <v>44.927999999999997</v>
      </c>
      <c r="O210" s="64">
        <v>2530</v>
      </c>
      <c r="P210" s="65">
        <f>Table224578910112345678910111213141516171819202122232425262728293031323334353637383940[[#This Row],[PEMBULATAN]]*O210</f>
        <v>113667.84</v>
      </c>
    </row>
    <row r="211" spans="1:16" ht="26.25" customHeight="1" x14ac:dyDescent="0.2">
      <c r="A211" s="14"/>
      <c r="B211" s="75"/>
      <c r="C211" s="73" t="s">
        <v>6864</v>
      </c>
      <c r="D211" s="78" t="s">
        <v>289</v>
      </c>
      <c r="E211" s="13">
        <v>44468</v>
      </c>
      <c r="F211" s="76" t="s">
        <v>1362</v>
      </c>
      <c r="G211" s="13">
        <v>44468.916666666664</v>
      </c>
      <c r="H211" s="77" t="s">
        <v>6610</v>
      </c>
      <c r="I211" s="16">
        <v>90</v>
      </c>
      <c r="J211" s="16">
        <v>60</v>
      </c>
      <c r="K211" s="16">
        <v>29</v>
      </c>
      <c r="L211" s="16">
        <v>5</v>
      </c>
      <c r="M211" s="81">
        <v>39.15</v>
      </c>
      <c r="N211" s="100">
        <v>39.15</v>
      </c>
      <c r="O211" s="64">
        <v>2530</v>
      </c>
      <c r="P211" s="65">
        <f>Table224578910112345678910111213141516171819202122232425262728293031323334353637383940[[#This Row],[PEMBULATAN]]*O211</f>
        <v>99049.5</v>
      </c>
    </row>
    <row r="212" spans="1:16" ht="26.25" customHeight="1" x14ac:dyDescent="0.2">
      <c r="A212" s="14"/>
      <c r="B212" s="75"/>
      <c r="C212" s="73" t="s">
        <v>6865</v>
      </c>
      <c r="D212" s="78" t="s">
        <v>289</v>
      </c>
      <c r="E212" s="13">
        <v>44468</v>
      </c>
      <c r="F212" s="76" t="s">
        <v>1362</v>
      </c>
      <c r="G212" s="13">
        <v>44468.916666666664</v>
      </c>
      <c r="H212" s="77" t="s">
        <v>6610</v>
      </c>
      <c r="I212" s="16">
        <v>50</v>
      </c>
      <c r="J212" s="16">
        <v>30</v>
      </c>
      <c r="K212" s="16">
        <v>20</v>
      </c>
      <c r="L212" s="16">
        <v>3</v>
      </c>
      <c r="M212" s="81">
        <v>7.5</v>
      </c>
      <c r="N212" s="100">
        <v>7.5</v>
      </c>
      <c r="O212" s="64">
        <v>2530</v>
      </c>
      <c r="P212" s="65">
        <f>Table224578910112345678910111213141516171819202122232425262728293031323334353637383940[[#This Row],[PEMBULATAN]]*O212</f>
        <v>18975</v>
      </c>
    </row>
    <row r="213" spans="1:16" ht="26.25" customHeight="1" x14ac:dyDescent="0.2">
      <c r="A213" s="14"/>
      <c r="B213" s="75"/>
      <c r="C213" s="73" t="s">
        <v>6866</v>
      </c>
      <c r="D213" s="78" t="s">
        <v>289</v>
      </c>
      <c r="E213" s="13">
        <v>44468</v>
      </c>
      <c r="F213" s="76" t="s">
        <v>1362</v>
      </c>
      <c r="G213" s="13">
        <v>44468.916666666664</v>
      </c>
      <c r="H213" s="77" t="s">
        <v>6610</v>
      </c>
      <c r="I213" s="16">
        <v>80</v>
      </c>
      <c r="J213" s="16">
        <v>60</v>
      </c>
      <c r="K213" s="16">
        <v>30</v>
      </c>
      <c r="L213" s="16">
        <v>20</v>
      </c>
      <c r="M213" s="81">
        <v>36</v>
      </c>
      <c r="N213" s="100">
        <v>36</v>
      </c>
      <c r="O213" s="64">
        <v>2530</v>
      </c>
      <c r="P213" s="65">
        <f>Table224578910112345678910111213141516171819202122232425262728293031323334353637383940[[#This Row],[PEMBULATAN]]*O213</f>
        <v>91080</v>
      </c>
    </row>
    <row r="214" spans="1:16" ht="26.25" customHeight="1" x14ac:dyDescent="0.2">
      <c r="A214" s="14"/>
      <c r="B214" s="75"/>
      <c r="C214" s="73" t="s">
        <v>6867</v>
      </c>
      <c r="D214" s="78" t="s">
        <v>289</v>
      </c>
      <c r="E214" s="13">
        <v>44468</v>
      </c>
      <c r="F214" s="76" t="s">
        <v>1362</v>
      </c>
      <c r="G214" s="13">
        <v>44468.916666666664</v>
      </c>
      <c r="H214" s="77" t="s">
        <v>6610</v>
      </c>
      <c r="I214" s="16">
        <v>86</v>
      </c>
      <c r="J214" s="16">
        <v>45</v>
      </c>
      <c r="K214" s="16">
        <v>30</v>
      </c>
      <c r="L214" s="16">
        <v>13</v>
      </c>
      <c r="M214" s="81">
        <v>29.024999999999999</v>
      </c>
      <c r="N214" s="100">
        <v>29.024999999999999</v>
      </c>
      <c r="O214" s="64">
        <v>2530</v>
      </c>
      <c r="P214" s="65">
        <f>Table224578910112345678910111213141516171819202122232425262728293031323334353637383940[[#This Row],[PEMBULATAN]]*O214</f>
        <v>73433.25</v>
      </c>
    </row>
    <row r="215" spans="1:16" ht="26.25" customHeight="1" x14ac:dyDescent="0.2">
      <c r="A215" s="14"/>
      <c r="B215" s="75"/>
      <c r="C215" s="73" t="s">
        <v>6868</v>
      </c>
      <c r="D215" s="78" t="s">
        <v>289</v>
      </c>
      <c r="E215" s="13">
        <v>44468</v>
      </c>
      <c r="F215" s="76" t="s">
        <v>1362</v>
      </c>
      <c r="G215" s="13">
        <v>44468.916666666664</v>
      </c>
      <c r="H215" s="77" t="s">
        <v>6610</v>
      </c>
      <c r="I215" s="16">
        <v>70</v>
      </c>
      <c r="J215" s="16">
        <v>45</v>
      </c>
      <c r="K215" s="16">
        <v>40</v>
      </c>
      <c r="L215" s="16">
        <v>15</v>
      </c>
      <c r="M215" s="81">
        <v>31.5</v>
      </c>
      <c r="N215" s="100">
        <v>31.5</v>
      </c>
      <c r="O215" s="64">
        <v>2530</v>
      </c>
      <c r="P215" s="65">
        <f>Table224578910112345678910111213141516171819202122232425262728293031323334353637383940[[#This Row],[PEMBULATAN]]*O215</f>
        <v>79695</v>
      </c>
    </row>
    <row r="216" spans="1:16" ht="26.25" customHeight="1" x14ac:dyDescent="0.2">
      <c r="A216" s="14"/>
      <c r="B216" s="75"/>
      <c r="C216" s="73" t="s">
        <v>6869</v>
      </c>
      <c r="D216" s="78" t="s">
        <v>289</v>
      </c>
      <c r="E216" s="13">
        <v>44468</v>
      </c>
      <c r="F216" s="76" t="s">
        <v>1362</v>
      </c>
      <c r="G216" s="13">
        <v>44468.916666666664</v>
      </c>
      <c r="H216" s="77" t="s">
        <v>6610</v>
      </c>
      <c r="I216" s="16">
        <v>100</v>
      </c>
      <c r="J216" s="16">
        <v>50</v>
      </c>
      <c r="K216" s="16">
        <v>30</v>
      </c>
      <c r="L216" s="16">
        <v>27</v>
      </c>
      <c r="M216" s="81">
        <v>37.5</v>
      </c>
      <c r="N216" s="100">
        <v>37.5</v>
      </c>
      <c r="O216" s="64">
        <v>2530</v>
      </c>
      <c r="P216" s="65">
        <f>Table224578910112345678910111213141516171819202122232425262728293031323334353637383940[[#This Row],[PEMBULATAN]]*O216</f>
        <v>94875</v>
      </c>
    </row>
    <row r="217" spans="1:16" ht="26.25" customHeight="1" x14ac:dyDescent="0.2">
      <c r="A217" s="14"/>
      <c r="B217" s="75"/>
      <c r="C217" s="73" t="s">
        <v>6870</v>
      </c>
      <c r="D217" s="78" t="s">
        <v>289</v>
      </c>
      <c r="E217" s="13">
        <v>44468</v>
      </c>
      <c r="F217" s="76" t="s">
        <v>1362</v>
      </c>
      <c r="G217" s="13">
        <v>44468.916666666664</v>
      </c>
      <c r="H217" s="77" t="s">
        <v>6610</v>
      </c>
      <c r="I217" s="16">
        <v>100</v>
      </c>
      <c r="J217" s="16">
        <v>50</v>
      </c>
      <c r="K217" s="16">
        <v>39</v>
      </c>
      <c r="L217" s="16">
        <v>21</v>
      </c>
      <c r="M217" s="81">
        <v>48.75</v>
      </c>
      <c r="N217" s="100">
        <v>48.75</v>
      </c>
      <c r="O217" s="64">
        <v>2530</v>
      </c>
      <c r="P217" s="65">
        <f>Table224578910112345678910111213141516171819202122232425262728293031323334353637383940[[#This Row],[PEMBULATAN]]*O217</f>
        <v>123337.5</v>
      </c>
    </row>
    <row r="218" spans="1:16" ht="26.25" customHeight="1" x14ac:dyDescent="0.2">
      <c r="A218" s="14"/>
      <c r="B218" s="75"/>
      <c r="C218" s="73" t="s">
        <v>6871</v>
      </c>
      <c r="D218" s="78" t="s">
        <v>289</v>
      </c>
      <c r="E218" s="13">
        <v>44468</v>
      </c>
      <c r="F218" s="76" t="s">
        <v>1362</v>
      </c>
      <c r="G218" s="13">
        <v>44468.916666666664</v>
      </c>
      <c r="H218" s="77" t="s">
        <v>6610</v>
      </c>
      <c r="I218" s="16">
        <v>22</v>
      </c>
      <c r="J218" s="16">
        <v>28</v>
      </c>
      <c r="K218" s="16">
        <v>11</v>
      </c>
      <c r="L218" s="16">
        <v>1</v>
      </c>
      <c r="M218" s="81">
        <v>1.694</v>
      </c>
      <c r="N218" s="100">
        <v>1.694</v>
      </c>
      <c r="O218" s="64">
        <v>2530</v>
      </c>
      <c r="P218" s="65">
        <f>Table224578910112345678910111213141516171819202122232425262728293031323334353637383940[[#This Row],[PEMBULATAN]]*O218</f>
        <v>4285.82</v>
      </c>
    </row>
    <row r="219" spans="1:16" ht="26.25" customHeight="1" x14ac:dyDescent="0.2">
      <c r="A219" s="14"/>
      <c r="B219" s="75"/>
      <c r="C219" s="73" t="s">
        <v>6872</v>
      </c>
      <c r="D219" s="78" t="s">
        <v>289</v>
      </c>
      <c r="E219" s="13">
        <v>44468</v>
      </c>
      <c r="F219" s="76" t="s">
        <v>1362</v>
      </c>
      <c r="G219" s="13">
        <v>44468.916666666664</v>
      </c>
      <c r="H219" s="77" t="s">
        <v>6610</v>
      </c>
      <c r="I219" s="16">
        <v>32</v>
      </c>
      <c r="J219" s="16">
        <v>32</v>
      </c>
      <c r="K219" s="16">
        <v>26</v>
      </c>
      <c r="L219" s="16">
        <v>4</v>
      </c>
      <c r="M219" s="81">
        <v>6.6559999999999997</v>
      </c>
      <c r="N219" s="100">
        <v>6.6559999999999997</v>
      </c>
      <c r="O219" s="64">
        <v>2530</v>
      </c>
      <c r="P219" s="65">
        <f>Table224578910112345678910111213141516171819202122232425262728293031323334353637383940[[#This Row],[PEMBULATAN]]*O219</f>
        <v>16839.68</v>
      </c>
    </row>
    <row r="220" spans="1:16" ht="26.25" customHeight="1" x14ac:dyDescent="0.2">
      <c r="A220" s="14"/>
      <c r="B220" s="75"/>
      <c r="C220" s="73" t="s">
        <v>6873</v>
      </c>
      <c r="D220" s="78" t="s">
        <v>289</v>
      </c>
      <c r="E220" s="13">
        <v>44468</v>
      </c>
      <c r="F220" s="76" t="s">
        <v>1362</v>
      </c>
      <c r="G220" s="13">
        <v>44468.916666666664</v>
      </c>
      <c r="H220" s="77" t="s">
        <v>6610</v>
      </c>
      <c r="I220" s="16">
        <v>56</v>
      </c>
      <c r="J220" s="16">
        <v>35</v>
      </c>
      <c r="K220" s="16">
        <v>29</v>
      </c>
      <c r="L220" s="16">
        <v>8</v>
      </c>
      <c r="M220" s="81">
        <v>14.21</v>
      </c>
      <c r="N220" s="100">
        <v>14.21</v>
      </c>
      <c r="O220" s="64">
        <v>2530</v>
      </c>
      <c r="P220" s="65">
        <f>Table224578910112345678910111213141516171819202122232425262728293031323334353637383940[[#This Row],[PEMBULATAN]]*O220</f>
        <v>35951.300000000003</v>
      </c>
    </row>
    <row r="221" spans="1:16" ht="26.25" customHeight="1" x14ac:dyDescent="0.2">
      <c r="A221" s="14"/>
      <c r="B221" s="75"/>
      <c r="C221" s="73" t="s">
        <v>6874</v>
      </c>
      <c r="D221" s="78" t="s">
        <v>289</v>
      </c>
      <c r="E221" s="13">
        <v>44468</v>
      </c>
      <c r="F221" s="76" t="s">
        <v>1362</v>
      </c>
      <c r="G221" s="13">
        <v>44468.916666666664</v>
      </c>
      <c r="H221" s="77" t="s">
        <v>6610</v>
      </c>
      <c r="I221" s="16">
        <v>98</v>
      </c>
      <c r="J221" s="16">
        <v>57</v>
      </c>
      <c r="K221" s="16">
        <v>34</v>
      </c>
      <c r="L221" s="16">
        <v>18</v>
      </c>
      <c r="M221" s="81">
        <v>47.481000000000002</v>
      </c>
      <c r="N221" s="100">
        <v>48</v>
      </c>
      <c r="O221" s="64">
        <v>2530</v>
      </c>
      <c r="P221" s="65">
        <f>Table224578910112345678910111213141516171819202122232425262728293031323334353637383940[[#This Row],[PEMBULATAN]]*O221</f>
        <v>121440</v>
      </c>
    </row>
    <row r="222" spans="1:16" ht="26.25" customHeight="1" x14ac:dyDescent="0.2">
      <c r="A222" s="14"/>
      <c r="B222" s="75"/>
      <c r="C222" s="73" t="s">
        <v>6875</v>
      </c>
      <c r="D222" s="78" t="s">
        <v>289</v>
      </c>
      <c r="E222" s="13">
        <v>44468</v>
      </c>
      <c r="F222" s="76" t="s">
        <v>1362</v>
      </c>
      <c r="G222" s="13">
        <v>44468.916666666664</v>
      </c>
      <c r="H222" s="77" t="s">
        <v>6610</v>
      </c>
      <c r="I222" s="16">
        <v>52</v>
      </c>
      <c r="J222" s="16">
        <v>40</v>
      </c>
      <c r="K222" s="16">
        <v>32</v>
      </c>
      <c r="L222" s="16">
        <v>10</v>
      </c>
      <c r="M222" s="81">
        <v>16.64</v>
      </c>
      <c r="N222" s="100">
        <v>16.64</v>
      </c>
      <c r="O222" s="64">
        <v>2530</v>
      </c>
      <c r="P222" s="65">
        <f>Table224578910112345678910111213141516171819202122232425262728293031323334353637383940[[#This Row],[PEMBULATAN]]*O222</f>
        <v>42099.200000000004</v>
      </c>
    </row>
    <row r="223" spans="1:16" ht="26.25" customHeight="1" x14ac:dyDescent="0.2">
      <c r="A223" s="14"/>
      <c r="B223" s="75"/>
      <c r="C223" s="73" t="s">
        <v>6876</v>
      </c>
      <c r="D223" s="78" t="s">
        <v>289</v>
      </c>
      <c r="E223" s="13">
        <v>44468</v>
      </c>
      <c r="F223" s="76" t="s">
        <v>1362</v>
      </c>
      <c r="G223" s="13">
        <v>44468.916666666664</v>
      </c>
      <c r="H223" s="77" t="s">
        <v>6610</v>
      </c>
      <c r="I223" s="16">
        <v>98</v>
      </c>
      <c r="J223" s="16">
        <v>57</v>
      </c>
      <c r="K223" s="16">
        <v>32</v>
      </c>
      <c r="L223" s="16">
        <v>16</v>
      </c>
      <c r="M223" s="81">
        <v>44.688000000000002</v>
      </c>
      <c r="N223" s="100">
        <v>44.688000000000002</v>
      </c>
      <c r="O223" s="64">
        <v>2530</v>
      </c>
      <c r="P223" s="65">
        <f>Table224578910112345678910111213141516171819202122232425262728293031323334353637383940[[#This Row],[PEMBULATAN]]*O223</f>
        <v>113060.64</v>
      </c>
    </row>
    <row r="224" spans="1:16" ht="26.25" customHeight="1" x14ac:dyDescent="0.2">
      <c r="A224" s="14"/>
      <c r="B224" s="75"/>
      <c r="C224" s="73" t="s">
        <v>6877</v>
      </c>
      <c r="D224" s="78" t="s">
        <v>289</v>
      </c>
      <c r="E224" s="13">
        <v>44468</v>
      </c>
      <c r="F224" s="76" t="s">
        <v>1362</v>
      </c>
      <c r="G224" s="13">
        <v>44468.916666666664</v>
      </c>
      <c r="H224" s="77" t="s">
        <v>6610</v>
      </c>
      <c r="I224" s="16">
        <v>60</v>
      </c>
      <c r="J224" s="16">
        <v>45</v>
      </c>
      <c r="K224" s="16">
        <v>27</v>
      </c>
      <c r="L224" s="16">
        <v>8</v>
      </c>
      <c r="M224" s="81">
        <v>18.225000000000001</v>
      </c>
      <c r="N224" s="100">
        <v>18.225000000000001</v>
      </c>
      <c r="O224" s="64">
        <v>2530</v>
      </c>
      <c r="P224" s="65">
        <f>Table224578910112345678910111213141516171819202122232425262728293031323334353637383940[[#This Row],[PEMBULATAN]]*O224</f>
        <v>46109.25</v>
      </c>
    </row>
    <row r="225" spans="1:16" ht="26.25" customHeight="1" x14ac:dyDescent="0.2">
      <c r="A225" s="14"/>
      <c r="B225" s="75"/>
      <c r="C225" s="73" t="s">
        <v>6878</v>
      </c>
      <c r="D225" s="78" t="s">
        <v>289</v>
      </c>
      <c r="E225" s="13">
        <v>44468</v>
      </c>
      <c r="F225" s="76" t="s">
        <v>1362</v>
      </c>
      <c r="G225" s="13">
        <v>44468.916666666664</v>
      </c>
      <c r="H225" s="77" t="s">
        <v>6610</v>
      </c>
      <c r="I225" s="16">
        <v>76</v>
      </c>
      <c r="J225" s="16">
        <v>56</v>
      </c>
      <c r="K225" s="16">
        <v>27</v>
      </c>
      <c r="L225" s="16">
        <v>11</v>
      </c>
      <c r="M225" s="81">
        <v>28.728000000000002</v>
      </c>
      <c r="N225" s="100">
        <v>28.728000000000002</v>
      </c>
      <c r="O225" s="64">
        <v>2530</v>
      </c>
      <c r="P225" s="65">
        <f>Table224578910112345678910111213141516171819202122232425262728293031323334353637383940[[#This Row],[PEMBULATAN]]*O225</f>
        <v>72681.840000000011</v>
      </c>
    </row>
    <row r="226" spans="1:16" ht="26.25" customHeight="1" x14ac:dyDescent="0.2">
      <c r="A226" s="14"/>
      <c r="B226" s="75"/>
      <c r="C226" s="73" t="s">
        <v>6879</v>
      </c>
      <c r="D226" s="78" t="s">
        <v>289</v>
      </c>
      <c r="E226" s="13">
        <v>44468</v>
      </c>
      <c r="F226" s="76" t="s">
        <v>1362</v>
      </c>
      <c r="G226" s="13">
        <v>44468.916666666664</v>
      </c>
      <c r="H226" s="77" t="s">
        <v>6610</v>
      </c>
      <c r="I226" s="16">
        <v>57</v>
      </c>
      <c r="J226" s="16">
        <v>43</v>
      </c>
      <c r="K226" s="16">
        <v>28</v>
      </c>
      <c r="L226" s="16">
        <v>7</v>
      </c>
      <c r="M226" s="81">
        <v>17.157</v>
      </c>
      <c r="N226" s="100">
        <v>17.157</v>
      </c>
      <c r="O226" s="64">
        <v>2530</v>
      </c>
      <c r="P226" s="65">
        <f>Table224578910112345678910111213141516171819202122232425262728293031323334353637383940[[#This Row],[PEMBULATAN]]*O226</f>
        <v>43407.21</v>
      </c>
    </row>
    <row r="227" spans="1:16" ht="26.25" customHeight="1" x14ac:dyDescent="0.2">
      <c r="A227" s="14"/>
      <c r="B227" s="75"/>
      <c r="C227" s="73" t="s">
        <v>6880</v>
      </c>
      <c r="D227" s="78" t="s">
        <v>289</v>
      </c>
      <c r="E227" s="13">
        <v>44468</v>
      </c>
      <c r="F227" s="76" t="s">
        <v>1362</v>
      </c>
      <c r="G227" s="13">
        <v>44468.916666666664</v>
      </c>
      <c r="H227" s="77" t="s">
        <v>6610</v>
      </c>
      <c r="I227" s="16">
        <v>87</v>
      </c>
      <c r="J227" s="16">
        <v>56</v>
      </c>
      <c r="K227" s="16">
        <v>27</v>
      </c>
      <c r="L227" s="16">
        <v>6</v>
      </c>
      <c r="M227" s="81">
        <v>32.886000000000003</v>
      </c>
      <c r="N227" s="100">
        <v>32.886000000000003</v>
      </c>
      <c r="O227" s="64">
        <v>2530</v>
      </c>
      <c r="P227" s="65">
        <f>Table224578910112345678910111213141516171819202122232425262728293031323334353637383940[[#This Row],[PEMBULATAN]]*O227</f>
        <v>83201.58</v>
      </c>
    </row>
    <row r="228" spans="1:16" ht="26.25" customHeight="1" x14ac:dyDescent="0.2">
      <c r="A228" s="14"/>
      <c r="B228" s="75"/>
      <c r="C228" s="73" t="s">
        <v>6881</v>
      </c>
      <c r="D228" s="78" t="s">
        <v>289</v>
      </c>
      <c r="E228" s="13">
        <v>44468</v>
      </c>
      <c r="F228" s="76" t="s">
        <v>1362</v>
      </c>
      <c r="G228" s="13">
        <v>44468.916666666664</v>
      </c>
      <c r="H228" s="77" t="s">
        <v>6610</v>
      </c>
      <c r="I228" s="16">
        <v>87</v>
      </c>
      <c r="J228" s="16">
        <v>45</v>
      </c>
      <c r="K228" s="16">
        <v>23</v>
      </c>
      <c r="L228" s="16">
        <v>17</v>
      </c>
      <c r="M228" s="81">
        <v>22.51125</v>
      </c>
      <c r="N228" s="100">
        <v>22.51125</v>
      </c>
      <c r="O228" s="64">
        <v>2530</v>
      </c>
      <c r="P228" s="65">
        <f>Table224578910112345678910111213141516171819202122232425262728293031323334353637383940[[#This Row],[PEMBULATAN]]*O228</f>
        <v>56953.462500000001</v>
      </c>
    </row>
    <row r="229" spans="1:16" ht="26.25" customHeight="1" x14ac:dyDescent="0.2">
      <c r="A229" s="14"/>
      <c r="B229" s="75"/>
      <c r="C229" s="73" t="s">
        <v>6882</v>
      </c>
      <c r="D229" s="78" t="s">
        <v>289</v>
      </c>
      <c r="E229" s="13">
        <v>44468</v>
      </c>
      <c r="F229" s="76" t="s">
        <v>1362</v>
      </c>
      <c r="G229" s="13">
        <v>44468.916666666664</v>
      </c>
      <c r="H229" s="77" t="s">
        <v>6610</v>
      </c>
      <c r="I229" s="16">
        <v>100</v>
      </c>
      <c r="J229" s="16">
        <v>57</v>
      </c>
      <c r="K229" s="16">
        <v>30</v>
      </c>
      <c r="L229" s="16">
        <v>16</v>
      </c>
      <c r="M229" s="81">
        <v>42.75</v>
      </c>
      <c r="N229" s="100">
        <v>42.75</v>
      </c>
      <c r="O229" s="64">
        <v>2530</v>
      </c>
      <c r="P229" s="65">
        <f>Table224578910112345678910111213141516171819202122232425262728293031323334353637383940[[#This Row],[PEMBULATAN]]*O229</f>
        <v>108157.5</v>
      </c>
    </row>
    <row r="230" spans="1:16" ht="26.25" customHeight="1" x14ac:dyDescent="0.2">
      <c r="A230" s="14"/>
      <c r="B230" s="75" t="s">
        <v>6883</v>
      </c>
      <c r="C230" s="73" t="s">
        <v>6884</v>
      </c>
      <c r="D230" s="78" t="s">
        <v>289</v>
      </c>
      <c r="E230" s="13">
        <v>44468</v>
      </c>
      <c r="F230" s="76" t="s">
        <v>1362</v>
      </c>
      <c r="G230" s="13">
        <v>44468.916666666664</v>
      </c>
      <c r="H230" s="77" t="s">
        <v>6610</v>
      </c>
      <c r="I230" s="16">
        <v>48</v>
      </c>
      <c r="J230" s="16">
        <v>40</v>
      </c>
      <c r="K230" s="16">
        <v>12</v>
      </c>
      <c r="L230" s="16">
        <v>2</v>
      </c>
      <c r="M230" s="81">
        <v>5.76</v>
      </c>
      <c r="N230" s="100">
        <v>5.76</v>
      </c>
      <c r="O230" s="64">
        <v>2530</v>
      </c>
      <c r="P230" s="65">
        <f>Table224578910112345678910111213141516171819202122232425262728293031323334353637383940[[#This Row],[PEMBULATAN]]*O230</f>
        <v>14572.8</v>
      </c>
    </row>
    <row r="231" spans="1:16" ht="26.25" customHeight="1" x14ac:dyDescent="0.2">
      <c r="A231" s="14"/>
      <c r="B231" s="75"/>
      <c r="C231" s="73" t="s">
        <v>6885</v>
      </c>
      <c r="D231" s="78" t="s">
        <v>289</v>
      </c>
      <c r="E231" s="13">
        <v>44468</v>
      </c>
      <c r="F231" s="76" t="s">
        <v>1362</v>
      </c>
      <c r="G231" s="13">
        <v>44468.916666666664</v>
      </c>
      <c r="H231" s="77" t="s">
        <v>6610</v>
      </c>
      <c r="I231" s="16">
        <v>58</v>
      </c>
      <c r="J231" s="16">
        <v>40</v>
      </c>
      <c r="K231" s="16">
        <v>20</v>
      </c>
      <c r="L231" s="16">
        <v>5</v>
      </c>
      <c r="M231" s="81">
        <v>11.6</v>
      </c>
      <c r="N231" s="100">
        <v>11.6</v>
      </c>
      <c r="O231" s="64">
        <v>2530</v>
      </c>
      <c r="P231" s="65">
        <f>Table224578910112345678910111213141516171819202122232425262728293031323334353637383940[[#This Row],[PEMBULATAN]]*O231</f>
        <v>29348</v>
      </c>
    </row>
    <row r="232" spans="1:16" ht="26.25" customHeight="1" x14ac:dyDescent="0.2">
      <c r="A232" s="14"/>
      <c r="B232" s="75"/>
      <c r="C232" s="73" t="s">
        <v>6886</v>
      </c>
      <c r="D232" s="78" t="s">
        <v>289</v>
      </c>
      <c r="E232" s="13">
        <v>44468</v>
      </c>
      <c r="F232" s="76" t="s">
        <v>1362</v>
      </c>
      <c r="G232" s="13">
        <v>44468.916666666664</v>
      </c>
      <c r="H232" s="77" t="s">
        <v>6610</v>
      </c>
      <c r="I232" s="16">
        <v>78</v>
      </c>
      <c r="J232" s="16">
        <v>45</v>
      </c>
      <c r="K232" s="16">
        <v>33</v>
      </c>
      <c r="L232" s="16">
        <v>23</v>
      </c>
      <c r="M232" s="81">
        <v>28.9575</v>
      </c>
      <c r="N232" s="100">
        <v>28.9575</v>
      </c>
      <c r="O232" s="64">
        <v>2530</v>
      </c>
      <c r="P232" s="65">
        <f>Table224578910112345678910111213141516171819202122232425262728293031323334353637383940[[#This Row],[PEMBULATAN]]*O232</f>
        <v>73262.475000000006</v>
      </c>
    </row>
    <row r="233" spans="1:16" ht="26.25" customHeight="1" x14ac:dyDescent="0.2">
      <c r="A233" s="14"/>
      <c r="B233" s="75"/>
      <c r="C233" s="73" t="s">
        <v>6887</v>
      </c>
      <c r="D233" s="78" t="s">
        <v>289</v>
      </c>
      <c r="E233" s="13">
        <v>44468</v>
      </c>
      <c r="F233" s="76" t="s">
        <v>1362</v>
      </c>
      <c r="G233" s="13">
        <v>44468.916666666664</v>
      </c>
      <c r="H233" s="77" t="s">
        <v>6610</v>
      </c>
      <c r="I233" s="16">
        <v>60</v>
      </c>
      <c r="J233" s="16">
        <v>45</v>
      </c>
      <c r="K233" s="16">
        <v>6</v>
      </c>
      <c r="L233" s="16">
        <v>2</v>
      </c>
      <c r="M233" s="81">
        <v>4.05</v>
      </c>
      <c r="N233" s="100">
        <v>4.05</v>
      </c>
      <c r="O233" s="64">
        <v>2530</v>
      </c>
      <c r="P233" s="65">
        <f>Table224578910112345678910111213141516171819202122232425262728293031323334353637383940[[#This Row],[PEMBULATAN]]*O233</f>
        <v>10246.5</v>
      </c>
    </row>
    <row r="234" spans="1:16" ht="26.25" customHeight="1" x14ac:dyDescent="0.2">
      <c r="A234" s="14"/>
      <c r="B234" s="75"/>
      <c r="C234" s="73" t="s">
        <v>6888</v>
      </c>
      <c r="D234" s="78" t="s">
        <v>289</v>
      </c>
      <c r="E234" s="13">
        <v>44468</v>
      </c>
      <c r="F234" s="76" t="s">
        <v>1362</v>
      </c>
      <c r="G234" s="13">
        <v>44468.916666666664</v>
      </c>
      <c r="H234" s="77" t="s">
        <v>6610</v>
      </c>
      <c r="I234" s="16">
        <v>70</v>
      </c>
      <c r="J234" s="16">
        <v>50</v>
      </c>
      <c r="K234" s="16">
        <v>16</v>
      </c>
      <c r="L234" s="16">
        <v>8</v>
      </c>
      <c r="M234" s="81">
        <v>14</v>
      </c>
      <c r="N234" s="100">
        <v>14</v>
      </c>
      <c r="O234" s="64">
        <v>2530</v>
      </c>
      <c r="P234" s="65">
        <f>Table224578910112345678910111213141516171819202122232425262728293031323334353637383940[[#This Row],[PEMBULATAN]]*O234</f>
        <v>35420</v>
      </c>
    </row>
    <row r="235" spans="1:16" ht="26.25" customHeight="1" x14ac:dyDescent="0.2">
      <c r="A235" s="14"/>
      <c r="B235" s="75"/>
      <c r="C235" s="73" t="s">
        <v>6889</v>
      </c>
      <c r="D235" s="78" t="s">
        <v>289</v>
      </c>
      <c r="E235" s="13">
        <v>44468</v>
      </c>
      <c r="F235" s="76" t="s">
        <v>1362</v>
      </c>
      <c r="G235" s="13">
        <v>44468.916666666664</v>
      </c>
      <c r="H235" s="77" t="s">
        <v>6610</v>
      </c>
      <c r="I235" s="16">
        <v>40</v>
      </c>
      <c r="J235" s="16">
        <v>28</v>
      </c>
      <c r="K235" s="16">
        <v>52</v>
      </c>
      <c r="L235" s="16">
        <v>8</v>
      </c>
      <c r="M235" s="81">
        <v>14.56</v>
      </c>
      <c r="N235" s="100">
        <v>14.56</v>
      </c>
      <c r="O235" s="64">
        <v>2530</v>
      </c>
      <c r="P235" s="65">
        <f>Table224578910112345678910111213141516171819202122232425262728293031323334353637383940[[#This Row],[PEMBULATAN]]*O235</f>
        <v>36836.800000000003</v>
      </c>
    </row>
    <row r="236" spans="1:16" ht="26.25" customHeight="1" x14ac:dyDescent="0.2">
      <c r="A236" s="14"/>
      <c r="B236" s="75"/>
      <c r="C236" s="73" t="s">
        <v>6890</v>
      </c>
      <c r="D236" s="78" t="s">
        <v>289</v>
      </c>
      <c r="E236" s="13">
        <v>44468</v>
      </c>
      <c r="F236" s="76" t="s">
        <v>1362</v>
      </c>
      <c r="G236" s="13">
        <v>44468.916666666664</v>
      </c>
      <c r="H236" s="77" t="s">
        <v>6610</v>
      </c>
      <c r="I236" s="16">
        <v>58</v>
      </c>
      <c r="J236" s="16">
        <v>37</v>
      </c>
      <c r="K236" s="16">
        <v>27</v>
      </c>
      <c r="L236" s="16">
        <v>8</v>
      </c>
      <c r="M236" s="81">
        <v>14.4855</v>
      </c>
      <c r="N236" s="100">
        <v>15</v>
      </c>
      <c r="O236" s="64">
        <v>2530</v>
      </c>
      <c r="P236" s="65">
        <f>Table224578910112345678910111213141516171819202122232425262728293031323334353637383940[[#This Row],[PEMBULATAN]]*O236</f>
        <v>37950</v>
      </c>
    </row>
    <row r="237" spans="1:16" ht="26.25" customHeight="1" x14ac:dyDescent="0.2">
      <c r="A237" s="14"/>
      <c r="B237" s="75"/>
      <c r="C237" s="73" t="s">
        <v>6891</v>
      </c>
      <c r="D237" s="78" t="s">
        <v>289</v>
      </c>
      <c r="E237" s="13">
        <v>44468</v>
      </c>
      <c r="F237" s="76" t="s">
        <v>1362</v>
      </c>
      <c r="G237" s="13">
        <v>44468.916666666664</v>
      </c>
      <c r="H237" s="77" t="s">
        <v>6610</v>
      </c>
      <c r="I237" s="16">
        <v>45</v>
      </c>
      <c r="J237" s="16">
        <v>38</v>
      </c>
      <c r="K237" s="16">
        <v>48</v>
      </c>
      <c r="L237" s="16">
        <v>19</v>
      </c>
      <c r="M237" s="81">
        <v>20.52</v>
      </c>
      <c r="N237" s="100">
        <v>20.52</v>
      </c>
      <c r="O237" s="64">
        <v>2530</v>
      </c>
      <c r="P237" s="65">
        <f>Table224578910112345678910111213141516171819202122232425262728293031323334353637383940[[#This Row],[PEMBULATAN]]*O237</f>
        <v>51915.6</v>
      </c>
    </row>
    <row r="238" spans="1:16" ht="26.25" customHeight="1" x14ac:dyDescent="0.2">
      <c r="A238" s="14"/>
      <c r="B238" s="75"/>
      <c r="C238" s="73" t="s">
        <v>6892</v>
      </c>
      <c r="D238" s="78" t="s">
        <v>289</v>
      </c>
      <c r="E238" s="13">
        <v>44468</v>
      </c>
      <c r="F238" s="76" t="s">
        <v>1362</v>
      </c>
      <c r="G238" s="13">
        <v>44468.916666666664</v>
      </c>
      <c r="H238" s="77" t="s">
        <v>6610</v>
      </c>
      <c r="I238" s="16">
        <v>65</v>
      </c>
      <c r="J238" s="16">
        <v>28</v>
      </c>
      <c r="K238" s="16">
        <v>25</v>
      </c>
      <c r="L238" s="16">
        <v>11</v>
      </c>
      <c r="M238" s="81">
        <v>11.375</v>
      </c>
      <c r="N238" s="100">
        <v>12</v>
      </c>
      <c r="O238" s="64">
        <v>2530</v>
      </c>
      <c r="P238" s="65">
        <f>Table224578910112345678910111213141516171819202122232425262728293031323334353637383940[[#This Row],[PEMBULATAN]]*O238</f>
        <v>30360</v>
      </c>
    </row>
    <row r="239" spans="1:16" ht="22.5" customHeight="1" x14ac:dyDescent="0.2">
      <c r="A239" s="120" t="s">
        <v>30</v>
      </c>
      <c r="B239" s="121"/>
      <c r="C239" s="121"/>
      <c r="D239" s="121"/>
      <c r="E239" s="121"/>
      <c r="F239" s="121"/>
      <c r="G239" s="121"/>
      <c r="H239" s="121"/>
      <c r="I239" s="121"/>
      <c r="J239" s="121"/>
      <c r="K239" s="121"/>
      <c r="L239" s="122"/>
      <c r="M239" s="79">
        <f>SUBTOTAL(109,Table224578910112345678910111213141516171819202122232425262728293031323334353637383940[KG VOLUME])</f>
        <v>5710.8477500000045</v>
      </c>
      <c r="N239" s="68">
        <f>SUM(N3:N238)</f>
        <v>5802.6905000000042</v>
      </c>
      <c r="O239" s="123">
        <f>SUM(P3:P238)</f>
        <v>14680806.965000007</v>
      </c>
      <c r="P239" s="124"/>
    </row>
    <row r="240" spans="1:16" ht="18" customHeight="1" x14ac:dyDescent="0.2">
      <c r="A240" s="86"/>
      <c r="B240" s="56" t="s">
        <v>42</v>
      </c>
      <c r="C240" s="55"/>
      <c r="D240" s="57" t="s">
        <v>43</v>
      </c>
      <c r="E240" s="86"/>
      <c r="F240" s="86"/>
      <c r="G240" s="86"/>
      <c r="H240" s="86"/>
      <c r="I240" s="86"/>
      <c r="J240" s="86"/>
      <c r="K240" s="86"/>
      <c r="L240" s="86"/>
      <c r="M240" s="87"/>
      <c r="N240" s="88" t="s">
        <v>51</v>
      </c>
      <c r="O240" s="89"/>
      <c r="P240" s="89">
        <f>O239*10%</f>
        <v>1468080.6965000008</v>
      </c>
    </row>
    <row r="241" spans="1:16" ht="18" customHeight="1" thickBot="1" x14ac:dyDescent="0.25">
      <c r="A241" s="86"/>
      <c r="B241" s="56"/>
      <c r="C241" s="55"/>
      <c r="D241" s="57"/>
      <c r="E241" s="86"/>
      <c r="F241" s="86"/>
      <c r="G241" s="86"/>
      <c r="H241" s="86"/>
      <c r="I241" s="86"/>
      <c r="J241" s="86"/>
      <c r="K241" s="86"/>
      <c r="L241" s="86"/>
      <c r="M241" s="87"/>
      <c r="N241" s="90" t="s">
        <v>52</v>
      </c>
      <c r="O241" s="91"/>
      <c r="P241" s="91">
        <f>O239-P240</f>
        <v>13212726.268500006</v>
      </c>
    </row>
    <row r="242" spans="1:16" ht="18" customHeight="1" x14ac:dyDescent="0.2">
      <c r="A242" s="11"/>
      <c r="H242" s="63"/>
      <c r="N242" s="62" t="s">
        <v>31</v>
      </c>
      <c r="P242" s="69">
        <f>P241*1%</f>
        <v>132127.26268500005</v>
      </c>
    </row>
    <row r="243" spans="1:16" ht="18" customHeight="1" thickBot="1" x14ac:dyDescent="0.25">
      <c r="A243" s="11"/>
      <c r="H243" s="63"/>
      <c r="N243" s="62" t="s">
        <v>53</v>
      </c>
      <c r="P243" s="71">
        <f>P241*2%</f>
        <v>264254.5253700001</v>
      </c>
    </row>
    <row r="244" spans="1:16" ht="18" customHeight="1" x14ac:dyDescent="0.2">
      <c r="A244" s="11"/>
      <c r="H244" s="63"/>
      <c r="N244" s="66" t="s">
        <v>32</v>
      </c>
      <c r="O244" s="67"/>
      <c r="P244" s="70">
        <f>P241+P242-P243</f>
        <v>13080599.005815007</v>
      </c>
    </row>
    <row r="246" spans="1:16" x14ac:dyDescent="0.2">
      <c r="A246" s="11"/>
      <c r="H246" s="63"/>
      <c r="P246" s="71"/>
    </row>
    <row r="247" spans="1:16" x14ac:dyDescent="0.2">
      <c r="A247" s="11"/>
      <c r="H247" s="63"/>
      <c r="O247" s="58"/>
      <c r="P247" s="71"/>
    </row>
    <row r="248" spans="1:16" s="3" customFormat="1" x14ac:dyDescent="0.25">
      <c r="A248" s="11"/>
      <c r="B248" s="2"/>
      <c r="C248" s="2"/>
      <c r="E248" s="12"/>
      <c r="H248" s="63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3"/>
      <c r="N255" s="15"/>
      <c r="O255" s="15"/>
      <c r="P255" s="15"/>
    </row>
    <row r="256" spans="1:16" s="3" customFormat="1" x14ac:dyDescent="0.25">
      <c r="A256" s="11"/>
      <c r="B256" s="2"/>
      <c r="C256" s="2"/>
      <c r="E256" s="12"/>
      <c r="H256" s="63"/>
      <c r="N256" s="15"/>
      <c r="O256" s="15"/>
      <c r="P256" s="15"/>
    </row>
    <row r="257" spans="1:16" s="3" customFormat="1" x14ac:dyDescent="0.25">
      <c r="A257" s="11"/>
      <c r="B257" s="2"/>
      <c r="C257" s="2"/>
      <c r="E257" s="12"/>
      <c r="H257" s="63"/>
      <c r="N257" s="15"/>
      <c r="O257" s="15"/>
      <c r="P257" s="15"/>
    </row>
    <row r="258" spans="1:16" s="3" customFormat="1" x14ac:dyDescent="0.25">
      <c r="A258" s="11"/>
      <c r="B258" s="2"/>
      <c r="C258" s="2"/>
      <c r="E258" s="12"/>
      <c r="H258" s="63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3"/>
      <c r="N259" s="15"/>
      <c r="O259" s="15"/>
      <c r="P259" s="15"/>
    </row>
  </sheetData>
  <mergeCells count="2">
    <mergeCell ref="A239:L239"/>
    <mergeCell ref="O239:P239"/>
  </mergeCells>
  <conditionalFormatting sqref="B3">
    <cfRule type="duplicateValues" dxfId="52" priority="2"/>
  </conditionalFormatting>
  <conditionalFormatting sqref="B4:B238">
    <cfRule type="duplicateValues" dxfId="51" priority="6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5"/>
  <sheetViews>
    <sheetView zoomScale="110" zoomScaleNormal="110" workbookViewId="0">
      <pane xSplit="3" ySplit="2" topLeftCell="D21" activePane="bottomRight" state="frozen"/>
      <selection pane="topRight" activeCell="B1" sqref="B1"/>
      <selection pane="bottomLeft" activeCell="A3" sqref="A3"/>
      <selection pane="bottomRight" activeCell="G29" sqref="G29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2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3.25" customHeight="1" x14ac:dyDescent="0.2">
      <c r="A3" s="83" t="s">
        <v>7122</v>
      </c>
      <c r="B3" s="74" t="s">
        <v>297</v>
      </c>
      <c r="C3" s="9" t="s">
        <v>298</v>
      </c>
      <c r="D3" s="76" t="s">
        <v>320</v>
      </c>
      <c r="E3" s="13">
        <v>44440</v>
      </c>
      <c r="F3" s="76" t="s">
        <v>290</v>
      </c>
      <c r="G3" s="13">
        <v>44442</v>
      </c>
      <c r="H3" s="10" t="s">
        <v>296</v>
      </c>
      <c r="I3" s="1">
        <v>56</v>
      </c>
      <c r="J3" s="1">
        <v>64</v>
      </c>
      <c r="K3" s="1">
        <v>21</v>
      </c>
      <c r="L3" s="1">
        <v>12</v>
      </c>
      <c r="M3" s="80">
        <v>18.815999999999999</v>
      </c>
      <c r="N3" s="8">
        <v>19</v>
      </c>
      <c r="O3" s="64">
        <v>2530</v>
      </c>
      <c r="P3" s="65">
        <f>Table22457891011234[[#This Row],[PEMBULATAN]]*O3</f>
        <v>48070</v>
      </c>
    </row>
    <row r="4" spans="1:16" ht="23.25" customHeight="1" x14ac:dyDescent="0.2">
      <c r="A4" s="14"/>
      <c r="B4" s="75"/>
      <c r="C4" s="9" t="s">
        <v>299</v>
      </c>
      <c r="D4" s="76" t="s">
        <v>320</v>
      </c>
      <c r="E4" s="13">
        <v>44440</v>
      </c>
      <c r="F4" s="76" t="s">
        <v>290</v>
      </c>
      <c r="G4" s="13">
        <v>44442</v>
      </c>
      <c r="H4" s="10" t="s">
        <v>296</v>
      </c>
      <c r="I4" s="1">
        <v>56</v>
      </c>
      <c r="J4" s="1">
        <v>64</v>
      </c>
      <c r="K4" s="1">
        <v>21</v>
      </c>
      <c r="L4" s="1">
        <v>12</v>
      </c>
      <c r="M4" s="80">
        <v>18.815999999999999</v>
      </c>
      <c r="N4" s="8">
        <v>19</v>
      </c>
      <c r="O4" s="64">
        <v>2530</v>
      </c>
      <c r="P4" s="65">
        <f>Table22457891011234[[#This Row],[PEMBULATAN]]*O4</f>
        <v>48070</v>
      </c>
    </row>
    <row r="5" spans="1:16" ht="23.25" customHeight="1" x14ac:dyDescent="0.2">
      <c r="A5" s="14"/>
      <c r="B5" s="14"/>
      <c r="C5" s="9" t="s">
        <v>300</v>
      </c>
      <c r="D5" s="76" t="s">
        <v>320</v>
      </c>
      <c r="E5" s="13">
        <v>44440</v>
      </c>
      <c r="F5" s="76" t="s">
        <v>290</v>
      </c>
      <c r="G5" s="13">
        <v>44442</v>
      </c>
      <c r="H5" s="10" t="s">
        <v>296</v>
      </c>
      <c r="I5" s="1">
        <v>56</v>
      </c>
      <c r="J5" s="1">
        <v>64</v>
      </c>
      <c r="K5" s="1">
        <v>21</v>
      </c>
      <c r="L5" s="1">
        <v>12</v>
      </c>
      <c r="M5" s="80">
        <v>18.815999999999999</v>
      </c>
      <c r="N5" s="8">
        <v>19</v>
      </c>
      <c r="O5" s="64">
        <v>2530</v>
      </c>
      <c r="P5" s="65">
        <f>Table22457891011234[[#This Row],[PEMBULATAN]]*O5</f>
        <v>48070</v>
      </c>
    </row>
    <row r="6" spans="1:16" ht="23.25" customHeight="1" x14ac:dyDescent="0.2">
      <c r="A6" s="14"/>
      <c r="B6" s="14"/>
      <c r="C6" s="73" t="s">
        <v>301</v>
      </c>
      <c r="D6" s="78" t="s">
        <v>320</v>
      </c>
      <c r="E6" s="13">
        <v>44440</v>
      </c>
      <c r="F6" s="76" t="s">
        <v>290</v>
      </c>
      <c r="G6" s="13">
        <v>44442</v>
      </c>
      <c r="H6" s="77" t="s">
        <v>296</v>
      </c>
      <c r="I6" s="16">
        <v>34</v>
      </c>
      <c r="J6" s="16">
        <v>40</v>
      </c>
      <c r="K6" s="16">
        <v>28</v>
      </c>
      <c r="L6" s="16">
        <v>10</v>
      </c>
      <c r="M6" s="81">
        <v>9.52</v>
      </c>
      <c r="N6" s="72">
        <v>10</v>
      </c>
      <c r="O6" s="64">
        <v>2530</v>
      </c>
      <c r="P6" s="65">
        <f>Table22457891011234[[#This Row],[PEMBULATAN]]*O6</f>
        <v>25300</v>
      </c>
    </row>
    <row r="7" spans="1:16" ht="23.25" customHeight="1" x14ac:dyDescent="0.2">
      <c r="A7" s="14"/>
      <c r="B7" s="14"/>
      <c r="C7" s="73" t="s">
        <v>302</v>
      </c>
      <c r="D7" s="78" t="s">
        <v>320</v>
      </c>
      <c r="E7" s="13">
        <v>44440</v>
      </c>
      <c r="F7" s="76" t="s">
        <v>290</v>
      </c>
      <c r="G7" s="13">
        <v>44442</v>
      </c>
      <c r="H7" s="77" t="s">
        <v>296</v>
      </c>
      <c r="I7" s="16">
        <v>57</v>
      </c>
      <c r="J7" s="16">
        <v>44</v>
      </c>
      <c r="K7" s="16">
        <v>10</v>
      </c>
      <c r="L7" s="16">
        <v>10</v>
      </c>
      <c r="M7" s="81">
        <v>6.27</v>
      </c>
      <c r="N7" s="72">
        <v>10</v>
      </c>
      <c r="O7" s="64">
        <v>2530</v>
      </c>
      <c r="P7" s="65">
        <f>Table22457891011234[[#This Row],[PEMBULATAN]]*O7</f>
        <v>25300</v>
      </c>
    </row>
    <row r="8" spans="1:16" ht="23.25" customHeight="1" x14ac:dyDescent="0.2">
      <c r="A8" s="14"/>
      <c r="B8" s="14"/>
      <c r="C8" s="73" t="s">
        <v>303</v>
      </c>
      <c r="D8" s="78" t="s">
        <v>320</v>
      </c>
      <c r="E8" s="13">
        <v>44440</v>
      </c>
      <c r="F8" s="76" t="s">
        <v>290</v>
      </c>
      <c r="G8" s="13">
        <v>44442</v>
      </c>
      <c r="H8" s="77" t="s">
        <v>296</v>
      </c>
      <c r="I8" s="16">
        <v>56</v>
      </c>
      <c r="J8" s="16">
        <v>46</v>
      </c>
      <c r="K8" s="16">
        <v>10</v>
      </c>
      <c r="L8" s="16">
        <v>10</v>
      </c>
      <c r="M8" s="81">
        <v>6.44</v>
      </c>
      <c r="N8" s="72">
        <v>10</v>
      </c>
      <c r="O8" s="64">
        <v>2530</v>
      </c>
      <c r="P8" s="65">
        <f>Table22457891011234[[#This Row],[PEMBULATAN]]*O8</f>
        <v>25300</v>
      </c>
    </row>
    <row r="9" spans="1:16" ht="23.25" customHeight="1" x14ac:dyDescent="0.2">
      <c r="A9" s="14"/>
      <c r="B9" s="14"/>
      <c r="C9" s="73" t="s">
        <v>304</v>
      </c>
      <c r="D9" s="78" t="s">
        <v>320</v>
      </c>
      <c r="E9" s="13">
        <v>44440</v>
      </c>
      <c r="F9" s="76" t="s">
        <v>290</v>
      </c>
      <c r="G9" s="13">
        <v>44442</v>
      </c>
      <c r="H9" s="77" t="s">
        <v>296</v>
      </c>
      <c r="I9" s="16">
        <v>44</v>
      </c>
      <c r="J9" s="16">
        <v>32</v>
      </c>
      <c r="K9" s="16">
        <v>30</v>
      </c>
      <c r="L9" s="16">
        <v>9</v>
      </c>
      <c r="M9" s="81">
        <v>10.56</v>
      </c>
      <c r="N9" s="72">
        <v>11</v>
      </c>
      <c r="O9" s="64">
        <v>2530</v>
      </c>
      <c r="P9" s="65">
        <f>Table22457891011234[[#This Row],[PEMBULATAN]]*O9</f>
        <v>27830</v>
      </c>
    </row>
    <row r="10" spans="1:16" ht="23.25" customHeight="1" x14ac:dyDescent="0.2">
      <c r="A10" s="14"/>
      <c r="B10" s="14"/>
      <c r="C10" s="73" t="s">
        <v>305</v>
      </c>
      <c r="D10" s="78" t="s">
        <v>320</v>
      </c>
      <c r="E10" s="13">
        <v>44440</v>
      </c>
      <c r="F10" s="76" t="s">
        <v>290</v>
      </c>
      <c r="G10" s="13">
        <v>44442</v>
      </c>
      <c r="H10" s="77" t="s">
        <v>296</v>
      </c>
      <c r="I10" s="16">
        <v>38</v>
      </c>
      <c r="J10" s="16">
        <v>30</v>
      </c>
      <c r="K10" s="16">
        <v>38</v>
      </c>
      <c r="L10" s="16">
        <v>10</v>
      </c>
      <c r="M10" s="81">
        <v>10.83</v>
      </c>
      <c r="N10" s="72">
        <v>11</v>
      </c>
      <c r="O10" s="64">
        <v>2530</v>
      </c>
      <c r="P10" s="65">
        <f>Table22457891011234[[#This Row],[PEMBULATAN]]*O10</f>
        <v>27830</v>
      </c>
    </row>
    <row r="11" spans="1:16" ht="23.25" customHeight="1" x14ac:dyDescent="0.2">
      <c r="A11" s="14"/>
      <c r="B11" s="14"/>
      <c r="C11" s="73" t="s">
        <v>306</v>
      </c>
      <c r="D11" s="78" t="s">
        <v>320</v>
      </c>
      <c r="E11" s="13">
        <v>44440</v>
      </c>
      <c r="F11" s="76" t="s">
        <v>290</v>
      </c>
      <c r="G11" s="13">
        <v>44442</v>
      </c>
      <c r="H11" s="77" t="s">
        <v>296</v>
      </c>
      <c r="I11" s="16">
        <v>80</v>
      </c>
      <c r="J11" s="16">
        <v>50</v>
      </c>
      <c r="K11" s="16">
        <v>12</v>
      </c>
      <c r="L11" s="16">
        <v>9</v>
      </c>
      <c r="M11" s="81">
        <v>12</v>
      </c>
      <c r="N11" s="72">
        <v>12</v>
      </c>
      <c r="O11" s="64">
        <v>2530</v>
      </c>
      <c r="P11" s="65">
        <f>Table22457891011234[[#This Row],[PEMBULATAN]]*O11</f>
        <v>30360</v>
      </c>
    </row>
    <row r="12" spans="1:16" ht="23.25" customHeight="1" x14ac:dyDescent="0.2">
      <c r="A12" s="14"/>
      <c r="B12" s="14"/>
      <c r="C12" s="73" t="s">
        <v>307</v>
      </c>
      <c r="D12" s="78" t="s">
        <v>320</v>
      </c>
      <c r="E12" s="13">
        <v>44440</v>
      </c>
      <c r="F12" s="76" t="s">
        <v>290</v>
      </c>
      <c r="G12" s="13">
        <v>44442</v>
      </c>
      <c r="H12" s="77" t="s">
        <v>296</v>
      </c>
      <c r="I12" s="16">
        <v>57</v>
      </c>
      <c r="J12" s="16">
        <v>44</v>
      </c>
      <c r="K12" s="16">
        <v>10</v>
      </c>
      <c r="L12" s="16">
        <v>10</v>
      </c>
      <c r="M12" s="81">
        <v>6.27</v>
      </c>
      <c r="N12" s="72">
        <v>10</v>
      </c>
      <c r="O12" s="64">
        <v>2530</v>
      </c>
      <c r="P12" s="65">
        <f>Table22457891011234[[#This Row],[PEMBULATAN]]*O12</f>
        <v>25300</v>
      </c>
    </row>
    <row r="13" spans="1:16" ht="23.25" customHeight="1" x14ac:dyDescent="0.2">
      <c r="A13" s="14"/>
      <c r="B13" s="14"/>
      <c r="C13" s="73" t="s">
        <v>308</v>
      </c>
      <c r="D13" s="78" t="s">
        <v>320</v>
      </c>
      <c r="E13" s="13">
        <v>44440</v>
      </c>
      <c r="F13" s="76" t="s">
        <v>290</v>
      </c>
      <c r="G13" s="13">
        <v>44442</v>
      </c>
      <c r="H13" s="77" t="s">
        <v>296</v>
      </c>
      <c r="I13" s="16">
        <v>50</v>
      </c>
      <c r="J13" s="16">
        <v>37</v>
      </c>
      <c r="K13" s="16">
        <v>24</v>
      </c>
      <c r="L13" s="16">
        <v>10</v>
      </c>
      <c r="M13" s="81">
        <v>11.1</v>
      </c>
      <c r="N13" s="72">
        <v>11</v>
      </c>
      <c r="O13" s="64">
        <v>2530</v>
      </c>
      <c r="P13" s="65">
        <f>Table22457891011234[[#This Row],[PEMBULATAN]]*O13</f>
        <v>27830</v>
      </c>
    </row>
    <row r="14" spans="1:16" ht="23.25" customHeight="1" x14ac:dyDescent="0.2">
      <c r="A14" s="14"/>
      <c r="B14" s="14"/>
      <c r="C14" s="73" t="s">
        <v>309</v>
      </c>
      <c r="D14" s="78" t="s">
        <v>320</v>
      </c>
      <c r="E14" s="13">
        <v>44440</v>
      </c>
      <c r="F14" s="76" t="s">
        <v>290</v>
      </c>
      <c r="G14" s="13">
        <v>44442</v>
      </c>
      <c r="H14" s="77" t="s">
        <v>296</v>
      </c>
      <c r="I14" s="16">
        <v>44</v>
      </c>
      <c r="J14" s="16">
        <v>32</v>
      </c>
      <c r="K14" s="16">
        <v>30</v>
      </c>
      <c r="L14" s="16">
        <v>9</v>
      </c>
      <c r="M14" s="81">
        <v>10.56</v>
      </c>
      <c r="N14" s="72">
        <v>11</v>
      </c>
      <c r="O14" s="64">
        <v>2530</v>
      </c>
      <c r="P14" s="65">
        <f>Table22457891011234[[#This Row],[PEMBULATAN]]*O14</f>
        <v>27830</v>
      </c>
    </row>
    <row r="15" spans="1:16" ht="23.25" customHeight="1" x14ac:dyDescent="0.2">
      <c r="A15" s="14"/>
      <c r="B15" s="14"/>
      <c r="C15" s="73" t="s">
        <v>310</v>
      </c>
      <c r="D15" s="78" t="s">
        <v>320</v>
      </c>
      <c r="E15" s="13">
        <v>44440</v>
      </c>
      <c r="F15" s="76" t="s">
        <v>290</v>
      </c>
      <c r="G15" s="13">
        <v>44442</v>
      </c>
      <c r="H15" s="77" t="s">
        <v>296</v>
      </c>
      <c r="I15" s="16">
        <v>40</v>
      </c>
      <c r="J15" s="16">
        <v>36</v>
      </c>
      <c r="K15" s="16">
        <v>20</v>
      </c>
      <c r="L15" s="16">
        <v>12</v>
      </c>
      <c r="M15" s="81">
        <v>7.2</v>
      </c>
      <c r="N15" s="72">
        <v>12</v>
      </c>
      <c r="O15" s="64">
        <v>2530</v>
      </c>
      <c r="P15" s="65">
        <f>Table22457891011234[[#This Row],[PEMBULATAN]]*O15</f>
        <v>30360</v>
      </c>
    </row>
    <row r="16" spans="1:16" ht="23.25" customHeight="1" x14ac:dyDescent="0.2">
      <c r="A16" s="14"/>
      <c r="B16" s="14"/>
      <c r="C16" s="73" t="s">
        <v>311</v>
      </c>
      <c r="D16" s="78" t="s">
        <v>320</v>
      </c>
      <c r="E16" s="13">
        <v>44440</v>
      </c>
      <c r="F16" s="76" t="s">
        <v>290</v>
      </c>
      <c r="G16" s="13">
        <v>44442</v>
      </c>
      <c r="H16" s="77" t="s">
        <v>296</v>
      </c>
      <c r="I16" s="16">
        <v>40</v>
      </c>
      <c r="J16" s="16">
        <v>36</v>
      </c>
      <c r="K16" s="16">
        <v>20</v>
      </c>
      <c r="L16" s="16">
        <v>12</v>
      </c>
      <c r="M16" s="81">
        <v>7.2</v>
      </c>
      <c r="N16" s="72">
        <v>12</v>
      </c>
      <c r="O16" s="64">
        <v>2530</v>
      </c>
      <c r="P16" s="65">
        <f>Table22457891011234[[#This Row],[PEMBULATAN]]*O16</f>
        <v>30360</v>
      </c>
    </row>
    <row r="17" spans="1:16" ht="23.25" customHeight="1" x14ac:dyDescent="0.2">
      <c r="A17" s="14"/>
      <c r="B17" s="14"/>
      <c r="C17" s="73" t="s">
        <v>312</v>
      </c>
      <c r="D17" s="78" t="s">
        <v>320</v>
      </c>
      <c r="E17" s="13">
        <v>44440</v>
      </c>
      <c r="F17" s="76" t="s">
        <v>290</v>
      </c>
      <c r="G17" s="13">
        <v>44442</v>
      </c>
      <c r="H17" s="77" t="s">
        <v>296</v>
      </c>
      <c r="I17" s="16">
        <v>40</v>
      </c>
      <c r="J17" s="16">
        <v>36</v>
      </c>
      <c r="K17" s="16">
        <v>20</v>
      </c>
      <c r="L17" s="16">
        <v>12</v>
      </c>
      <c r="M17" s="81">
        <v>7.2</v>
      </c>
      <c r="N17" s="72">
        <v>12</v>
      </c>
      <c r="O17" s="64">
        <v>2530</v>
      </c>
      <c r="P17" s="65">
        <f>Table22457891011234[[#This Row],[PEMBULATAN]]*O17</f>
        <v>30360</v>
      </c>
    </row>
    <row r="18" spans="1:16" ht="23.25" customHeight="1" x14ac:dyDescent="0.2">
      <c r="A18" s="14"/>
      <c r="B18" s="14"/>
      <c r="C18" s="73" t="s">
        <v>313</v>
      </c>
      <c r="D18" s="78" t="s">
        <v>320</v>
      </c>
      <c r="E18" s="13">
        <v>44440</v>
      </c>
      <c r="F18" s="76" t="s">
        <v>290</v>
      </c>
      <c r="G18" s="13">
        <v>44442</v>
      </c>
      <c r="H18" s="77" t="s">
        <v>296</v>
      </c>
      <c r="I18" s="16">
        <v>40</v>
      </c>
      <c r="J18" s="16">
        <v>36</v>
      </c>
      <c r="K18" s="16">
        <v>20</v>
      </c>
      <c r="L18" s="16">
        <v>12</v>
      </c>
      <c r="M18" s="81">
        <v>7.2</v>
      </c>
      <c r="N18" s="72">
        <v>12</v>
      </c>
      <c r="O18" s="64">
        <v>2530</v>
      </c>
      <c r="P18" s="65">
        <f>Table22457891011234[[#This Row],[PEMBULATAN]]*O18</f>
        <v>30360</v>
      </c>
    </row>
    <row r="19" spans="1:16" ht="23.25" customHeight="1" x14ac:dyDescent="0.2">
      <c r="A19" s="14"/>
      <c r="B19" s="14"/>
      <c r="C19" s="73" t="s">
        <v>314</v>
      </c>
      <c r="D19" s="78" t="s">
        <v>320</v>
      </c>
      <c r="E19" s="13">
        <v>44440</v>
      </c>
      <c r="F19" s="76" t="s">
        <v>290</v>
      </c>
      <c r="G19" s="13">
        <v>44442</v>
      </c>
      <c r="H19" s="77" t="s">
        <v>296</v>
      </c>
      <c r="I19" s="16">
        <v>47</v>
      </c>
      <c r="J19" s="16">
        <v>43</v>
      </c>
      <c r="K19" s="16">
        <v>37</v>
      </c>
      <c r="L19" s="16">
        <v>12</v>
      </c>
      <c r="M19" s="81">
        <v>18.69425</v>
      </c>
      <c r="N19" s="72">
        <v>19</v>
      </c>
      <c r="O19" s="64">
        <v>2530</v>
      </c>
      <c r="P19" s="65">
        <f>Table22457891011234[[#This Row],[PEMBULATAN]]*O19</f>
        <v>48070</v>
      </c>
    </row>
    <row r="20" spans="1:16" ht="23.25" customHeight="1" x14ac:dyDescent="0.2">
      <c r="A20" s="14"/>
      <c r="B20" s="14"/>
      <c r="C20" s="73" t="s">
        <v>315</v>
      </c>
      <c r="D20" s="78" t="s">
        <v>320</v>
      </c>
      <c r="E20" s="13">
        <v>44440</v>
      </c>
      <c r="F20" s="76" t="s">
        <v>290</v>
      </c>
      <c r="G20" s="13">
        <v>44442</v>
      </c>
      <c r="H20" s="77" t="s">
        <v>296</v>
      </c>
      <c r="I20" s="16">
        <v>40</v>
      </c>
      <c r="J20" s="16">
        <v>36</v>
      </c>
      <c r="K20" s="16">
        <v>20</v>
      </c>
      <c r="L20" s="16">
        <v>12</v>
      </c>
      <c r="M20" s="81">
        <v>7.2</v>
      </c>
      <c r="N20" s="72">
        <v>12</v>
      </c>
      <c r="O20" s="64">
        <v>2530</v>
      </c>
      <c r="P20" s="65">
        <f>Table22457891011234[[#This Row],[PEMBULATAN]]*O20</f>
        <v>30360</v>
      </c>
    </row>
    <row r="21" spans="1:16" ht="23.25" customHeight="1" x14ac:dyDescent="0.2">
      <c r="A21" s="14"/>
      <c r="B21" s="14"/>
      <c r="C21" s="73" t="s">
        <v>316</v>
      </c>
      <c r="D21" s="78" t="s">
        <v>320</v>
      </c>
      <c r="E21" s="13">
        <v>44440</v>
      </c>
      <c r="F21" s="76" t="s">
        <v>290</v>
      </c>
      <c r="G21" s="13">
        <v>44442</v>
      </c>
      <c r="H21" s="77" t="s">
        <v>296</v>
      </c>
      <c r="I21" s="16">
        <v>42</v>
      </c>
      <c r="J21" s="16">
        <v>24</v>
      </c>
      <c r="K21" s="16">
        <v>20</v>
      </c>
      <c r="L21" s="16">
        <v>5</v>
      </c>
      <c r="M21" s="81">
        <v>5.04</v>
      </c>
      <c r="N21" s="72">
        <v>5</v>
      </c>
      <c r="O21" s="64">
        <v>2530</v>
      </c>
      <c r="P21" s="65">
        <f>Table22457891011234[[#This Row],[PEMBULATAN]]*O21</f>
        <v>12650</v>
      </c>
    </row>
    <row r="22" spans="1:16" ht="23.25" customHeight="1" x14ac:dyDescent="0.2">
      <c r="A22" s="14"/>
      <c r="B22" s="14"/>
      <c r="C22" s="73" t="s">
        <v>317</v>
      </c>
      <c r="D22" s="78" t="s">
        <v>320</v>
      </c>
      <c r="E22" s="13">
        <v>44440</v>
      </c>
      <c r="F22" s="76" t="s">
        <v>290</v>
      </c>
      <c r="G22" s="13">
        <v>44442</v>
      </c>
      <c r="H22" s="77" t="s">
        <v>296</v>
      </c>
      <c r="I22" s="16">
        <v>80</v>
      </c>
      <c r="J22" s="16">
        <v>50</v>
      </c>
      <c r="K22" s="16">
        <v>12</v>
      </c>
      <c r="L22" s="16">
        <v>9</v>
      </c>
      <c r="M22" s="81">
        <v>12</v>
      </c>
      <c r="N22" s="72">
        <v>12</v>
      </c>
      <c r="O22" s="64">
        <v>2530</v>
      </c>
      <c r="P22" s="65">
        <f>Table22457891011234[[#This Row],[PEMBULATAN]]*O22</f>
        <v>30360</v>
      </c>
    </row>
    <row r="23" spans="1:16" ht="23.25" customHeight="1" x14ac:dyDescent="0.2">
      <c r="A23" s="14"/>
      <c r="B23" s="14"/>
      <c r="C23" s="73" t="s">
        <v>318</v>
      </c>
      <c r="D23" s="78" t="s">
        <v>320</v>
      </c>
      <c r="E23" s="13">
        <v>44440</v>
      </c>
      <c r="F23" s="76" t="s">
        <v>290</v>
      </c>
      <c r="G23" s="13">
        <v>44442</v>
      </c>
      <c r="H23" s="77" t="s">
        <v>296</v>
      </c>
      <c r="I23" s="16">
        <v>33</v>
      </c>
      <c r="J23" s="16">
        <v>25</v>
      </c>
      <c r="K23" s="16">
        <v>18</v>
      </c>
      <c r="L23" s="16">
        <v>7</v>
      </c>
      <c r="M23" s="81">
        <v>3.7124999999999999</v>
      </c>
      <c r="N23" s="72">
        <v>7</v>
      </c>
      <c r="O23" s="64">
        <v>2530</v>
      </c>
      <c r="P23" s="65">
        <f>Table22457891011234[[#This Row],[PEMBULATAN]]*O23</f>
        <v>17710</v>
      </c>
    </row>
    <row r="24" spans="1:16" ht="23.25" customHeight="1" x14ac:dyDescent="0.2">
      <c r="A24" s="14"/>
      <c r="B24" s="14"/>
      <c r="C24" s="73" t="s">
        <v>319</v>
      </c>
      <c r="D24" s="78" t="s">
        <v>320</v>
      </c>
      <c r="E24" s="13">
        <v>44440</v>
      </c>
      <c r="F24" s="76" t="s">
        <v>290</v>
      </c>
      <c r="G24" s="13">
        <v>44442</v>
      </c>
      <c r="H24" s="77" t="s">
        <v>296</v>
      </c>
      <c r="I24" s="16">
        <v>40</v>
      </c>
      <c r="J24" s="16">
        <v>30</v>
      </c>
      <c r="K24" s="16">
        <v>18</v>
      </c>
      <c r="L24" s="16">
        <v>10</v>
      </c>
      <c r="M24" s="81">
        <v>5.4</v>
      </c>
      <c r="N24" s="72">
        <v>10</v>
      </c>
      <c r="O24" s="64">
        <v>2530</v>
      </c>
      <c r="P24" s="65">
        <f>Table22457891011234[[#This Row],[PEMBULATAN]]*O24</f>
        <v>25300</v>
      </c>
    </row>
    <row r="25" spans="1:16" ht="22.5" customHeight="1" x14ac:dyDescent="0.2">
      <c r="A25" s="120" t="s">
        <v>30</v>
      </c>
      <c r="B25" s="121"/>
      <c r="C25" s="121"/>
      <c r="D25" s="121"/>
      <c r="E25" s="121"/>
      <c r="F25" s="121"/>
      <c r="G25" s="121"/>
      <c r="H25" s="121"/>
      <c r="I25" s="121"/>
      <c r="J25" s="121"/>
      <c r="K25" s="121"/>
      <c r="L25" s="122"/>
      <c r="M25" s="79">
        <f>SUBTOTAL(109,Table22457891011234[KG VOLUME])</f>
        <v>220.84474999999995</v>
      </c>
      <c r="N25" s="68">
        <f>SUM(N3:N24)</f>
        <v>266</v>
      </c>
      <c r="O25" s="123">
        <f>SUM(P3:P24)</f>
        <v>672980</v>
      </c>
      <c r="P25" s="124"/>
    </row>
    <row r="26" spans="1:16" ht="18" customHeight="1" x14ac:dyDescent="0.2">
      <c r="A26" s="86"/>
      <c r="B26" s="56" t="s">
        <v>42</v>
      </c>
      <c r="C26" s="55"/>
      <c r="D26" s="57" t="s">
        <v>43</v>
      </c>
      <c r="E26" s="86"/>
      <c r="F26" s="86"/>
      <c r="G26" s="86"/>
      <c r="H26" s="86"/>
      <c r="I26" s="86"/>
      <c r="J26" s="86"/>
      <c r="K26" s="86"/>
      <c r="L26" s="86"/>
      <c r="M26" s="87"/>
      <c r="N26" s="88" t="s">
        <v>51</v>
      </c>
      <c r="O26" s="89"/>
      <c r="P26" s="89">
        <f>O25*10%</f>
        <v>67298</v>
      </c>
    </row>
    <row r="27" spans="1:16" ht="18" customHeight="1" thickBot="1" x14ac:dyDescent="0.25">
      <c r="A27" s="86"/>
      <c r="B27" s="56"/>
      <c r="C27" s="55"/>
      <c r="D27" s="57"/>
      <c r="E27" s="86"/>
      <c r="F27" s="86"/>
      <c r="G27" s="86"/>
      <c r="H27" s="86"/>
      <c r="I27" s="86"/>
      <c r="J27" s="86"/>
      <c r="K27" s="86"/>
      <c r="L27" s="86"/>
      <c r="M27" s="87"/>
      <c r="N27" s="90" t="s">
        <v>52</v>
      </c>
      <c r="O27" s="91"/>
      <c r="P27" s="91">
        <f>O25-P26</f>
        <v>605682</v>
      </c>
    </row>
    <row r="28" spans="1:16" ht="18" customHeight="1" x14ac:dyDescent="0.2">
      <c r="A28" s="11"/>
      <c r="H28" s="63"/>
      <c r="N28" s="62" t="s">
        <v>31</v>
      </c>
      <c r="P28" s="69">
        <f>P27*1%</f>
        <v>6056.82</v>
      </c>
    </row>
    <row r="29" spans="1:16" ht="18" customHeight="1" thickBot="1" x14ac:dyDescent="0.25">
      <c r="A29" s="11"/>
      <c r="H29" s="63"/>
      <c r="N29" s="62" t="s">
        <v>53</v>
      </c>
      <c r="P29" s="71">
        <f>P27*2%</f>
        <v>12113.64</v>
      </c>
    </row>
    <row r="30" spans="1:16" ht="18" customHeight="1" x14ac:dyDescent="0.2">
      <c r="A30" s="11"/>
      <c r="H30" s="63"/>
      <c r="N30" s="66" t="s">
        <v>32</v>
      </c>
      <c r="O30" s="67"/>
      <c r="P30" s="70">
        <f>P27+P28-P29</f>
        <v>599625.17999999993</v>
      </c>
    </row>
    <row r="32" spans="1:16" x14ac:dyDescent="0.2">
      <c r="A32" s="11"/>
      <c r="H32" s="63"/>
      <c r="P32" s="71"/>
    </row>
    <row r="33" spans="1:16" x14ac:dyDescent="0.2">
      <c r="A33" s="11"/>
      <c r="H33" s="63"/>
      <c r="O33" s="58"/>
      <c r="P33" s="71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  <row r="45" spans="1:16" s="3" customFormat="1" x14ac:dyDescent="0.25">
      <c r="A45" s="11"/>
      <c r="B45" s="2"/>
      <c r="C45" s="2"/>
      <c r="E45" s="12"/>
      <c r="H45" s="63"/>
      <c r="N45" s="15"/>
      <c r="O45" s="15"/>
      <c r="P45" s="15"/>
    </row>
  </sheetData>
  <mergeCells count="2">
    <mergeCell ref="A25:L25"/>
    <mergeCell ref="O25:P25"/>
  </mergeCells>
  <conditionalFormatting sqref="B3">
    <cfRule type="duplicateValues" dxfId="674" priority="2"/>
  </conditionalFormatting>
  <conditionalFormatting sqref="B4">
    <cfRule type="duplicateValues" dxfId="673" priority="1"/>
  </conditionalFormatting>
  <conditionalFormatting sqref="B5:B24">
    <cfRule type="duplicateValues" dxfId="672" priority="29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34"/>
  <sheetViews>
    <sheetView zoomScale="110" zoomScaleNormal="110" workbookViewId="0">
      <pane xSplit="3" ySplit="2" topLeftCell="D213" activePane="bottomRight" state="frozen"/>
      <selection pane="topRight" activeCell="B1" sqref="B1"/>
      <selection pane="bottomLeft" activeCell="A3" sqref="A3"/>
      <selection pane="bottomRight" activeCell="L222" sqref="L222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7157</v>
      </c>
      <c r="B3" s="74" t="s">
        <v>6893</v>
      </c>
      <c r="C3" s="9" t="s">
        <v>6894</v>
      </c>
      <c r="D3" s="76" t="s">
        <v>289</v>
      </c>
      <c r="E3" s="13">
        <v>44469</v>
      </c>
      <c r="F3" s="76" t="s">
        <v>4059</v>
      </c>
      <c r="G3" s="13">
        <v>44471.916666666664</v>
      </c>
      <c r="H3" s="10" t="s">
        <v>6610</v>
      </c>
      <c r="I3" s="1">
        <v>67</v>
      </c>
      <c r="J3" s="1">
        <v>43</v>
      </c>
      <c r="K3" s="1">
        <v>13</v>
      </c>
      <c r="L3" s="1">
        <v>5</v>
      </c>
      <c r="M3" s="80">
        <v>9.3632500000000007</v>
      </c>
      <c r="N3" s="100">
        <v>10</v>
      </c>
      <c r="O3" s="64">
        <v>2530</v>
      </c>
      <c r="P3" s="65">
        <f>Table2245789101123456789101112131415161718192021222324252627282930313233343536373839[[#This Row],[PEMBULATAN]]*O3</f>
        <v>25300</v>
      </c>
    </row>
    <row r="4" spans="1:16" ht="26.25" customHeight="1" x14ac:dyDescent="0.2">
      <c r="A4" s="14"/>
      <c r="B4" s="75"/>
      <c r="C4" s="9" t="s">
        <v>6895</v>
      </c>
      <c r="D4" s="76" t="s">
        <v>289</v>
      </c>
      <c r="E4" s="13">
        <v>44469</v>
      </c>
      <c r="F4" s="76" t="s">
        <v>4059</v>
      </c>
      <c r="G4" s="13">
        <v>44471.916666666664</v>
      </c>
      <c r="H4" s="10" t="s">
        <v>6610</v>
      </c>
      <c r="I4" s="1">
        <v>200</v>
      </c>
      <c r="J4" s="1">
        <v>12</v>
      </c>
      <c r="K4" s="1">
        <v>12</v>
      </c>
      <c r="L4" s="1">
        <v>7</v>
      </c>
      <c r="M4" s="80">
        <v>7.2</v>
      </c>
      <c r="N4" s="100">
        <v>7.2</v>
      </c>
      <c r="O4" s="64">
        <v>2530</v>
      </c>
      <c r="P4" s="65">
        <f>Table2245789101123456789101112131415161718192021222324252627282930313233343536373839[[#This Row],[PEMBULATAN]]*O4</f>
        <v>18216</v>
      </c>
    </row>
    <row r="5" spans="1:16" ht="26.25" customHeight="1" x14ac:dyDescent="0.2">
      <c r="A5" s="14"/>
      <c r="B5" s="14"/>
      <c r="C5" s="9" t="s">
        <v>6896</v>
      </c>
      <c r="D5" s="76" t="s">
        <v>289</v>
      </c>
      <c r="E5" s="13">
        <v>44469</v>
      </c>
      <c r="F5" s="76" t="s">
        <v>4059</v>
      </c>
      <c r="G5" s="13">
        <v>44471.916666666664</v>
      </c>
      <c r="H5" s="10" t="s">
        <v>6610</v>
      </c>
      <c r="I5" s="1">
        <v>127</v>
      </c>
      <c r="J5" s="1">
        <v>9</v>
      </c>
      <c r="K5" s="1">
        <v>9</v>
      </c>
      <c r="L5" s="1">
        <v>2</v>
      </c>
      <c r="M5" s="80">
        <v>2.5717500000000002</v>
      </c>
      <c r="N5" s="100">
        <v>2.5717500000000002</v>
      </c>
      <c r="O5" s="64">
        <v>2530</v>
      </c>
      <c r="P5" s="65">
        <f>Table2245789101123456789101112131415161718192021222324252627282930313233343536373839[[#This Row],[PEMBULATAN]]*O5</f>
        <v>6506.5275000000001</v>
      </c>
    </row>
    <row r="6" spans="1:16" ht="26.25" customHeight="1" x14ac:dyDescent="0.2">
      <c r="A6" s="14"/>
      <c r="B6" s="14"/>
      <c r="C6" s="73" t="s">
        <v>6897</v>
      </c>
      <c r="D6" s="78" t="s">
        <v>289</v>
      </c>
      <c r="E6" s="13">
        <v>44469</v>
      </c>
      <c r="F6" s="76" t="s">
        <v>4059</v>
      </c>
      <c r="G6" s="13">
        <v>44471.916666666664</v>
      </c>
      <c r="H6" s="77" t="s">
        <v>6610</v>
      </c>
      <c r="I6" s="16">
        <v>86</v>
      </c>
      <c r="J6" s="16">
        <v>14</v>
      </c>
      <c r="K6" s="16">
        <v>14</v>
      </c>
      <c r="L6" s="16">
        <v>3</v>
      </c>
      <c r="M6" s="81">
        <v>4.2140000000000004</v>
      </c>
      <c r="N6" s="100">
        <v>4.2140000000000004</v>
      </c>
      <c r="O6" s="64">
        <v>2530</v>
      </c>
      <c r="P6" s="65">
        <f>Table2245789101123456789101112131415161718192021222324252627282930313233343536373839[[#This Row],[PEMBULATAN]]*O6</f>
        <v>10661.420000000002</v>
      </c>
    </row>
    <row r="7" spans="1:16" ht="26.25" customHeight="1" x14ac:dyDescent="0.2">
      <c r="A7" s="14"/>
      <c r="B7" s="14"/>
      <c r="C7" s="73" t="s">
        <v>6898</v>
      </c>
      <c r="D7" s="78" t="s">
        <v>289</v>
      </c>
      <c r="E7" s="13">
        <v>44469</v>
      </c>
      <c r="F7" s="76" t="s">
        <v>4059</v>
      </c>
      <c r="G7" s="13">
        <v>44471.916666666664</v>
      </c>
      <c r="H7" s="77" t="s">
        <v>6610</v>
      </c>
      <c r="I7" s="16">
        <v>86</v>
      </c>
      <c r="J7" s="16">
        <v>18</v>
      </c>
      <c r="K7" s="16">
        <v>10</v>
      </c>
      <c r="L7" s="16">
        <v>1</v>
      </c>
      <c r="M7" s="81">
        <v>3.87</v>
      </c>
      <c r="N7" s="100">
        <v>3.87</v>
      </c>
      <c r="O7" s="64">
        <v>2530</v>
      </c>
      <c r="P7" s="65">
        <f>Table2245789101123456789101112131415161718192021222324252627282930313233343536373839[[#This Row],[PEMBULATAN]]*O7</f>
        <v>9791.1</v>
      </c>
    </row>
    <row r="8" spans="1:16" ht="26.25" customHeight="1" x14ac:dyDescent="0.2">
      <c r="A8" s="14"/>
      <c r="B8" s="14"/>
      <c r="C8" s="73" t="s">
        <v>6899</v>
      </c>
      <c r="D8" s="78" t="s">
        <v>289</v>
      </c>
      <c r="E8" s="13">
        <v>44469</v>
      </c>
      <c r="F8" s="76" t="s">
        <v>4059</v>
      </c>
      <c r="G8" s="13">
        <v>44471.916666666664</v>
      </c>
      <c r="H8" s="77" t="s">
        <v>6610</v>
      </c>
      <c r="I8" s="16">
        <v>55</v>
      </c>
      <c r="J8" s="16">
        <v>34</v>
      </c>
      <c r="K8" s="16">
        <v>9</v>
      </c>
      <c r="L8" s="16">
        <v>2</v>
      </c>
      <c r="M8" s="81">
        <v>4.2074999999999996</v>
      </c>
      <c r="N8" s="100">
        <v>4.2074999999999996</v>
      </c>
      <c r="O8" s="64">
        <v>2530</v>
      </c>
      <c r="P8" s="65">
        <f>Table2245789101123456789101112131415161718192021222324252627282930313233343536373839[[#This Row],[PEMBULATAN]]*O8</f>
        <v>10644.974999999999</v>
      </c>
    </row>
    <row r="9" spans="1:16" ht="26.25" customHeight="1" x14ac:dyDescent="0.2">
      <c r="A9" s="14"/>
      <c r="B9" s="14"/>
      <c r="C9" s="73" t="s">
        <v>6900</v>
      </c>
      <c r="D9" s="78" t="s">
        <v>289</v>
      </c>
      <c r="E9" s="13">
        <v>44469</v>
      </c>
      <c r="F9" s="76" t="s">
        <v>4059</v>
      </c>
      <c r="G9" s="13">
        <v>44471.916666666664</v>
      </c>
      <c r="H9" s="77" t="s">
        <v>6610</v>
      </c>
      <c r="I9" s="16">
        <v>52</v>
      </c>
      <c r="J9" s="16">
        <v>30</v>
      </c>
      <c r="K9" s="16">
        <v>30</v>
      </c>
      <c r="L9" s="16">
        <v>3</v>
      </c>
      <c r="M9" s="81">
        <v>11.7</v>
      </c>
      <c r="N9" s="100">
        <v>11.7</v>
      </c>
      <c r="O9" s="64">
        <v>2530</v>
      </c>
      <c r="P9" s="65">
        <f>Table2245789101123456789101112131415161718192021222324252627282930313233343536373839[[#This Row],[PEMBULATAN]]*O9</f>
        <v>29601</v>
      </c>
    </row>
    <row r="10" spans="1:16" ht="26.25" customHeight="1" x14ac:dyDescent="0.2">
      <c r="A10" s="14"/>
      <c r="B10" s="14"/>
      <c r="C10" s="73" t="s">
        <v>6901</v>
      </c>
      <c r="D10" s="78" t="s">
        <v>289</v>
      </c>
      <c r="E10" s="13">
        <v>44469</v>
      </c>
      <c r="F10" s="76" t="s">
        <v>4059</v>
      </c>
      <c r="G10" s="13">
        <v>44471.916666666664</v>
      </c>
      <c r="H10" s="77" t="s">
        <v>6610</v>
      </c>
      <c r="I10" s="16">
        <v>84</v>
      </c>
      <c r="J10" s="16">
        <v>23</v>
      </c>
      <c r="K10" s="16">
        <v>14</v>
      </c>
      <c r="L10" s="16">
        <v>8</v>
      </c>
      <c r="M10" s="81">
        <v>6.7619999999999996</v>
      </c>
      <c r="N10" s="100">
        <v>8</v>
      </c>
      <c r="O10" s="64">
        <v>2530</v>
      </c>
      <c r="P10" s="65">
        <f>Table2245789101123456789101112131415161718192021222324252627282930313233343536373839[[#This Row],[PEMBULATAN]]*O10</f>
        <v>20240</v>
      </c>
    </row>
    <row r="11" spans="1:16" ht="26.25" customHeight="1" x14ac:dyDescent="0.2">
      <c r="A11" s="14"/>
      <c r="B11" s="14"/>
      <c r="C11" s="73" t="s">
        <v>6902</v>
      </c>
      <c r="D11" s="78" t="s">
        <v>289</v>
      </c>
      <c r="E11" s="13">
        <v>44469</v>
      </c>
      <c r="F11" s="76" t="s">
        <v>4059</v>
      </c>
      <c r="G11" s="13">
        <v>44471.916666666664</v>
      </c>
      <c r="H11" s="77" t="s">
        <v>6610</v>
      </c>
      <c r="I11" s="16">
        <v>28</v>
      </c>
      <c r="J11" s="16">
        <v>28</v>
      </c>
      <c r="K11" s="16">
        <v>22</v>
      </c>
      <c r="L11" s="16">
        <v>1</v>
      </c>
      <c r="M11" s="81">
        <v>4.3120000000000003</v>
      </c>
      <c r="N11" s="100">
        <v>5</v>
      </c>
      <c r="O11" s="64">
        <v>2530</v>
      </c>
      <c r="P11" s="65">
        <f>Table2245789101123456789101112131415161718192021222324252627282930313233343536373839[[#This Row],[PEMBULATAN]]*O11</f>
        <v>12650</v>
      </c>
    </row>
    <row r="12" spans="1:16" ht="26.25" customHeight="1" x14ac:dyDescent="0.2">
      <c r="A12" s="14"/>
      <c r="B12" s="14"/>
      <c r="C12" s="73" t="s">
        <v>6903</v>
      </c>
      <c r="D12" s="78" t="s">
        <v>289</v>
      </c>
      <c r="E12" s="13">
        <v>44469</v>
      </c>
      <c r="F12" s="76" t="s">
        <v>4059</v>
      </c>
      <c r="G12" s="13">
        <v>44471.916666666664</v>
      </c>
      <c r="H12" s="77" t="s">
        <v>6610</v>
      </c>
      <c r="I12" s="16">
        <v>37</v>
      </c>
      <c r="J12" s="16">
        <v>27</v>
      </c>
      <c r="K12" s="16">
        <v>30</v>
      </c>
      <c r="L12" s="16">
        <v>4</v>
      </c>
      <c r="M12" s="81">
        <v>7.4924999999999997</v>
      </c>
      <c r="N12" s="100">
        <v>7.4924999999999997</v>
      </c>
      <c r="O12" s="64">
        <v>2530</v>
      </c>
      <c r="P12" s="65">
        <f>Table2245789101123456789101112131415161718192021222324252627282930313233343536373839[[#This Row],[PEMBULATAN]]*O12</f>
        <v>18956.024999999998</v>
      </c>
    </row>
    <row r="13" spans="1:16" ht="26.25" customHeight="1" x14ac:dyDescent="0.2">
      <c r="A13" s="14"/>
      <c r="B13" s="14"/>
      <c r="C13" s="73" t="s">
        <v>6904</v>
      </c>
      <c r="D13" s="78" t="s">
        <v>289</v>
      </c>
      <c r="E13" s="13">
        <v>44469</v>
      </c>
      <c r="F13" s="76" t="s">
        <v>4059</v>
      </c>
      <c r="G13" s="13">
        <v>44471.916666666664</v>
      </c>
      <c r="H13" s="77" t="s">
        <v>6610</v>
      </c>
      <c r="I13" s="16">
        <v>102</v>
      </c>
      <c r="J13" s="16">
        <v>25</v>
      </c>
      <c r="K13" s="16">
        <v>20</v>
      </c>
      <c r="L13" s="16">
        <v>12</v>
      </c>
      <c r="M13" s="81">
        <v>12.75</v>
      </c>
      <c r="N13" s="100">
        <v>12.75</v>
      </c>
      <c r="O13" s="64">
        <v>2530</v>
      </c>
      <c r="P13" s="65">
        <f>Table2245789101123456789101112131415161718192021222324252627282930313233343536373839[[#This Row],[PEMBULATAN]]*O13</f>
        <v>32257.5</v>
      </c>
    </row>
    <row r="14" spans="1:16" ht="26.25" customHeight="1" x14ac:dyDescent="0.2">
      <c r="A14" s="14"/>
      <c r="B14" s="14"/>
      <c r="C14" s="73" t="s">
        <v>6905</v>
      </c>
      <c r="D14" s="78" t="s">
        <v>289</v>
      </c>
      <c r="E14" s="13">
        <v>44469</v>
      </c>
      <c r="F14" s="76" t="s">
        <v>4059</v>
      </c>
      <c r="G14" s="13">
        <v>44471.916666666664</v>
      </c>
      <c r="H14" s="77" t="s">
        <v>6610</v>
      </c>
      <c r="I14" s="16">
        <v>90</v>
      </c>
      <c r="J14" s="16">
        <v>54</v>
      </c>
      <c r="K14" s="16">
        <v>33</v>
      </c>
      <c r="L14" s="16">
        <v>6</v>
      </c>
      <c r="M14" s="81">
        <v>40.094999999999999</v>
      </c>
      <c r="N14" s="100">
        <v>40.094999999999999</v>
      </c>
      <c r="O14" s="64">
        <v>2530</v>
      </c>
      <c r="P14" s="65">
        <f>Table2245789101123456789101112131415161718192021222324252627282930313233343536373839[[#This Row],[PEMBULATAN]]*O14</f>
        <v>101440.34999999999</v>
      </c>
    </row>
    <row r="15" spans="1:16" ht="26.25" customHeight="1" x14ac:dyDescent="0.2">
      <c r="A15" s="14"/>
      <c r="B15" s="14"/>
      <c r="C15" s="73" t="s">
        <v>6906</v>
      </c>
      <c r="D15" s="78" t="s">
        <v>289</v>
      </c>
      <c r="E15" s="13">
        <v>44469</v>
      </c>
      <c r="F15" s="76" t="s">
        <v>4059</v>
      </c>
      <c r="G15" s="13">
        <v>44471.916666666664</v>
      </c>
      <c r="H15" s="77" t="s">
        <v>6610</v>
      </c>
      <c r="I15" s="16">
        <v>50</v>
      </c>
      <c r="J15" s="16">
        <v>60</v>
      </c>
      <c r="K15" s="16">
        <v>20</v>
      </c>
      <c r="L15" s="16">
        <v>14</v>
      </c>
      <c r="M15" s="81">
        <v>15</v>
      </c>
      <c r="N15" s="100">
        <v>15</v>
      </c>
      <c r="O15" s="64">
        <v>2530</v>
      </c>
      <c r="P15" s="65">
        <f>Table2245789101123456789101112131415161718192021222324252627282930313233343536373839[[#This Row],[PEMBULATAN]]*O15</f>
        <v>37950</v>
      </c>
    </row>
    <row r="16" spans="1:16" ht="26.25" customHeight="1" x14ac:dyDescent="0.2">
      <c r="A16" s="14"/>
      <c r="B16" s="14"/>
      <c r="C16" s="73" t="s">
        <v>6907</v>
      </c>
      <c r="D16" s="78" t="s">
        <v>289</v>
      </c>
      <c r="E16" s="13">
        <v>44469</v>
      </c>
      <c r="F16" s="76" t="s">
        <v>4059</v>
      </c>
      <c r="G16" s="13">
        <v>44471.916666666664</v>
      </c>
      <c r="H16" s="77" t="s">
        <v>6610</v>
      </c>
      <c r="I16" s="16">
        <v>50</v>
      </c>
      <c r="J16" s="16">
        <v>43</v>
      </c>
      <c r="K16" s="16">
        <v>25</v>
      </c>
      <c r="L16" s="16">
        <v>6</v>
      </c>
      <c r="M16" s="81">
        <v>13.4375</v>
      </c>
      <c r="N16" s="100">
        <v>14</v>
      </c>
      <c r="O16" s="64">
        <v>2530</v>
      </c>
      <c r="P16" s="65">
        <f>Table2245789101123456789101112131415161718192021222324252627282930313233343536373839[[#This Row],[PEMBULATAN]]*O16</f>
        <v>35420</v>
      </c>
    </row>
    <row r="17" spans="1:16" ht="26.25" customHeight="1" x14ac:dyDescent="0.2">
      <c r="A17" s="14"/>
      <c r="B17" s="14"/>
      <c r="C17" s="73" t="s">
        <v>6908</v>
      </c>
      <c r="D17" s="78" t="s">
        <v>289</v>
      </c>
      <c r="E17" s="13">
        <v>44469</v>
      </c>
      <c r="F17" s="76" t="s">
        <v>4059</v>
      </c>
      <c r="G17" s="13">
        <v>44471.916666666664</v>
      </c>
      <c r="H17" s="77" t="s">
        <v>6610</v>
      </c>
      <c r="I17" s="16">
        <v>55</v>
      </c>
      <c r="J17" s="16">
        <v>40</v>
      </c>
      <c r="K17" s="16">
        <v>22</v>
      </c>
      <c r="L17" s="16">
        <v>6</v>
      </c>
      <c r="M17" s="81">
        <v>12.1</v>
      </c>
      <c r="N17" s="100">
        <v>12.1</v>
      </c>
      <c r="O17" s="64">
        <v>2530</v>
      </c>
      <c r="P17" s="65">
        <f>Table2245789101123456789101112131415161718192021222324252627282930313233343536373839[[#This Row],[PEMBULATAN]]*O17</f>
        <v>30613</v>
      </c>
    </row>
    <row r="18" spans="1:16" ht="26.25" customHeight="1" x14ac:dyDescent="0.2">
      <c r="A18" s="14"/>
      <c r="B18" s="14"/>
      <c r="C18" s="73" t="s">
        <v>6909</v>
      </c>
      <c r="D18" s="78" t="s">
        <v>289</v>
      </c>
      <c r="E18" s="13">
        <v>44469</v>
      </c>
      <c r="F18" s="76" t="s">
        <v>4059</v>
      </c>
      <c r="G18" s="13">
        <v>44471.916666666664</v>
      </c>
      <c r="H18" s="77" t="s">
        <v>6610</v>
      </c>
      <c r="I18" s="16">
        <v>70</v>
      </c>
      <c r="J18" s="16">
        <v>64</v>
      </c>
      <c r="K18" s="16">
        <v>37</v>
      </c>
      <c r="L18" s="16">
        <v>20</v>
      </c>
      <c r="M18" s="81">
        <v>41.44</v>
      </c>
      <c r="N18" s="100">
        <v>42</v>
      </c>
      <c r="O18" s="64">
        <v>2530</v>
      </c>
      <c r="P18" s="65">
        <f>Table2245789101123456789101112131415161718192021222324252627282930313233343536373839[[#This Row],[PEMBULATAN]]*O18</f>
        <v>106260</v>
      </c>
    </row>
    <row r="19" spans="1:16" ht="26.25" customHeight="1" x14ac:dyDescent="0.2">
      <c r="A19" s="14"/>
      <c r="B19" s="14"/>
      <c r="C19" s="73" t="s">
        <v>6910</v>
      </c>
      <c r="D19" s="78" t="s">
        <v>289</v>
      </c>
      <c r="E19" s="13">
        <v>44469</v>
      </c>
      <c r="F19" s="76" t="s">
        <v>4059</v>
      </c>
      <c r="G19" s="13">
        <v>44471.916666666664</v>
      </c>
      <c r="H19" s="77" t="s">
        <v>6610</v>
      </c>
      <c r="I19" s="16">
        <v>50</v>
      </c>
      <c r="J19" s="16">
        <v>43</v>
      </c>
      <c r="K19" s="16">
        <v>19</v>
      </c>
      <c r="L19" s="16">
        <v>12</v>
      </c>
      <c r="M19" s="81">
        <v>10.2125</v>
      </c>
      <c r="N19" s="100">
        <v>12</v>
      </c>
      <c r="O19" s="64">
        <v>2530</v>
      </c>
      <c r="P19" s="65">
        <f>Table2245789101123456789101112131415161718192021222324252627282930313233343536373839[[#This Row],[PEMBULATAN]]*O19</f>
        <v>30360</v>
      </c>
    </row>
    <row r="20" spans="1:16" ht="26.25" customHeight="1" x14ac:dyDescent="0.2">
      <c r="A20" s="14"/>
      <c r="B20" s="14"/>
      <c r="C20" s="73" t="s">
        <v>6911</v>
      </c>
      <c r="D20" s="78" t="s">
        <v>289</v>
      </c>
      <c r="E20" s="13">
        <v>44469</v>
      </c>
      <c r="F20" s="76" t="s">
        <v>4059</v>
      </c>
      <c r="G20" s="13">
        <v>44471.916666666664</v>
      </c>
      <c r="H20" s="77" t="s">
        <v>6610</v>
      </c>
      <c r="I20" s="16">
        <v>90</v>
      </c>
      <c r="J20" s="16">
        <v>60</v>
      </c>
      <c r="K20" s="16">
        <v>27</v>
      </c>
      <c r="L20" s="16">
        <v>26</v>
      </c>
      <c r="M20" s="81">
        <v>36.450000000000003</v>
      </c>
      <c r="N20" s="100">
        <v>37</v>
      </c>
      <c r="O20" s="64">
        <v>2530</v>
      </c>
      <c r="P20" s="65">
        <f>Table2245789101123456789101112131415161718192021222324252627282930313233343536373839[[#This Row],[PEMBULATAN]]*O20</f>
        <v>93610</v>
      </c>
    </row>
    <row r="21" spans="1:16" ht="26.25" customHeight="1" x14ac:dyDescent="0.2">
      <c r="A21" s="14"/>
      <c r="B21" s="14"/>
      <c r="C21" s="73" t="s">
        <v>6912</v>
      </c>
      <c r="D21" s="78" t="s">
        <v>289</v>
      </c>
      <c r="E21" s="13">
        <v>44469</v>
      </c>
      <c r="F21" s="76" t="s">
        <v>4059</v>
      </c>
      <c r="G21" s="13">
        <v>44471.916666666664</v>
      </c>
      <c r="H21" s="77" t="s">
        <v>6610</v>
      </c>
      <c r="I21" s="16">
        <v>52</v>
      </c>
      <c r="J21" s="16">
        <v>37</v>
      </c>
      <c r="K21" s="16">
        <v>28</v>
      </c>
      <c r="L21" s="16">
        <v>6</v>
      </c>
      <c r="M21" s="81">
        <v>13.468</v>
      </c>
      <c r="N21" s="100">
        <v>14</v>
      </c>
      <c r="O21" s="64">
        <v>2530</v>
      </c>
      <c r="P21" s="65">
        <f>Table2245789101123456789101112131415161718192021222324252627282930313233343536373839[[#This Row],[PEMBULATAN]]*O21</f>
        <v>35420</v>
      </c>
    </row>
    <row r="22" spans="1:16" ht="26.25" customHeight="1" x14ac:dyDescent="0.2">
      <c r="A22" s="14"/>
      <c r="B22" s="14"/>
      <c r="C22" s="73" t="s">
        <v>6913</v>
      </c>
      <c r="D22" s="78" t="s">
        <v>289</v>
      </c>
      <c r="E22" s="13">
        <v>44469</v>
      </c>
      <c r="F22" s="76" t="s">
        <v>4059</v>
      </c>
      <c r="G22" s="13">
        <v>44471.916666666664</v>
      </c>
      <c r="H22" s="77" t="s">
        <v>6610</v>
      </c>
      <c r="I22" s="16">
        <v>80</v>
      </c>
      <c r="J22" s="16">
        <v>50</v>
      </c>
      <c r="K22" s="16">
        <v>33</v>
      </c>
      <c r="L22" s="16">
        <v>10</v>
      </c>
      <c r="M22" s="81">
        <v>33</v>
      </c>
      <c r="N22" s="100">
        <v>33</v>
      </c>
      <c r="O22" s="64">
        <v>2530</v>
      </c>
      <c r="P22" s="65">
        <f>Table2245789101123456789101112131415161718192021222324252627282930313233343536373839[[#This Row],[PEMBULATAN]]*O22</f>
        <v>83490</v>
      </c>
    </row>
    <row r="23" spans="1:16" ht="26.25" customHeight="1" x14ac:dyDescent="0.2">
      <c r="A23" s="14"/>
      <c r="B23" s="14"/>
      <c r="C23" s="73" t="s">
        <v>6914</v>
      </c>
      <c r="D23" s="78" t="s">
        <v>289</v>
      </c>
      <c r="E23" s="13">
        <v>44469</v>
      </c>
      <c r="F23" s="76" t="s">
        <v>4059</v>
      </c>
      <c r="G23" s="13">
        <v>44471.916666666664</v>
      </c>
      <c r="H23" s="77" t="s">
        <v>6610</v>
      </c>
      <c r="I23" s="16">
        <v>67</v>
      </c>
      <c r="J23" s="16">
        <v>53</v>
      </c>
      <c r="K23" s="16">
        <v>28</v>
      </c>
      <c r="L23" s="16">
        <v>8</v>
      </c>
      <c r="M23" s="81">
        <v>24.856999999999999</v>
      </c>
      <c r="N23" s="100">
        <v>24.856999999999999</v>
      </c>
      <c r="O23" s="64">
        <v>2530</v>
      </c>
      <c r="P23" s="65">
        <f>Table2245789101123456789101112131415161718192021222324252627282930313233343536373839[[#This Row],[PEMBULATAN]]*O23</f>
        <v>62888.21</v>
      </c>
    </row>
    <row r="24" spans="1:16" ht="26.25" customHeight="1" x14ac:dyDescent="0.2">
      <c r="A24" s="14"/>
      <c r="B24" s="14"/>
      <c r="C24" s="73" t="s">
        <v>6915</v>
      </c>
      <c r="D24" s="78" t="s">
        <v>289</v>
      </c>
      <c r="E24" s="13">
        <v>44469</v>
      </c>
      <c r="F24" s="76" t="s">
        <v>4059</v>
      </c>
      <c r="G24" s="13">
        <v>44471.916666666664</v>
      </c>
      <c r="H24" s="77" t="s">
        <v>6610</v>
      </c>
      <c r="I24" s="16">
        <v>96</v>
      </c>
      <c r="J24" s="16">
        <v>58</v>
      </c>
      <c r="K24" s="16">
        <v>30</v>
      </c>
      <c r="L24" s="16">
        <v>30</v>
      </c>
      <c r="M24" s="81">
        <v>41.76</v>
      </c>
      <c r="N24" s="100">
        <v>41.76</v>
      </c>
      <c r="O24" s="64">
        <v>2530</v>
      </c>
      <c r="P24" s="65">
        <f>Table2245789101123456789101112131415161718192021222324252627282930313233343536373839[[#This Row],[PEMBULATAN]]*O24</f>
        <v>105652.79999999999</v>
      </c>
    </row>
    <row r="25" spans="1:16" ht="26.25" customHeight="1" x14ac:dyDescent="0.2">
      <c r="A25" s="14"/>
      <c r="B25" s="14"/>
      <c r="C25" s="73" t="s">
        <v>6916</v>
      </c>
      <c r="D25" s="78" t="s">
        <v>289</v>
      </c>
      <c r="E25" s="13">
        <v>44469</v>
      </c>
      <c r="F25" s="76" t="s">
        <v>4059</v>
      </c>
      <c r="G25" s="13">
        <v>44471.916666666664</v>
      </c>
      <c r="H25" s="77" t="s">
        <v>6610</v>
      </c>
      <c r="I25" s="16">
        <v>51</v>
      </c>
      <c r="J25" s="16">
        <v>38</v>
      </c>
      <c r="K25" s="16">
        <v>27</v>
      </c>
      <c r="L25" s="16">
        <v>10</v>
      </c>
      <c r="M25" s="81">
        <v>13.0815</v>
      </c>
      <c r="N25" s="100">
        <v>13.0815</v>
      </c>
      <c r="O25" s="64">
        <v>2530</v>
      </c>
      <c r="P25" s="65">
        <f>Table2245789101123456789101112131415161718192021222324252627282930313233343536373839[[#This Row],[PEMBULATAN]]*O25</f>
        <v>33096.195</v>
      </c>
    </row>
    <row r="26" spans="1:16" ht="26.25" customHeight="1" x14ac:dyDescent="0.2">
      <c r="A26" s="14"/>
      <c r="B26" s="14"/>
      <c r="C26" s="73" t="s">
        <v>6917</v>
      </c>
      <c r="D26" s="78" t="s">
        <v>289</v>
      </c>
      <c r="E26" s="13">
        <v>44469</v>
      </c>
      <c r="F26" s="76" t="s">
        <v>4059</v>
      </c>
      <c r="G26" s="13">
        <v>44471.916666666664</v>
      </c>
      <c r="H26" s="77" t="s">
        <v>6610</v>
      </c>
      <c r="I26" s="16">
        <v>52</v>
      </c>
      <c r="J26" s="16">
        <v>43</v>
      </c>
      <c r="K26" s="16">
        <v>41</v>
      </c>
      <c r="L26" s="16">
        <v>3</v>
      </c>
      <c r="M26" s="81">
        <v>22.919</v>
      </c>
      <c r="N26" s="100">
        <v>22.919</v>
      </c>
      <c r="O26" s="64">
        <v>2530</v>
      </c>
      <c r="P26" s="65">
        <f>Table2245789101123456789101112131415161718192021222324252627282930313233343536373839[[#This Row],[PEMBULATAN]]*O26</f>
        <v>57985.07</v>
      </c>
    </row>
    <row r="27" spans="1:16" ht="26.25" customHeight="1" x14ac:dyDescent="0.2">
      <c r="A27" s="14"/>
      <c r="B27" s="14"/>
      <c r="C27" s="73" t="s">
        <v>6918</v>
      </c>
      <c r="D27" s="78" t="s">
        <v>289</v>
      </c>
      <c r="E27" s="13">
        <v>44469</v>
      </c>
      <c r="F27" s="76" t="s">
        <v>4059</v>
      </c>
      <c r="G27" s="13">
        <v>44471.916666666664</v>
      </c>
      <c r="H27" s="77" t="s">
        <v>6610</v>
      </c>
      <c r="I27" s="16">
        <v>40</v>
      </c>
      <c r="J27" s="16">
        <v>33</v>
      </c>
      <c r="K27" s="16">
        <v>39</v>
      </c>
      <c r="L27" s="16">
        <v>1</v>
      </c>
      <c r="M27" s="81">
        <v>12.87</v>
      </c>
      <c r="N27" s="100">
        <v>12.87</v>
      </c>
      <c r="O27" s="64">
        <v>2530</v>
      </c>
      <c r="P27" s="65">
        <f>Table2245789101123456789101112131415161718192021222324252627282930313233343536373839[[#This Row],[PEMBULATAN]]*O27</f>
        <v>32561.1</v>
      </c>
    </row>
    <row r="28" spans="1:16" ht="26.25" customHeight="1" x14ac:dyDescent="0.2">
      <c r="A28" s="14"/>
      <c r="B28" s="14"/>
      <c r="C28" s="73" t="s">
        <v>6919</v>
      </c>
      <c r="D28" s="78" t="s">
        <v>289</v>
      </c>
      <c r="E28" s="13">
        <v>44469</v>
      </c>
      <c r="F28" s="76" t="s">
        <v>4059</v>
      </c>
      <c r="G28" s="13">
        <v>44471.916666666664</v>
      </c>
      <c r="H28" s="77" t="s">
        <v>6610</v>
      </c>
      <c r="I28" s="16">
        <v>93</v>
      </c>
      <c r="J28" s="16">
        <v>56</v>
      </c>
      <c r="K28" s="16">
        <v>30</v>
      </c>
      <c r="L28" s="16">
        <v>24</v>
      </c>
      <c r="M28" s="81">
        <v>39.06</v>
      </c>
      <c r="N28" s="100">
        <v>39.06</v>
      </c>
      <c r="O28" s="64">
        <v>2530</v>
      </c>
      <c r="P28" s="65">
        <f>Table2245789101123456789101112131415161718192021222324252627282930313233343536373839[[#This Row],[PEMBULATAN]]*O28</f>
        <v>98821.8</v>
      </c>
    </row>
    <row r="29" spans="1:16" ht="26.25" customHeight="1" x14ac:dyDescent="0.2">
      <c r="A29" s="14"/>
      <c r="B29" s="14"/>
      <c r="C29" s="73" t="s">
        <v>6920</v>
      </c>
      <c r="D29" s="78" t="s">
        <v>289</v>
      </c>
      <c r="E29" s="13">
        <v>44469</v>
      </c>
      <c r="F29" s="76" t="s">
        <v>4059</v>
      </c>
      <c r="G29" s="13">
        <v>44471.916666666664</v>
      </c>
      <c r="H29" s="77" t="s">
        <v>6610</v>
      </c>
      <c r="I29" s="16">
        <v>100</v>
      </c>
      <c r="J29" s="16">
        <v>55</v>
      </c>
      <c r="K29" s="16">
        <v>38</v>
      </c>
      <c r="L29" s="16">
        <v>27</v>
      </c>
      <c r="M29" s="81">
        <v>52.25</v>
      </c>
      <c r="N29" s="100">
        <v>52.25</v>
      </c>
      <c r="O29" s="64">
        <v>2530</v>
      </c>
      <c r="P29" s="65">
        <f>Table2245789101123456789101112131415161718192021222324252627282930313233343536373839[[#This Row],[PEMBULATAN]]*O29</f>
        <v>132192.5</v>
      </c>
    </row>
    <row r="30" spans="1:16" ht="26.25" customHeight="1" x14ac:dyDescent="0.2">
      <c r="A30" s="14"/>
      <c r="B30" s="14"/>
      <c r="C30" s="73" t="s">
        <v>6921</v>
      </c>
      <c r="D30" s="78" t="s">
        <v>289</v>
      </c>
      <c r="E30" s="13">
        <v>44469</v>
      </c>
      <c r="F30" s="76" t="s">
        <v>4059</v>
      </c>
      <c r="G30" s="13">
        <v>44471.916666666664</v>
      </c>
      <c r="H30" s="77" t="s">
        <v>6610</v>
      </c>
      <c r="I30" s="16">
        <v>87</v>
      </c>
      <c r="J30" s="16">
        <v>36</v>
      </c>
      <c r="K30" s="16">
        <v>26</v>
      </c>
      <c r="L30" s="16">
        <v>16</v>
      </c>
      <c r="M30" s="81">
        <v>20.358000000000001</v>
      </c>
      <c r="N30" s="100">
        <v>20.358000000000001</v>
      </c>
      <c r="O30" s="64">
        <v>2530</v>
      </c>
      <c r="P30" s="65">
        <f>Table2245789101123456789101112131415161718192021222324252627282930313233343536373839[[#This Row],[PEMBULATAN]]*O30</f>
        <v>51505.74</v>
      </c>
    </row>
    <row r="31" spans="1:16" ht="26.25" customHeight="1" x14ac:dyDescent="0.2">
      <c r="A31" s="14"/>
      <c r="B31" s="14"/>
      <c r="C31" s="73" t="s">
        <v>6922</v>
      </c>
      <c r="D31" s="78" t="s">
        <v>289</v>
      </c>
      <c r="E31" s="13">
        <v>44469</v>
      </c>
      <c r="F31" s="76" t="s">
        <v>4059</v>
      </c>
      <c r="G31" s="13">
        <v>44471.916666666664</v>
      </c>
      <c r="H31" s="77" t="s">
        <v>6610</v>
      </c>
      <c r="I31" s="16">
        <v>93</v>
      </c>
      <c r="J31" s="16">
        <v>57</v>
      </c>
      <c r="K31" s="16">
        <v>35</v>
      </c>
      <c r="L31" s="16">
        <v>23</v>
      </c>
      <c r="M31" s="81">
        <v>46.383749999999999</v>
      </c>
      <c r="N31" s="100">
        <v>46.383749999999999</v>
      </c>
      <c r="O31" s="64">
        <v>2530</v>
      </c>
      <c r="P31" s="65">
        <f>Table2245789101123456789101112131415161718192021222324252627282930313233343536373839[[#This Row],[PEMBULATAN]]*O31</f>
        <v>117350.8875</v>
      </c>
    </row>
    <row r="32" spans="1:16" ht="26.25" customHeight="1" x14ac:dyDescent="0.2">
      <c r="A32" s="14"/>
      <c r="B32" s="14"/>
      <c r="C32" s="73" t="s">
        <v>6923</v>
      </c>
      <c r="D32" s="78" t="s">
        <v>289</v>
      </c>
      <c r="E32" s="13">
        <v>44469</v>
      </c>
      <c r="F32" s="76" t="s">
        <v>4059</v>
      </c>
      <c r="G32" s="13">
        <v>44471.916666666664</v>
      </c>
      <c r="H32" s="77" t="s">
        <v>6610</v>
      </c>
      <c r="I32" s="16">
        <v>87</v>
      </c>
      <c r="J32" s="16">
        <v>53</v>
      </c>
      <c r="K32" s="16">
        <v>29</v>
      </c>
      <c r="L32" s="16">
        <v>10</v>
      </c>
      <c r="M32" s="81">
        <v>33.429749999999999</v>
      </c>
      <c r="N32" s="100">
        <v>34</v>
      </c>
      <c r="O32" s="64">
        <v>2530</v>
      </c>
      <c r="P32" s="65">
        <f>Table2245789101123456789101112131415161718192021222324252627282930313233343536373839[[#This Row],[PEMBULATAN]]*O32</f>
        <v>86020</v>
      </c>
    </row>
    <row r="33" spans="1:16" ht="26.25" customHeight="1" x14ac:dyDescent="0.2">
      <c r="A33" s="14"/>
      <c r="B33" s="14"/>
      <c r="C33" s="73" t="s">
        <v>6924</v>
      </c>
      <c r="D33" s="78" t="s">
        <v>289</v>
      </c>
      <c r="E33" s="13">
        <v>44469</v>
      </c>
      <c r="F33" s="76" t="s">
        <v>4059</v>
      </c>
      <c r="G33" s="13">
        <v>44471.916666666664</v>
      </c>
      <c r="H33" s="77" t="s">
        <v>6610</v>
      </c>
      <c r="I33" s="16">
        <v>93</v>
      </c>
      <c r="J33" s="16">
        <v>57</v>
      </c>
      <c r="K33" s="16">
        <v>30</v>
      </c>
      <c r="L33" s="16">
        <v>24</v>
      </c>
      <c r="M33" s="81">
        <v>39.7575</v>
      </c>
      <c r="N33" s="100">
        <v>39.7575</v>
      </c>
      <c r="O33" s="64">
        <v>2530</v>
      </c>
      <c r="P33" s="65">
        <f>Table2245789101123456789101112131415161718192021222324252627282930313233343536373839[[#This Row],[PEMBULATAN]]*O33</f>
        <v>100586.47500000001</v>
      </c>
    </row>
    <row r="34" spans="1:16" ht="26.25" customHeight="1" x14ac:dyDescent="0.2">
      <c r="A34" s="14"/>
      <c r="B34" s="14"/>
      <c r="C34" s="73" t="s">
        <v>6925</v>
      </c>
      <c r="D34" s="78" t="s">
        <v>289</v>
      </c>
      <c r="E34" s="13">
        <v>44469</v>
      </c>
      <c r="F34" s="76" t="s">
        <v>4059</v>
      </c>
      <c r="G34" s="13">
        <v>44471.916666666664</v>
      </c>
      <c r="H34" s="77" t="s">
        <v>6610</v>
      </c>
      <c r="I34" s="16">
        <v>45</v>
      </c>
      <c r="J34" s="16">
        <v>35</v>
      </c>
      <c r="K34" s="16">
        <v>20</v>
      </c>
      <c r="L34" s="16">
        <v>4</v>
      </c>
      <c r="M34" s="81">
        <v>7.875</v>
      </c>
      <c r="N34" s="100">
        <v>7.875</v>
      </c>
      <c r="O34" s="64">
        <v>2530</v>
      </c>
      <c r="P34" s="65">
        <f>Table2245789101123456789101112131415161718192021222324252627282930313233343536373839[[#This Row],[PEMBULATAN]]*O34</f>
        <v>19923.75</v>
      </c>
    </row>
    <row r="35" spans="1:16" ht="26.25" customHeight="1" x14ac:dyDescent="0.2">
      <c r="A35" s="14"/>
      <c r="B35" s="14"/>
      <c r="C35" s="73" t="s">
        <v>6926</v>
      </c>
      <c r="D35" s="78" t="s">
        <v>289</v>
      </c>
      <c r="E35" s="13">
        <v>44469</v>
      </c>
      <c r="F35" s="76" t="s">
        <v>4059</v>
      </c>
      <c r="G35" s="13">
        <v>44471.916666666664</v>
      </c>
      <c r="H35" s="77" t="s">
        <v>6610</v>
      </c>
      <c r="I35" s="16">
        <v>75</v>
      </c>
      <c r="J35" s="16">
        <v>48</v>
      </c>
      <c r="K35" s="16">
        <v>22</v>
      </c>
      <c r="L35" s="16">
        <v>8</v>
      </c>
      <c r="M35" s="81">
        <v>19.8</v>
      </c>
      <c r="N35" s="100">
        <v>19.8</v>
      </c>
      <c r="O35" s="64">
        <v>2530</v>
      </c>
      <c r="P35" s="65">
        <f>Table2245789101123456789101112131415161718192021222324252627282930313233343536373839[[#This Row],[PEMBULATAN]]*O35</f>
        <v>50094</v>
      </c>
    </row>
    <row r="36" spans="1:16" ht="26.25" customHeight="1" x14ac:dyDescent="0.2">
      <c r="A36" s="14"/>
      <c r="B36" s="14"/>
      <c r="C36" s="73" t="s">
        <v>6927</v>
      </c>
      <c r="D36" s="78" t="s">
        <v>289</v>
      </c>
      <c r="E36" s="13">
        <v>44469</v>
      </c>
      <c r="F36" s="76" t="s">
        <v>4059</v>
      </c>
      <c r="G36" s="13">
        <v>44471.916666666664</v>
      </c>
      <c r="H36" s="77" t="s">
        <v>6610</v>
      </c>
      <c r="I36" s="16">
        <v>32</v>
      </c>
      <c r="J36" s="16">
        <v>40</v>
      </c>
      <c r="K36" s="16">
        <v>18</v>
      </c>
      <c r="L36" s="16">
        <v>2</v>
      </c>
      <c r="M36" s="81">
        <v>5.76</v>
      </c>
      <c r="N36" s="100">
        <v>5.76</v>
      </c>
      <c r="O36" s="64">
        <v>2530</v>
      </c>
      <c r="P36" s="65">
        <f>Table2245789101123456789101112131415161718192021222324252627282930313233343536373839[[#This Row],[PEMBULATAN]]*O36</f>
        <v>14572.8</v>
      </c>
    </row>
    <row r="37" spans="1:16" ht="26.25" customHeight="1" x14ac:dyDescent="0.2">
      <c r="A37" s="14"/>
      <c r="B37" s="14"/>
      <c r="C37" s="73" t="s">
        <v>6928</v>
      </c>
      <c r="D37" s="78" t="s">
        <v>289</v>
      </c>
      <c r="E37" s="13">
        <v>44469</v>
      </c>
      <c r="F37" s="76" t="s">
        <v>4059</v>
      </c>
      <c r="G37" s="13">
        <v>44471.916666666664</v>
      </c>
      <c r="H37" s="77" t="s">
        <v>6610</v>
      </c>
      <c r="I37" s="16">
        <v>32</v>
      </c>
      <c r="J37" s="16">
        <v>35</v>
      </c>
      <c r="K37" s="16">
        <v>19</v>
      </c>
      <c r="L37" s="16">
        <v>4</v>
      </c>
      <c r="M37" s="81">
        <v>5.32</v>
      </c>
      <c r="N37" s="100">
        <v>6</v>
      </c>
      <c r="O37" s="64">
        <v>2530</v>
      </c>
      <c r="P37" s="65">
        <f>Table2245789101123456789101112131415161718192021222324252627282930313233343536373839[[#This Row],[PEMBULATAN]]*O37</f>
        <v>15180</v>
      </c>
    </row>
    <row r="38" spans="1:16" ht="26.25" customHeight="1" x14ac:dyDescent="0.2">
      <c r="A38" s="14"/>
      <c r="B38" s="14"/>
      <c r="C38" s="73" t="s">
        <v>6929</v>
      </c>
      <c r="D38" s="78" t="s">
        <v>289</v>
      </c>
      <c r="E38" s="13">
        <v>44469</v>
      </c>
      <c r="F38" s="76" t="s">
        <v>4059</v>
      </c>
      <c r="G38" s="13">
        <v>44471.916666666664</v>
      </c>
      <c r="H38" s="77" t="s">
        <v>6610</v>
      </c>
      <c r="I38" s="16">
        <v>71</v>
      </c>
      <c r="J38" s="16">
        <v>48</v>
      </c>
      <c r="K38" s="16">
        <v>36</v>
      </c>
      <c r="L38" s="16">
        <v>7</v>
      </c>
      <c r="M38" s="81">
        <v>30.672000000000001</v>
      </c>
      <c r="N38" s="100">
        <v>30.672000000000001</v>
      </c>
      <c r="O38" s="64">
        <v>2530</v>
      </c>
      <c r="P38" s="65">
        <f>Table2245789101123456789101112131415161718192021222324252627282930313233343536373839[[#This Row],[PEMBULATAN]]*O38</f>
        <v>77600.160000000003</v>
      </c>
    </row>
    <row r="39" spans="1:16" ht="26.25" customHeight="1" x14ac:dyDescent="0.2">
      <c r="A39" s="14"/>
      <c r="B39" s="14"/>
      <c r="C39" s="73" t="s">
        <v>6930</v>
      </c>
      <c r="D39" s="78" t="s">
        <v>289</v>
      </c>
      <c r="E39" s="13">
        <v>44469</v>
      </c>
      <c r="F39" s="76" t="s">
        <v>4059</v>
      </c>
      <c r="G39" s="13">
        <v>44471.916666666664</v>
      </c>
      <c r="H39" s="77" t="s">
        <v>6610</v>
      </c>
      <c r="I39" s="16">
        <v>50</v>
      </c>
      <c r="J39" s="16">
        <v>36</v>
      </c>
      <c r="K39" s="16">
        <v>30</v>
      </c>
      <c r="L39" s="16">
        <v>3</v>
      </c>
      <c r="M39" s="81">
        <v>13.5</v>
      </c>
      <c r="N39" s="100">
        <v>13.5</v>
      </c>
      <c r="O39" s="64">
        <v>2530</v>
      </c>
      <c r="P39" s="65">
        <f>Table2245789101123456789101112131415161718192021222324252627282930313233343536373839[[#This Row],[PEMBULATAN]]*O39</f>
        <v>34155</v>
      </c>
    </row>
    <row r="40" spans="1:16" ht="26.25" customHeight="1" x14ac:dyDescent="0.2">
      <c r="A40" s="14"/>
      <c r="B40" s="14"/>
      <c r="C40" s="73" t="s">
        <v>6931</v>
      </c>
      <c r="D40" s="78" t="s">
        <v>289</v>
      </c>
      <c r="E40" s="13">
        <v>44469</v>
      </c>
      <c r="F40" s="76" t="s">
        <v>4059</v>
      </c>
      <c r="G40" s="13">
        <v>44471.916666666664</v>
      </c>
      <c r="H40" s="77" t="s">
        <v>6610</v>
      </c>
      <c r="I40" s="16">
        <v>100</v>
      </c>
      <c r="J40" s="16">
        <v>47</v>
      </c>
      <c r="K40" s="16">
        <v>30</v>
      </c>
      <c r="L40" s="16">
        <v>19</v>
      </c>
      <c r="M40" s="81">
        <v>35.25</v>
      </c>
      <c r="N40" s="100">
        <v>35.25</v>
      </c>
      <c r="O40" s="64">
        <v>2530</v>
      </c>
      <c r="P40" s="65">
        <f>Table2245789101123456789101112131415161718192021222324252627282930313233343536373839[[#This Row],[PEMBULATAN]]*O40</f>
        <v>89182.5</v>
      </c>
    </row>
    <row r="41" spans="1:16" ht="26.25" customHeight="1" x14ac:dyDescent="0.2">
      <c r="A41" s="14"/>
      <c r="B41" s="14"/>
      <c r="C41" s="73" t="s">
        <v>6932</v>
      </c>
      <c r="D41" s="78" t="s">
        <v>289</v>
      </c>
      <c r="E41" s="13">
        <v>44469</v>
      </c>
      <c r="F41" s="76" t="s">
        <v>4059</v>
      </c>
      <c r="G41" s="13">
        <v>44471.916666666664</v>
      </c>
      <c r="H41" s="77" t="s">
        <v>6610</v>
      </c>
      <c r="I41" s="16">
        <v>75</v>
      </c>
      <c r="J41" s="16">
        <v>43</v>
      </c>
      <c r="K41" s="16">
        <v>19</v>
      </c>
      <c r="L41" s="16">
        <v>7</v>
      </c>
      <c r="M41" s="81">
        <v>15.31875</v>
      </c>
      <c r="N41" s="100">
        <v>16</v>
      </c>
      <c r="O41" s="64">
        <v>2530</v>
      </c>
      <c r="P41" s="65">
        <f>Table2245789101123456789101112131415161718192021222324252627282930313233343536373839[[#This Row],[PEMBULATAN]]*O41</f>
        <v>40480</v>
      </c>
    </row>
    <row r="42" spans="1:16" ht="26.25" customHeight="1" x14ac:dyDescent="0.2">
      <c r="A42" s="14"/>
      <c r="B42" s="14"/>
      <c r="C42" s="73" t="s">
        <v>6933</v>
      </c>
      <c r="D42" s="78" t="s">
        <v>289</v>
      </c>
      <c r="E42" s="13">
        <v>44469</v>
      </c>
      <c r="F42" s="76" t="s">
        <v>4059</v>
      </c>
      <c r="G42" s="13">
        <v>44471.916666666664</v>
      </c>
      <c r="H42" s="77" t="s">
        <v>6610</v>
      </c>
      <c r="I42" s="16">
        <v>105</v>
      </c>
      <c r="J42" s="16">
        <v>16</v>
      </c>
      <c r="K42" s="16">
        <v>9</v>
      </c>
      <c r="L42" s="16">
        <v>3</v>
      </c>
      <c r="M42" s="81">
        <v>3.78</v>
      </c>
      <c r="N42" s="100">
        <v>3.78</v>
      </c>
      <c r="O42" s="64">
        <v>2530</v>
      </c>
      <c r="P42" s="65">
        <f>Table2245789101123456789101112131415161718192021222324252627282930313233343536373839[[#This Row],[PEMBULATAN]]*O42</f>
        <v>9563.4</v>
      </c>
    </row>
    <row r="43" spans="1:16" ht="26.25" customHeight="1" x14ac:dyDescent="0.2">
      <c r="A43" s="14"/>
      <c r="B43" s="14"/>
      <c r="C43" s="73" t="s">
        <v>6934</v>
      </c>
      <c r="D43" s="78" t="s">
        <v>289</v>
      </c>
      <c r="E43" s="13">
        <v>44469</v>
      </c>
      <c r="F43" s="76" t="s">
        <v>4059</v>
      </c>
      <c r="G43" s="13">
        <v>44471.916666666664</v>
      </c>
      <c r="H43" s="77" t="s">
        <v>6610</v>
      </c>
      <c r="I43" s="16">
        <v>95</v>
      </c>
      <c r="J43" s="16">
        <v>58</v>
      </c>
      <c r="K43" s="16">
        <v>30</v>
      </c>
      <c r="L43" s="16">
        <v>26</v>
      </c>
      <c r="M43" s="81">
        <v>41.325000000000003</v>
      </c>
      <c r="N43" s="100">
        <v>41.325000000000003</v>
      </c>
      <c r="O43" s="64">
        <v>2530</v>
      </c>
      <c r="P43" s="65">
        <f>Table2245789101123456789101112131415161718192021222324252627282930313233343536373839[[#This Row],[PEMBULATAN]]*O43</f>
        <v>104552.25</v>
      </c>
    </row>
    <row r="44" spans="1:16" ht="26.25" customHeight="1" x14ac:dyDescent="0.2">
      <c r="A44" s="14"/>
      <c r="B44" s="14"/>
      <c r="C44" s="73" t="s">
        <v>6935</v>
      </c>
      <c r="D44" s="78" t="s">
        <v>289</v>
      </c>
      <c r="E44" s="13">
        <v>44469</v>
      </c>
      <c r="F44" s="76" t="s">
        <v>4059</v>
      </c>
      <c r="G44" s="13">
        <v>44471.916666666664</v>
      </c>
      <c r="H44" s="77" t="s">
        <v>6610</v>
      </c>
      <c r="I44" s="16">
        <v>60</v>
      </c>
      <c r="J44" s="16">
        <v>45</v>
      </c>
      <c r="K44" s="16">
        <v>30</v>
      </c>
      <c r="L44" s="16">
        <v>4</v>
      </c>
      <c r="M44" s="81">
        <v>20.25</v>
      </c>
      <c r="N44" s="100">
        <v>20.25</v>
      </c>
      <c r="O44" s="64">
        <v>2530</v>
      </c>
      <c r="P44" s="65">
        <f>Table2245789101123456789101112131415161718192021222324252627282930313233343536373839[[#This Row],[PEMBULATAN]]*O44</f>
        <v>51232.5</v>
      </c>
    </row>
    <row r="45" spans="1:16" ht="26.25" customHeight="1" x14ac:dyDescent="0.2">
      <c r="A45" s="14"/>
      <c r="B45" s="14"/>
      <c r="C45" s="73" t="s">
        <v>6936</v>
      </c>
      <c r="D45" s="78" t="s">
        <v>289</v>
      </c>
      <c r="E45" s="13">
        <v>44469</v>
      </c>
      <c r="F45" s="76" t="s">
        <v>4059</v>
      </c>
      <c r="G45" s="13">
        <v>44471.916666666664</v>
      </c>
      <c r="H45" s="77" t="s">
        <v>6610</v>
      </c>
      <c r="I45" s="16">
        <v>50</v>
      </c>
      <c r="J45" s="16">
        <v>47</v>
      </c>
      <c r="K45" s="16">
        <v>18</v>
      </c>
      <c r="L45" s="16">
        <v>4</v>
      </c>
      <c r="M45" s="81">
        <v>10.574999999999999</v>
      </c>
      <c r="N45" s="100">
        <v>10.574999999999999</v>
      </c>
      <c r="O45" s="64">
        <v>2530</v>
      </c>
      <c r="P45" s="65">
        <f>Table2245789101123456789101112131415161718192021222324252627282930313233343536373839[[#This Row],[PEMBULATAN]]*O45</f>
        <v>26754.75</v>
      </c>
    </row>
    <row r="46" spans="1:16" ht="26.25" customHeight="1" x14ac:dyDescent="0.2">
      <c r="A46" s="14"/>
      <c r="B46" s="14"/>
      <c r="C46" s="73" t="s">
        <v>6937</v>
      </c>
      <c r="D46" s="78" t="s">
        <v>289</v>
      </c>
      <c r="E46" s="13">
        <v>44469</v>
      </c>
      <c r="F46" s="76" t="s">
        <v>4059</v>
      </c>
      <c r="G46" s="13">
        <v>44471.916666666664</v>
      </c>
      <c r="H46" s="77" t="s">
        <v>6610</v>
      </c>
      <c r="I46" s="16">
        <v>66</v>
      </c>
      <c r="J46" s="16">
        <v>55</v>
      </c>
      <c r="K46" s="16">
        <v>16</v>
      </c>
      <c r="L46" s="16">
        <v>5</v>
      </c>
      <c r="M46" s="81">
        <v>14.52</v>
      </c>
      <c r="N46" s="100">
        <v>14.52</v>
      </c>
      <c r="O46" s="64">
        <v>2530</v>
      </c>
      <c r="P46" s="65">
        <f>Table2245789101123456789101112131415161718192021222324252627282930313233343536373839[[#This Row],[PEMBULATAN]]*O46</f>
        <v>36735.599999999999</v>
      </c>
    </row>
    <row r="47" spans="1:16" ht="26.25" customHeight="1" x14ac:dyDescent="0.2">
      <c r="A47" s="14"/>
      <c r="B47" s="14"/>
      <c r="C47" s="73" t="s">
        <v>6938</v>
      </c>
      <c r="D47" s="78" t="s">
        <v>289</v>
      </c>
      <c r="E47" s="13">
        <v>44469</v>
      </c>
      <c r="F47" s="76" t="s">
        <v>4059</v>
      </c>
      <c r="G47" s="13">
        <v>44471.916666666664</v>
      </c>
      <c r="H47" s="77" t="s">
        <v>6610</v>
      </c>
      <c r="I47" s="16">
        <v>63</v>
      </c>
      <c r="J47" s="16">
        <v>60</v>
      </c>
      <c r="K47" s="16">
        <v>15</v>
      </c>
      <c r="L47" s="16">
        <v>12</v>
      </c>
      <c r="M47" s="81">
        <v>14.175000000000001</v>
      </c>
      <c r="N47" s="100">
        <v>14.175000000000001</v>
      </c>
      <c r="O47" s="64">
        <v>2530</v>
      </c>
      <c r="P47" s="65">
        <f>Table2245789101123456789101112131415161718192021222324252627282930313233343536373839[[#This Row],[PEMBULATAN]]*O47</f>
        <v>35862.75</v>
      </c>
    </row>
    <row r="48" spans="1:16" ht="26.25" customHeight="1" x14ac:dyDescent="0.2">
      <c r="A48" s="14"/>
      <c r="B48" s="14"/>
      <c r="C48" s="73" t="s">
        <v>6939</v>
      </c>
      <c r="D48" s="78" t="s">
        <v>289</v>
      </c>
      <c r="E48" s="13">
        <v>44469</v>
      </c>
      <c r="F48" s="76" t="s">
        <v>4059</v>
      </c>
      <c r="G48" s="13">
        <v>44471.916666666664</v>
      </c>
      <c r="H48" s="77" t="s">
        <v>6610</v>
      </c>
      <c r="I48" s="16">
        <v>130</v>
      </c>
      <c r="J48" s="16">
        <v>30</v>
      </c>
      <c r="K48" s="16">
        <v>15</v>
      </c>
      <c r="L48" s="16">
        <v>4</v>
      </c>
      <c r="M48" s="81">
        <v>14.625</v>
      </c>
      <c r="N48" s="100">
        <v>14.625</v>
      </c>
      <c r="O48" s="64">
        <v>2530</v>
      </c>
      <c r="P48" s="65">
        <f>Table2245789101123456789101112131415161718192021222324252627282930313233343536373839[[#This Row],[PEMBULATAN]]*O48</f>
        <v>37001.25</v>
      </c>
    </row>
    <row r="49" spans="1:16" ht="26.25" customHeight="1" x14ac:dyDescent="0.2">
      <c r="A49" s="14"/>
      <c r="B49" s="14"/>
      <c r="C49" s="73" t="s">
        <v>6940</v>
      </c>
      <c r="D49" s="78" t="s">
        <v>289</v>
      </c>
      <c r="E49" s="13">
        <v>44469</v>
      </c>
      <c r="F49" s="76" t="s">
        <v>4059</v>
      </c>
      <c r="G49" s="13">
        <v>44471.916666666664</v>
      </c>
      <c r="H49" s="77" t="s">
        <v>6610</v>
      </c>
      <c r="I49" s="16">
        <v>100</v>
      </c>
      <c r="J49" s="16">
        <v>60</v>
      </c>
      <c r="K49" s="16">
        <v>30</v>
      </c>
      <c r="L49" s="16">
        <v>18</v>
      </c>
      <c r="M49" s="81">
        <v>45</v>
      </c>
      <c r="N49" s="100">
        <v>45</v>
      </c>
      <c r="O49" s="64">
        <v>2530</v>
      </c>
      <c r="P49" s="65">
        <f>Table2245789101123456789101112131415161718192021222324252627282930313233343536373839[[#This Row],[PEMBULATAN]]*O49</f>
        <v>113850</v>
      </c>
    </row>
    <row r="50" spans="1:16" ht="26.25" customHeight="1" x14ac:dyDescent="0.2">
      <c r="A50" s="14"/>
      <c r="B50" s="14"/>
      <c r="C50" s="73" t="s">
        <v>6941</v>
      </c>
      <c r="D50" s="78" t="s">
        <v>289</v>
      </c>
      <c r="E50" s="13">
        <v>44469</v>
      </c>
      <c r="F50" s="76" t="s">
        <v>4059</v>
      </c>
      <c r="G50" s="13">
        <v>44471.916666666664</v>
      </c>
      <c r="H50" s="77" t="s">
        <v>6610</v>
      </c>
      <c r="I50" s="16">
        <v>55</v>
      </c>
      <c r="J50" s="16">
        <v>42</v>
      </c>
      <c r="K50" s="16">
        <v>20</v>
      </c>
      <c r="L50" s="16">
        <v>8</v>
      </c>
      <c r="M50" s="81">
        <v>11.55</v>
      </c>
      <c r="N50" s="100">
        <v>11.55</v>
      </c>
      <c r="O50" s="64">
        <v>2530</v>
      </c>
      <c r="P50" s="65">
        <f>Table2245789101123456789101112131415161718192021222324252627282930313233343536373839[[#This Row],[PEMBULATAN]]*O50</f>
        <v>29221.5</v>
      </c>
    </row>
    <row r="51" spans="1:16" ht="26.25" customHeight="1" x14ac:dyDescent="0.2">
      <c r="A51" s="14"/>
      <c r="B51" s="14"/>
      <c r="C51" s="73" t="s">
        <v>6942</v>
      </c>
      <c r="D51" s="78" t="s">
        <v>289</v>
      </c>
      <c r="E51" s="13">
        <v>44469</v>
      </c>
      <c r="F51" s="76" t="s">
        <v>4059</v>
      </c>
      <c r="G51" s="13">
        <v>44471.916666666664</v>
      </c>
      <c r="H51" s="77" t="s">
        <v>6610</v>
      </c>
      <c r="I51" s="16">
        <v>40</v>
      </c>
      <c r="J51" s="16">
        <v>40</v>
      </c>
      <c r="K51" s="16">
        <v>18</v>
      </c>
      <c r="L51" s="16">
        <v>10</v>
      </c>
      <c r="M51" s="81">
        <v>7.2</v>
      </c>
      <c r="N51" s="100">
        <v>10</v>
      </c>
      <c r="O51" s="64">
        <v>2530</v>
      </c>
      <c r="P51" s="65">
        <f>Table2245789101123456789101112131415161718192021222324252627282930313233343536373839[[#This Row],[PEMBULATAN]]*O51</f>
        <v>25300</v>
      </c>
    </row>
    <row r="52" spans="1:16" ht="26.25" customHeight="1" x14ac:dyDescent="0.2">
      <c r="A52" s="14"/>
      <c r="B52" s="14"/>
      <c r="C52" s="73" t="s">
        <v>6943</v>
      </c>
      <c r="D52" s="78" t="s">
        <v>289</v>
      </c>
      <c r="E52" s="13">
        <v>44469</v>
      </c>
      <c r="F52" s="76" t="s">
        <v>4059</v>
      </c>
      <c r="G52" s="13">
        <v>44471.916666666664</v>
      </c>
      <c r="H52" s="77" t="s">
        <v>6610</v>
      </c>
      <c r="I52" s="16">
        <v>33</v>
      </c>
      <c r="J52" s="16">
        <v>26</v>
      </c>
      <c r="K52" s="16">
        <v>25</v>
      </c>
      <c r="L52" s="16">
        <v>3</v>
      </c>
      <c r="M52" s="81">
        <v>5.3624999999999998</v>
      </c>
      <c r="N52" s="100">
        <v>6</v>
      </c>
      <c r="O52" s="64">
        <v>2530</v>
      </c>
      <c r="P52" s="65">
        <f>Table2245789101123456789101112131415161718192021222324252627282930313233343536373839[[#This Row],[PEMBULATAN]]*O52</f>
        <v>15180</v>
      </c>
    </row>
    <row r="53" spans="1:16" ht="26.25" customHeight="1" x14ac:dyDescent="0.2">
      <c r="A53" s="14"/>
      <c r="B53" s="14"/>
      <c r="C53" s="73" t="s">
        <v>6944</v>
      </c>
      <c r="D53" s="78" t="s">
        <v>289</v>
      </c>
      <c r="E53" s="13">
        <v>44469</v>
      </c>
      <c r="F53" s="76" t="s">
        <v>4059</v>
      </c>
      <c r="G53" s="13">
        <v>44471.916666666664</v>
      </c>
      <c r="H53" s="77" t="s">
        <v>6610</v>
      </c>
      <c r="I53" s="16">
        <v>36</v>
      </c>
      <c r="J53" s="16">
        <v>55</v>
      </c>
      <c r="K53" s="16">
        <v>20</v>
      </c>
      <c r="L53" s="16">
        <v>11</v>
      </c>
      <c r="M53" s="81">
        <v>9.9</v>
      </c>
      <c r="N53" s="100">
        <v>11</v>
      </c>
      <c r="O53" s="64">
        <v>2530</v>
      </c>
      <c r="P53" s="65">
        <f>Table2245789101123456789101112131415161718192021222324252627282930313233343536373839[[#This Row],[PEMBULATAN]]*O53</f>
        <v>27830</v>
      </c>
    </row>
    <row r="54" spans="1:16" ht="26.25" customHeight="1" x14ac:dyDescent="0.2">
      <c r="A54" s="14"/>
      <c r="B54" s="14"/>
      <c r="C54" s="73" t="s">
        <v>6945</v>
      </c>
      <c r="D54" s="78" t="s">
        <v>289</v>
      </c>
      <c r="E54" s="13">
        <v>44469</v>
      </c>
      <c r="F54" s="76" t="s">
        <v>4059</v>
      </c>
      <c r="G54" s="13">
        <v>44471.916666666664</v>
      </c>
      <c r="H54" s="77" t="s">
        <v>6610</v>
      </c>
      <c r="I54" s="16">
        <v>96</v>
      </c>
      <c r="J54" s="16">
        <v>55</v>
      </c>
      <c r="K54" s="16">
        <v>24</v>
      </c>
      <c r="L54" s="16">
        <v>17</v>
      </c>
      <c r="M54" s="81">
        <v>31.68</v>
      </c>
      <c r="N54" s="100">
        <v>31.68</v>
      </c>
      <c r="O54" s="64">
        <v>2530</v>
      </c>
      <c r="P54" s="65">
        <f>Table2245789101123456789101112131415161718192021222324252627282930313233343536373839[[#This Row],[PEMBULATAN]]*O54</f>
        <v>80150.399999999994</v>
      </c>
    </row>
    <row r="55" spans="1:16" ht="26.25" customHeight="1" x14ac:dyDescent="0.2">
      <c r="A55" s="14"/>
      <c r="B55" s="14"/>
      <c r="C55" s="73" t="s">
        <v>6946</v>
      </c>
      <c r="D55" s="78" t="s">
        <v>289</v>
      </c>
      <c r="E55" s="13">
        <v>44469</v>
      </c>
      <c r="F55" s="76" t="s">
        <v>4059</v>
      </c>
      <c r="G55" s="13">
        <v>44471.916666666664</v>
      </c>
      <c r="H55" s="77" t="s">
        <v>6610</v>
      </c>
      <c r="I55" s="16">
        <v>83</v>
      </c>
      <c r="J55" s="16">
        <v>26</v>
      </c>
      <c r="K55" s="16">
        <v>17</v>
      </c>
      <c r="L55" s="16">
        <v>2</v>
      </c>
      <c r="M55" s="81">
        <v>9.1715</v>
      </c>
      <c r="N55" s="100">
        <v>9.1715</v>
      </c>
      <c r="O55" s="64">
        <v>2530</v>
      </c>
      <c r="P55" s="65">
        <f>Table2245789101123456789101112131415161718192021222324252627282930313233343536373839[[#This Row],[PEMBULATAN]]*O55</f>
        <v>23203.895</v>
      </c>
    </row>
    <row r="56" spans="1:16" ht="26.25" customHeight="1" x14ac:dyDescent="0.2">
      <c r="A56" s="14"/>
      <c r="B56" s="14"/>
      <c r="C56" s="73" t="s">
        <v>6947</v>
      </c>
      <c r="D56" s="78" t="s">
        <v>289</v>
      </c>
      <c r="E56" s="13">
        <v>44469</v>
      </c>
      <c r="F56" s="76" t="s">
        <v>4059</v>
      </c>
      <c r="G56" s="13">
        <v>44471.916666666664</v>
      </c>
      <c r="H56" s="77" t="s">
        <v>6610</v>
      </c>
      <c r="I56" s="16">
        <v>10</v>
      </c>
      <c r="J56" s="16">
        <v>10</v>
      </c>
      <c r="K56" s="16">
        <v>9</v>
      </c>
      <c r="L56" s="16">
        <v>3</v>
      </c>
      <c r="M56" s="81">
        <v>0.22500000000000001</v>
      </c>
      <c r="N56" s="100">
        <v>3</v>
      </c>
      <c r="O56" s="64">
        <v>2530</v>
      </c>
      <c r="P56" s="65">
        <f>Table2245789101123456789101112131415161718192021222324252627282930313233343536373839[[#This Row],[PEMBULATAN]]*O56</f>
        <v>7590</v>
      </c>
    </row>
    <row r="57" spans="1:16" ht="26.25" customHeight="1" x14ac:dyDescent="0.2">
      <c r="A57" s="14"/>
      <c r="B57" s="14"/>
      <c r="C57" s="73" t="s">
        <v>6948</v>
      </c>
      <c r="D57" s="78" t="s">
        <v>289</v>
      </c>
      <c r="E57" s="13">
        <v>44469</v>
      </c>
      <c r="F57" s="76" t="s">
        <v>4059</v>
      </c>
      <c r="G57" s="13">
        <v>44471.916666666664</v>
      </c>
      <c r="H57" s="77" t="s">
        <v>6610</v>
      </c>
      <c r="I57" s="16">
        <v>95</v>
      </c>
      <c r="J57" s="16">
        <v>28</v>
      </c>
      <c r="K57" s="16">
        <v>10</v>
      </c>
      <c r="L57" s="16">
        <v>3</v>
      </c>
      <c r="M57" s="81">
        <v>6.65</v>
      </c>
      <c r="N57" s="100">
        <v>6.65</v>
      </c>
      <c r="O57" s="64">
        <v>2530</v>
      </c>
      <c r="P57" s="65">
        <f>Table2245789101123456789101112131415161718192021222324252627282930313233343536373839[[#This Row],[PEMBULATAN]]*O57</f>
        <v>16824.5</v>
      </c>
    </row>
    <row r="58" spans="1:16" ht="26.25" customHeight="1" x14ac:dyDescent="0.2">
      <c r="A58" s="14"/>
      <c r="B58" s="14"/>
      <c r="C58" s="73" t="s">
        <v>6949</v>
      </c>
      <c r="D58" s="78" t="s">
        <v>289</v>
      </c>
      <c r="E58" s="13">
        <v>44469</v>
      </c>
      <c r="F58" s="76" t="s">
        <v>4059</v>
      </c>
      <c r="G58" s="13">
        <v>44471.916666666664</v>
      </c>
      <c r="H58" s="77" t="s">
        <v>6610</v>
      </c>
      <c r="I58" s="16">
        <v>125</v>
      </c>
      <c r="J58" s="16">
        <v>7</v>
      </c>
      <c r="K58" s="16">
        <v>7</v>
      </c>
      <c r="L58" s="16">
        <v>1</v>
      </c>
      <c r="M58" s="81">
        <v>1.53125</v>
      </c>
      <c r="N58" s="100">
        <v>1.53125</v>
      </c>
      <c r="O58" s="64">
        <v>2530</v>
      </c>
      <c r="P58" s="65">
        <f>Table2245789101123456789101112131415161718192021222324252627282930313233343536373839[[#This Row],[PEMBULATAN]]*O58</f>
        <v>3874.0625</v>
      </c>
    </row>
    <row r="59" spans="1:16" ht="26.25" customHeight="1" x14ac:dyDescent="0.2">
      <c r="A59" s="14"/>
      <c r="B59" s="14"/>
      <c r="C59" s="73" t="s">
        <v>6950</v>
      </c>
      <c r="D59" s="78" t="s">
        <v>289</v>
      </c>
      <c r="E59" s="13">
        <v>44469</v>
      </c>
      <c r="F59" s="76" t="s">
        <v>4059</v>
      </c>
      <c r="G59" s="13">
        <v>44471.916666666664</v>
      </c>
      <c r="H59" s="77" t="s">
        <v>6610</v>
      </c>
      <c r="I59" s="16">
        <v>123</v>
      </c>
      <c r="J59" s="16">
        <v>8</v>
      </c>
      <c r="K59" s="16">
        <v>8</v>
      </c>
      <c r="L59" s="16">
        <v>1</v>
      </c>
      <c r="M59" s="81">
        <v>1.968</v>
      </c>
      <c r="N59" s="100">
        <v>1.968</v>
      </c>
      <c r="O59" s="64">
        <v>2530</v>
      </c>
      <c r="P59" s="65">
        <f>Table2245789101123456789101112131415161718192021222324252627282930313233343536373839[[#This Row],[PEMBULATAN]]*O59</f>
        <v>4979.04</v>
      </c>
    </row>
    <row r="60" spans="1:16" ht="26.25" customHeight="1" x14ac:dyDescent="0.2">
      <c r="A60" s="14"/>
      <c r="B60" s="14"/>
      <c r="C60" s="73" t="s">
        <v>6951</v>
      </c>
      <c r="D60" s="78" t="s">
        <v>289</v>
      </c>
      <c r="E60" s="13">
        <v>44469</v>
      </c>
      <c r="F60" s="76" t="s">
        <v>4059</v>
      </c>
      <c r="G60" s="13">
        <v>44471.916666666664</v>
      </c>
      <c r="H60" s="77" t="s">
        <v>6610</v>
      </c>
      <c r="I60" s="16">
        <v>44</v>
      </c>
      <c r="J60" s="16">
        <v>30</v>
      </c>
      <c r="K60" s="16">
        <v>25</v>
      </c>
      <c r="L60" s="16">
        <v>2</v>
      </c>
      <c r="M60" s="81">
        <v>8.25</v>
      </c>
      <c r="N60" s="100">
        <v>8.25</v>
      </c>
      <c r="O60" s="64">
        <v>2530</v>
      </c>
      <c r="P60" s="65">
        <f>Table2245789101123456789101112131415161718192021222324252627282930313233343536373839[[#This Row],[PEMBULATAN]]*O60</f>
        <v>20872.5</v>
      </c>
    </row>
    <row r="61" spans="1:16" ht="26.25" customHeight="1" x14ac:dyDescent="0.2">
      <c r="A61" s="14"/>
      <c r="B61" s="14"/>
      <c r="C61" s="73" t="s">
        <v>6952</v>
      </c>
      <c r="D61" s="78" t="s">
        <v>289</v>
      </c>
      <c r="E61" s="13">
        <v>44469</v>
      </c>
      <c r="F61" s="76" t="s">
        <v>4059</v>
      </c>
      <c r="G61" s="13">
        <v>44471.916666666664</v>
      </c>
      <c r="H61" s="77" t="s">
        <v>6610</v>
      </c>
      <c r="I61" s="16">
        <v>102</v>
      </c>
      <c r="J61" s="16">
        <v>38</v>
      </c>
      <c r="K61" s="16">
        <v>8</v>
      </c>
      <c r="L61" s="16">
        <v>3</v>
      </c>
      <c r="M61" s="81">
        <v>7.7519999999999998</v>
      </c>
      <c r="N61" s="100">
        <v>7.7519999999999998</v>
      </c>
      <c r="O61" s="64">
        <v>2530</v>
      </c>
      <c r="P61" s="65">
        <f>Table2245789101123456789101112131415161718192021222324252627282930313233343536373839[[#This Row],[PEMBULATAN]]*O61</f>
        <v>19612.559999999998</v>
      </c>
    </row>
    <row r="62" spans="1:16" ht="26.25" customHeight="1" x14ac:dyDescent="0.2">
      <c r="A62" s="14"/>
      <c r="B62" s="14"/>
      <c r="C62" s="73" t="s">
        <v>6953</v>
      </c>
      <c r="D62" s="78" t="s">
        <v>289</v>
      </c>
      <c r="E62" s="13">
        <v>44469</v>
      </c>
      <c r="F62" s="76" t="s">
        <v>4059</v>
      </c>
      <c r="G62" s="13">
        <v>44471.916666666664</v>
      </c>
      <c r="H62" s="77" t="s">
        <v>6610</v>
      </c>
      <c r="I62" s="16">
        <v>91</v>
      </c>
      <c r="J62" s="16">
        <v>42</v>
      </c>
      <c r="K62" s="16">
        <v>10</v>
      </c>
      <c r="L62" s="16">
        <v>2</v>
      </c>
      <c r="M62" s="81">
        <v>9.5549999999999997</v>
      </c>
      <c r="N62" s="100">
        <v>9.5549999999999997</v>
      </c>
      <c r="O62" s="64">
        <v>2530</v>
      </c>
      <c r="P62" s="65">
        <f>Table2245789101123456789101112131415161718192021222324252627282930313233343536373839[[#This Row],[PEMBULATAN]]*O62</f>
        <v>24174.149999999998</v>
      </c>
    </row>
    <row r="63" spans="1:16" ht="26.25" customHeight="1" x14ac:dyDescent="0.2">
      <c r="A63" s="14"/>
      <c r="B63" s="14"/>
      <c r="C63" s="73" t="s">
        <v>6954</v>
      </c>
      <c r="D63" s="78" t="s">
        <v>289</v>
      </c>
      <c r="E63" s="13">
        <v>44469</v>
      </c>
      <c r="F63" s="76" t="s">
        <v>4059</v>
      </c>
      <c r="G63" s="13">
        <v>44471.916666666664</v>
      </c>
      <c r="H63" s="77" t="s">
        <v>6610</v>
      </c>
      <c r="I63" s="16">
        <v>46</v>
      </c>
      <c r="J63" s="16">
        <v>46</v>
      </c>
      <c r="K63" s="16">
        <v>10</v>
      </c>
      <c r="L63" s="16">
        <v>1</v>
      </c>
      <c r="M63" s="81">
        <v>5.29</v>
      </c>
      <c r="N63" s="100">
        <v>5.29</v>
      </c>
      <c r="O63" s="64">
        <v>2530</v>
      </c>
      <c r="P63" s="65">
        <f>Table2245789101123456789101112131415161718192021222324252627282930313233343536373839[[#This Row],[PEMBULATAN]]*O63</f>
        <v>13383.7</v>
      </c>
    </row>
    <row r="64" spans="1:16" ht="26.25" customHeight="1" x14ac:dyDescent="0.2">
      <c r="A64" s="14"/>
      <c r="B64" s="14"/>
      <c r="C64" s="73" t="s">
        <v>6955</v>
      </c>
      <c r="D64" s="78" t="s">
        <v>289</v>
      </c>
      <c r="E64" s="13">
        <v>44469</v>
      </c>
      <c r="F64" s="76" t="s">
        <v>4059</v>
      </c>
      <c r="G64" s="13">
        <v>44471.916666666664</v>
      </c>
      <c r="H64" s="77" t="s">
        <v>6610</v>
      </c>
      <c r="I64" s="16">
        <v>50</v>
      </c>
      <c r="J64" s="16">
        <v>36</v>
      </c>
      <c r="K64" s="16">
        <v>31</v>
      </c>
      <c r="L64" s="16">
        <v>10</v>
      </c>
      <c r="M64" s="81">
        <v>13.95</v>
      </c>
      <c r="N64" s="100">
        <v>13.95</v>
      </c>
      <c r="O64" s="64">
        <v>2530</v>
      </c>
      <c r="P64" s="65">
        <f>Table2245789101123456789101112131415161718192021222324252627282930313233343536373839[[#This Row],[PEMBULATAN]]*O64</f>
        <v>35293.5</v>
      </c>
    </row>
    <row r="65" spans="1:16" ht="26.25" customHeight="1" x14ac:dyDescent="0.2">
      <c r="A65" s="14"/>
      <c r="B65" s="14"/>
      <c r="C65" s="73" t="s">
        <v>6956</v>
      </c>
      <c r="D65" s="78" t="s">
        <v>289</v>
      </c>
      <c r="E65" s="13">
        <v>44469</v>
      </c>
      <c r="F65" s="76" t="s">
        <v>4059</v>
      </c>
      <c r="G65" s="13">
        <v>44471.916666666664</v>
      </c>
      <c r="H65" s="77" t="s">
        <v>6610</v>
      </c>
      <c r="I65" s="16">
        <v>46</v>
      </c>
      <c r="J65" s="16">
        <v>27</v>
      </c>
      <c r="K65" s="16">
        <v>25</v>
      </c>
      <c r="L65" s="16">
        <v>2</v>
      </c>
      <c r="M65" s="81">
        <v>7.7625000000000002</v>
      </c>
      <c r="N65" s="100">
        <v>7.7625000000000002</v>
      </c>
      <c r="O65" s="64">
        <v>2530</v>
      </c>
      <c r="P65" s="65">
        <f>Table2245789101123456789101112131415161718192021222324252627282930313233343536373839[[#This Row],[PEMBULATAN]]*O65</f>
        <v>19639.125</v>
      </c>
    </row>
    <row r="66" spans="1:16" ht="26.25" customHeight="1" x14ac:dyDescent="0.2">
      <c r="A66" s="14"/>
      <c r="B66" s="14"/>
      <c r="C66" s="73" t="s">
        <v>6957</v>
      </c>
      <c r="D66" s="78" t="s">
        <v>289</v>
      </c>
      <c r="E66" s="13">
        <v>44469</v>
      </c>
      <c r="F66" s="76" t="s">
        <v>4059</v>
      </c>
      <c r="G66" s="13">
        <v>44471.916666666664</v>
      </c>
      <c r="H66" s="77" t="s">
        <v>6610</v>
      </c>
      <c r="I66" s="16">
        <v>50</v>
      </c>
      <c r="J66" s="16">
        <v>32</v>
      </c>
      <c r="K66" s="16">
        <v>27</v>
      </c>
      <c r="L66" s="16">
        <v>10</v>
      </c>
      <c r="M66" s="81">
        <v>10.8</v>
      </c>
      <c r="N66" s="100">
        <v>10.8</v>
      </c>
      <c r="O66" s="64">
        <v>2530</v>
      </c>
      <c r="P66" s="65">
        <f>Table2245789101123456789101112131415161718192021222324252627282930313233343536373839[[#This Row],[PEMBULATAN]]*O66</f>
        <v>27324</v>
      </c>
    </row>
    <row r="67" spans="1:16" ht="26.25" customHeight="1" x14ac:dyDescent="0.2">
      <c r="A67" s="14"/>
      <c r="B67" s="14"/>
      <c r="C67" s="73" t="s">
        <v>6958</v>
      </c>
      <c r="D67" s="78" t="s">
        <v>289</v>
      </c>
      <c r="E67" s="13">
        <v>44469</v>
      </c>
      <c r="F67" s="76" t="s">
        <v>4059</v>
      </c>
      <c r="G67" s="13">
        <v>44471.916666666664</v>
      </c>
      <c r="H67" s="77" t="s">
        <v>6610</v>
      </c>
      <c r="I67" s="16">
        <v>90</v>
      </c>
      <c r="J67" s="16">
        <v>57</v>
      </c>
      <c r="K67" s="16">
        <v>30</v>
      </c>
      <c r="L67" s="16">
        <v>21</v>
      </c>
      <c r="M67" s="81">
        <v>38.475000000000001</v>
      </c>
      <c r="N67" s="100">
        <v>39</v>
      </c>
      <c r="O67" s="64">
        <v>2530</v>
      </c>
      <c r="P67" s="65">
        <f>Table2245789101123456789101112131415161718192021222324252627282930313233343536373839[[#This Row],[PEMBULATAN]]*O67</f>
        <v>98670</v>
      </c>
    </row>
    <row r="68" spans="1:16" ht="26.25" customHeight="1" x14ac:dyDescent="0.2">
      <c r="A68" s="14"/>
      <c r="B68" s="14"/>
      <c r="C68" s="73" t="s">
        <v>6959</v>
      </c>
      <c r="D68" s="78" t="s">
        <v>289</v>
      </c>
      <c r="E68" s="13">
        <v>44469</v>
      </c>
      <c r="F68" s="76" t="s">
        <v>4059</v>
      </c>
      <c r="G68" s="13">
        <v>44471.916666666664</v>
      </c>
      <c r="H68" s="77" t="s">
        <v>6610</v>
      </c>
      <c r="I68" s="16">
        <v>100</v>
      </c>
      <c r="J68" s="16">
        <v>42</v>
      </c>
      <c r="K68" s="16">
        <v>30</v>
      </c>
      <c r="L68" s="16">
        <v>22</v>
      </c>
      <c r="M68" s="81">
        <v>31.5</v>
      </c>
      <c r="N68" s="100">
        <v>31.5</v>
      </c>
      <c r="O68" s="64">
        <v>2530</v>
      </c>
      <c r="P68" s="65">
        <f>Table2245789101123456789101112131415161718192021222324252627282930313233343536373839[[#This Row],[PEMBULATAN]]*O68</f>
        <v>79695</v>
      </c>
    </row>
    <row r="69" spans="1:16" ht="26.25" customHeight="1" x14ac:dyDescent="0.2">
      <c r="A69" s="14"/>
      <c r="B69" s="14"/>
      <c r="C69" s="73" t="s">
        <v>6960</v>
      </c>
      <c r="D69" s="78" t="s">
        <v>289</v>
      </c>
      <c r="E69" s="13">
        <v>44469</v>
      </c>
      <c r="F69" s="76" t="s">
        <v>4059</v>
      </c>
      <c r="G69" s="13">
        <v>44471.916666666664</v>
      </c>
      <c r="H69" s="77" t="s">
        <v>6610</v>
      </c>
      <c r="I69" s="16">
        <v>66</v>
      </c>
      <c r="J69" s="16">
        <v>22</v>
      </c>
      <c r="K69" s="16">
        <v>17</v>
      </c>
      <c r="L69" s="16">
        <v>4</v>
      </c>
      <c r="M69" s="81">
        <v>6.1710000000000003</v>
      </c>
      <c r="N69" s="100">
        <v>6.1710000000000003</v>
      </c>
      <c r="O69" s="64">
        <v>2530</v>
      </c>
      <c r="P69" s="65">
        <f>Table2245789101123456789101112131415161718192021222324252627282930313233343536373839[[#This Row],[PEMBULATAN]]*O69</f>
        <v>15612.630000000001</v>
      </c>
    </row>
    <row r="70" spans="1:16" ht="26.25" customHeight="1" x14ac:dyDescent="0.2">
      <c r="A70" s="14"/>
      <c r="B70" s="14"/>
      <c r="C70" s="73" t="s">
        <v>6961</v>
      </c>
      <c r="D70" s="78" t="s">
        <v>289</v>
      </c>
      <c r="E70" s="13">
        <v>44469</v>
      </c>
      <c r="F70" s="76" t="s">
        <v>4059</v>
      </c>
      <c r="G70" s="13">
        <v>44471.916666666664</v>
      </c>
      <c r="H70" s="77" t="s">
        <v>6610</v>
      </c>
      <c r="I70" s="16">
        <v>80</v>
      </c>
      <c r="J70" s="16">
        <v>54</v>
      </c>
      <c r="K70" s="16">
        <v>26</v>
      </c>
      <c r="L70" s="16">
        <v>15</v>
      </c>
      <c r="M70" s="81">
        <v>28.08</v>
      </c>
      <c r="N70" s="100">
        <v>28.08</v>
      </c>
      <c r="O70" s="64">
        <v>2530</v>
      </c>
      <c r="P70" s="65">
        <f>Table2245789101123456789101112131415161718192021222324252627282930313233343536373839[[#This Row],[PEMBULATAN]]*O70</f>
        <v>71042.399999999994</v>
      </c>
    </row>
    <row r="71" spans="1:16" ht="26.25" customHeight="1" x14ac:dyDescent="0.2">
      <c r="A71" s="14"/>
      <c r="B71" s="14"/>
      <c r="C71" s="73" t="s">
        <v>6962</v>
      </c>
      <c r="D71" s="78" t="s">
        <v>289</v>
      </c>
      <c r="E71" s="13">
        <v>44469</v>
      </c>
      <c r="F71" s="76" t="s">
        <v>4059</v>
      </c>
      <c r="G71" s="13">
        <v>44471.916666666664</v>
      </c>
      <c r="H71" s="77" t="s">
        <v>6610</v>
      </c>
      <c r="I71" s="16">
        <v>90</v>
      </c>
      <c r="J71" s="16">
        <v>55</v>
      </c>
      <c r="K71" s="16">
        <v>30</v>
      </c>
      <c r="L71" s="16">
        <v>28</v>
      </c>
      <c r="M71" s="81">
        <v>37.125</v>
      </c>
      <c r="N71" s="100">
        <v>37.125</v>
      </c>
      <c r="O71" s="64">
        <v>2530</v>
      </c>
      <c r="P71" s="65">
        <f>Table2245789101123456789101112131415161718192021222324252627282930313233343536373839[[#This Row],[PEMBULATAN]]*O71</f>
        <v>93926.25</v>
      </c>
    </row>
    <row r="72" spans="1:16" ht="26.25" customHeight="1" x14ac:dyDescent="0.2">
      <c r="A72" s="14"/>
      <c r="B72" s="14"/>
      <c r="C72" s="73" t="s">
        <v>6963</v>
      </c>
      <c r="D72" s="78" t="s">
        <v>289</v>
      </c>
      <c r="E72" s="13">
        <v>44469</v>
      </c>
      <c r="F72" s="76" t="s">
        <v>4059</v>
      </c>
      <c r="G72" s="13">
        <v>44471.916666666664</v>
      </c>
      <c r="H72" s="77" t="s">
        <v>6610</v>
      </c>
      <c r="I72" s="16">
        <v>60</v>
      </c>
      <c r="J72" s="16">
        <v>38</v>
      </c>
      <c r="K72" s="16">
        <v>17</v>
      </c>
      <c r="L72" s="16">
        <v>5</v>
      </c>
      <c r="M72" s="81">
        <v>9.69</v>
      </c>
      <c r="N72" s="100">
        <v>9.69</v>
      </c>
      <c r="O72" s="64">
        <v>2530</v>
      </c>
      <c r="P72" s="65">
        <f>Table2245789101123456789101112131415161718192021222324252627282930313233343536373839[[#This Row],[PEMBULATAN]]*O72</f>
        <v>24515.699999999997</v>
      </c>
    </row>
    <row r="73" spans="1:16" ht="26.25" customHeight="1" x14ac:dyDescent="0.2">
      <c r="A73" s="14"/>
      <c r="B73" s="14"/>
      <c r="C73" s="73" t="s">
        <v>6964</v>
      </c>
      <c r="D73" s="78" t="s">
        <v>289</v>
      </c>
      <c r="E73" s="13">
        <v>44469</v>
      </c>
      <c r="F73" s="76" t="s">
        <v>4059</v>
      </c>
      <c r="G73" s="13">
        <v>44471.916666666664</v>
      </c>
      <c r="H73" s="77" t="s">
        <v>6610</v>
      </c>
      <c r="I73" s="16">
        <v>34</v>
      </c>
      <c r="J73" s="16">
        <v>10</v>
      </c>
      <c r="K73" s="16">
        <v>35</v>
      </c>
      <c r="L73" s="16">
        <v>2</v>
      </c>
      <c r="M73" s="81">
        <v>2.9750000000000001</v>
      </c>
      <c r="N73" s="100">
        <v>2.9750000000000001</v>
      </c>
      <c r="O73" s="64">
        <v>2530</v>
      </c>
      <c r="P73" s="65">
        <f>Table2245789101123456789101112131415161718192021222324252627282930313233343536373839[[#This Row],[PEMBULATAN]]*O73</f>
        <v>7526.75</v>
      </c>
    </row>
    <row r="74" spans="1:16" ht="26.25" customHeight="1" x14ac:dyDescent="0.2">
      <c r="A74" s="14"/>
      <c r="B74" s="14"/>
      <c r="C74" s="73" t="s">
        <v>6965</v>
      </c>
      <c r="D74" s="78" t="s">
        <v>289</v>
      </c>
      <c r="E74" s="13">
        <v>44469</v>
      </c>
      <c r="F74" s="76" t="s">
        <v>4059</v>
      </c>
      <c r="G74" s="13">
        <v>44471.916666666664</v>
      </c>
      <c r="H74" s="77" t="s">
        <v>6610</v>
      </c>
      <c r="I74" s="16">
        <v>40</v>
      </c>
      <c r="J74" s="16">
        <v>48</v>
      </c>
      <c r="K74" s="16">
        <v>18</v>
      </c>
      <c r="L74" s="16">
        <v>4</v>
      </c>
      <c r="M74" s="81">
        <v>8.64</v>
      </c>
      <c r="N74" s="100">
        <v>8.64</v>
      </c>
      <c r="O74" s="64">
        <v>2530</v>
      </c>
      <c r="P74" s="65">
        <f>Table2245789101123456789101112131415161718192021222324252627282930313233343536373839[[#This Row],[PEMBULATAN]]*O74</f>
        <v>21859.200000000001</v>
      </c>
    </row>
    <row r="75" spans="1:16" ht="26.25" customHeight="1" x14ac:dyDescent="0.2">
      <c r="A75" s="14"/>
      <c r="B75" s="14"/>
      <c r="C75" s="73" t="s">
        <v>6966</v>
      </c>
      <c r="D75" s="78" t="s">
        <v>289</v>
      </c>
      <c r="E75" s="13">
        <v>44469</v>
      </c>
      <c r="F75" s="76" t="s">
        <v>4059</v>
      </c>
      <c r="G75" s="13">
        <v>44471.916666666664</v>
      </c>
      <c r="H75" s="77" t="s">
        <v>6610</v>
      </c>
      <c r="I75" s="16">
        <v>42</v>
      </c>
      <c r="J75" s="16">
        <v>52</v>
      </c>
      <c r="K75" s="16">
        <v>20</v>
      </c>
      <c r="L75" s="16">
        <v>4</v>
      </c>
      <c r="M75" s="81">
        <v>10.92</v>
      </c>
      <c r="N75" s="100">
        <v>10.92</v>
      </c>
      <c r="O75" s="64">
        <v>2530</v>
      </c>
      <c r="P75" s="65">
        <f>Table2245789101123456789101112131415161718192021222324252627282930313233343536373839[[#This Row],[PEMBULATAN]]*O75</f>
        <v>27627.599999999999</v>
      </c>
    </row>
    <row r="76" spans="1:16" ht="26.25" customHeight="1" x14ac:dyDescent="0.2">
      <c r="A76" s="14"/>
      <c r="B76" s="14"/>
      <c r="C76" s="73" t="s">
        <v>6967</v>
      </c>
      <c r="D76" s="78" t="s">
        <v>289</v>
      </c>
      <c r="E76" s="13">
        <v>44469</v>
      </c>
      <c r="F76" s="76" t="s">
        <v>4059</v>
      </c>
      <c r="G76" s="13">
        <v>44471.916666666664</v>
      </c>
      <c r="H76" s="77" t="s">
        <v>6610</v>
      </c>
      <c r="I76" s="16">
        <v>42</v>
      </c>
      <c r="J76" s="16">
        <v>25</v>
      </c>
      <c r="K76" s="16">
        <v>10</v>
      </c>
      <c r="L76" s="16">
        <v>2</v>
      </c>
      <c r="M76" s="81">
        <v>2.625</v>
      </c>
      <c r="N76" s="100">
        <v>2.625</v>
      </c>
      <c r="O76" s="64">
        <v>2530</v>
      </c>
      <c r="P76" s="65">
        <f>Table2245789101123456789101112131415161718192021222324252627282930313233343536373839[[#This Row],[PEMBULATAN]]*O76</f>
        <v>6641.25</v>
      </c>
    </row>
    <row r="77" spans="1:16" ht="26.25" customHeight="1" x14ac:dyDescent="0.2">
      <c r="A77" s="14"/>
      <c r="B77" s="14"/>
      <c r="C77" s="73" t="s">
        <v>6968</v>
      </c>
      <c r="D77" s="78" t="s">
        <v>289</v>
      </c>
      <c r="E77" s="13">
        <v>44469</v>
      </c>
      <c r="F77" s="76" t="s">
        <v>4059</v>
      </c>
      <c r="G77" s="13">
        <v>44471.916666666664</v>
      </c>
      <c r="H77" s="77" t="s">
        <v>6610</v>
      </c>
      <c r="I77" s="16">
        <v>72</v>
      </c>
      <c r="J77" s="16">
        <v>31</v>
      </c>
      <c r="K77" s="16">
        <v>21</v>
      </c>
      <c r="L77" s="16">
        <v>1</v>
      </c>
      <c r="M77" s="81">
        <v>11.718</v>
      </c>
      <c r="N77" s="100">
        <v>11.718</v>
      </c>
      <c r="O77" s="64">
        <v>2530</v>
      </c>
      <c r="P77" s="65">
        <f>Table2245789101123456789101112131415161718192021222324252627282930313233343536373839[[#This Row],[PEMBULATAN]]*O77</f>
        <v>29646.54</v>
      </c>
    </row>
    <row r="78" spans="1:16" ht="26.25" customHeight="1" x14ac:dyDescent="0.2">
      <c r="A78" s="14"/>
      <c r="B78" s="14"/>
      <c r="C78" s="73" t="s">
        <v>6969</v>
      </c>
      <c r="D78" s="78" t="s">
        <v>289</v>
      </c>
      <c r="E78" s="13">
        <v>44469</v>
      </c>
      <c r="F78" s="76" t="s">
        <v>4059</v>
      </c>
      <c r="G78" s="13">
        <v>44471.916666666664</v>
      </c>
      <c r="H78" s="77" t="s">
        <v>6610</v>
      </c>
      <c r="I78" s="16">
        <v>35</v>
      </c>
      <c r="J78" s="16">
        <v>30</v>
      </c>
      <c r="K78" s="16">
        <v>10</v>
      </c>
      <c r="L78" s="16">
        <v>1</v>
      </c>
      <c r="M78" s="81">
        <v>2.625</v>
      </c>
      <c r="N78" s="100">
        <v>2.625</v>
      </c>
      <c r="O78" s="64">
        <v>2530</v>
      </c>
      <c r="P78" s="65">
        <f>Table2245789101123456789101112131415161718192021222324252627282930313233343536373839[[#This Row],[PEMBULATAN]]*O78</f>
        <v>6641.25</v>
      </c>
    </row>
    <row r="79" spans="1:16" ht="26.25" customHeight="1" x14ac:dyDescent="0.2">
      <c r="A79" s="14"/>
      <c r="B79" s="14"/>
      <c r="C79" s="73" t="s">
        <v>6970</v>
      </c>
      <c r="D79" s="78" t="s">
        <v>289</v>
      </c>
      <c r="E79" s="13">
        <v>44469</v>
      </c>
      <c r="F79" s="76" t="s">
        <v>4059</v>
      </c>
      <c r="G79" s="13">
        <v>44471.916666666664</v>
      </c>
      <c r="H79" s="77" t="s">
        <v>6610</v>
      </c>
      <c r="I79" s="16">
        <v>48</v>
      </c>
      <c r="J79" s="16">
        <v>45</v>
      </c>
      <c r="K79" s="16">
        <v>20</v>
      </c>
      <c r="L79" s="16">
        <v>6</v>
      </c>
      <c r="M79" s="81">
        <v>10.8</v>
      </c>
      <c r="N79" s="100">
        <v>10.8</v>
      </c>
      <c r="O79" s="64">
        <v>2530</v>
      </c>
      <c r="P79" s="65">
        <f>Table2245789101123456789101112131415161718192021222324252627282930313233343536373839[[#This Row],[PEMBULATAN]]*O79</f>
        <v>27324</v>
      </c>
    </row>
    <row r="80" spans="1:16" ht="26.25" customHeight="1" x14ac:dyDescent="0.2">
      <c r="A80" s="14"/>
      <c r="B80" s="14"/>
      <c r="C80" s="73" t="s">
        <v>6971</v>
      </c>
      <c r="D80" s="78" t="s">
        <v>289</v>
      </c>
      <c r="E80" s="13">
        <v>44469</v>
      </c>
      <c r="F80" s="76" t="s">
        <v>4059</v>
      </c>
      <c r="G80" s="13">
        <v>44471.916666666664</v>
      </c>
      <c r="H80" s="77" t="s">
        <v>6610</v>
      </c>
      <c r="I80" s="16">
        <v>18</v>
      </c>
      <c r="J80" s="16">
        <v>30</v>
      </c>
      <c r="K80" s="16">
        <v>10</v>
      </c>
      <c r="L80" s="16">
        <v>1</v>
      </c>
      <c r="M80" s="81">
        <v>1.35</v>
      </c>
      <c r="N80" s="100">
        <v>2</v>
      </c>
      <c r="O80" s="64">
        <v>2530</v>
      </c>
      <c r="P80" s="65">
        <f>Table2245789101123456789101112131415161718192021222324252627282930313233343536373839[[#This Row],[PEMBULATAN]]*O80</f>
        <v>5060</v>
      </c>
    </row>
    <row r="81" spans="1:16" ht="26.25" customHeight="1" x14ac:dyDescent="0.2">
      <c r="A81" s="14"/>
      <c r="B81" s="14"/>
      <c r="C81" s="73" t="s">
        <v>6972</v>
      </c>
      <c r="D81" s="78" t="s">
        <v>289</v>
      </c>
      <c r="E81" s="13">
        <v>44469</v>
      </c>
      <c r="F81" s="76" t="s">
        <v>4059</v>
      </c>
      <c r="G81" s="13">
        <v>44471.916666666664</v>
      </c>
      <c r="H81" s="77" t="s">
        <v>6610</v>
      </c>
      <c r="I81" s="16">
        <v>49</v>
      </c>
      <c r="J81" s="16">
        <v>44</v>
      </c>
      <c r="K81" s="16">
        <v>27</v>
      </c>
      <c r="L81" s="16">
        <v>6</v>
      </c>
      <c r="M81" s="81">
        <v>14.553000000000001</v>
      </c>
      <c r="N81" s="100">
        <v>14.553000000000001</v>
      </c>
      <c r="O81" s="64">
        <v>2530</v>
      </c>
      <c r="P81" s="65">
        <f>Table2245789101123456789101112131415161718192021222324252627282930313233343536373839[[#This Row],[PEMBULATAN]]*O81</f>
        <v>36819.090000000004</v>
      </c>
    </row>
    <row r="82" spans="1:16" ht="26.25" customHeight="1" x14ac:dyDescent="0.2">
      <c r="A82" s="14"/>
      <c r="B82" s="14"/>
      <c r="C82" s="73" t="s">
        <v>6973</v>
      </c>
      <c r="D82" s="78" t="s">
        <v>289</v>
      </c>
      <c r="E82" s="13">
        <v>44469</v>
      </c>
      <c r="F82" s="76" t="s">
        <v>4059</v>
      </c>
      <c r="G82" s="13">
        <v>44471.916666666664</v>
      </c>
      <c r="H82" s="77" t="s">
        <v>6610</v>
      </c>
      <c r="I82" s="16">
        <v>44</v>
      </c>
      <c r="J82" s="16">
        <v>33</v>
      </c>
      <c r="K82" s="16">
        <v>32</v>
      </c>
      <c r="L82" s="16">
        <v>3</v>
      </c>
      <c r="M82" s="81">
        <v>11.616</v>
      </c>
      <c r="N82" s="100">
        <v>11.616</v>
      </c>
      <c r="O82" s="64">
        <v>2530</v>
      </c>
      <c r="P82" s="65">
        <f>Table2245789101123456789101112131415161718192021222324252627282930313233343536373839[[#This Row],[PEMBULATAN]]*O82</f>
        <v>29388.48</v>
      </c>
    </row>
    <row r="83" spans="1:16" ht="26.25" customHeight="1" x14ac:dyDescent="0.2">
      <c r="A83" s="14"/>
      <c r="B83" s="14"/>
      <c r="C83" s="73" t="s">
        <v>6974</v>
      </c>
      <c r="D83" s="78" t="s">
        <v>289</v>
      </c>
      <c r="E83" s="13">
        <v>44469</v>
      </c>
      <c r="F83" s="76" t="s">
        <v>4059</v>
      </c>
      <c r="G83" s="13">
        <v>44471.916666666664</v>
      </c>
      <c r="H83" s="77" t="s">
        <v>6610</v>
      </c>
      <c r="I83" s="16">
        <v>70</v>
      </c>
      <c r="J83" s="16">
        <v>45</v>
      </c>
      <c r="K83" s="16">
        <v>12</v>
      </c>
      <c r="L83" s="16">
        <v>14</v>
      </c>
      <c r="M83" s="81">
        <v>9.4499999999999993</v>
      </c>
      <c r="N83" s="100">
        <v>14</v>
      </c>
      <c r="O83" s="64">
        <v>2530</v>
      </c>
      <c r="P83" s="65">
        <f>Table2245789101123456789101112131415161718192021222324252627282930313233343536373839[[#This Row],[PEMBULATAN]]*O83</f>
        <v>35420</v>
      </c>
    </row>
    <row r="84" spans="1:16" ht="26.25" customHeight="1" x14ac:dyDescent="0.2">
      <c r="A84" s="14"/>
      <c r="B84" s="14"/>
      <c r="C84" s="73" t="s">
        <v>6975</v>
      </c>
      <c r="D84" s="78" t="s">
        <v>289</v>
      </c>
      <c r="E84" s="13">
        <v>44469</v>
      </c>
      <c r="F84" s="76" t="s">
        <v>4059</v>
      </c>
      <c r="G84" s="13">
        <v>44471.916666666664</v>
      </c>
      <c r="H84" s="77" t="s">
        <v>6610</v>
      </c>
      <c r="I84" s="16">
        <v>50</v>
      </c>
      <c r="J84" s="16">
        <v>36</v>
      </c>
      <c r="K84" s="16">
        <v>15</v>
      </c>
      <c r="L84" s="16">
        <v>4</v>
      </c>
      <c r="M84" s="81">
        <v>6.75</v>
      </c>
      <c r="N84" s="100">
        <v>6.75</v>
      </c>
      <c r="O84" s="64">
        <v>2530</v>
      </c>
      <c r="P84" s="65">
        <f>Table2245789101123456789101112131415161718192021222324252627282930313233343536373839[[#This Row],[PEMBULATAN]]*O84</f>
        <v>17077.5</v>
      </c>
    </row>
    <row r="85" spans="1:16" ht="26.25" customHeight="1" x14ac:dyDescent="0.2">
      <c r="A85" s="14"/>
      <c r="B85" s="14"/>
      <c r="C85" s="73" t="s">
        <v>6976</v>
      </c>
      <c r="D85" s="78" t="s">
        <v>289</v>
      </c>
      <c r="E85" s="13">
        <v>44469</v>
      </c>
      <c r="F85" s="76" t="s">
        <v>4059</v>
      </c>
      <c r="G85" s="13">
        <v>44471.916666666664</v>
      </c>
      <c r="H85" s="77" t="s">
        <v>6610</v>
      </c>
      <c r="I85" s="16">
        <v>30</v>
      </c>
      <c r="J85" s="16">
        <v>25</v>
      </c>
      <c r="K85" s="16">
        <v>21</v>
      </c>
      <c r="L85" s="16">
        <v>1</v>
      </c>
      <c r="M85" s="81">
        <v>3.9375</v>
      </c>
      <c r="N85" s="100">
        <v>3.9375</v>
      </c>
      <c r="O85" s="64">
        <v>2530</v>
      </c>
      <c r="P85" s="65">
        <f>Table2245789101123456789101112131415161718192021222324252627282930313233343536373839[[#This Row],[PEMBULATAN]]*O85</f>
        <v>9961.875</v>
      </c>
    </row>
    <row r="86" spans="1:16" ht="26.25" customHeight="1" x14ac:dyDescent="0.2">
      <c r="A86" s="14"/>
      <c r="B86" s="14"/>
      <c r="C86" s="73" t="s">
        <v>6977</v>
      </c>
      <c r="D86" s="78" t="s">
        <v>289</v>
      </c>
      <c r="E86" s="13">
        <v>44469</v>
      </c>
      <c r="F86" s="76" t="s">
        <v>4059</v>
      </c>
      <c r="G86" s="13">
        <v>44471.916666666664</v>
      </c>
      <c r="H86" s="77" t="s">
        <v>6610</v>
      </c>
      <c r="I86" s="16">
        <v>93</v>
      </c>
      <c r="J86" s="16">
        <v>60</v>
      </c>
      <c r="K86" s="16">
        <v>18</v>
      </c>
      <c r="L86" s="16">
        <v>1</v>
      </c>
      <c r="M86" s="81">
        <v>25.11</v>
      </c>
      <c r="N86" s="100">
        <v>25.11</v>
      </c>
      <c r="O86" s="64">
        <v>2530</v>
      </c>
      <c r="P86" s="65">
        <f>Table2245789101123456789101112131415161718192021222324252627282930313233343536373839[[#This Row],[PEMBULATAN]]*O86</f>
        <v>63528.299999999996</v>
      </c>
    </row>
    <row r="87" spans="1:16" ht="26.25" customHeight="1" x14ac:dyDescent="0.2">
      <c r="A87" s="14"/>
      <c r="B87" s="14"/>
      <c r="C87" s="73" t="s">
        <v>6978</v>
      </c>
      <c r="D87" s="78" t="s">
        <v>289</v>
      </c>
      <c r="E87" s="13">
        <v>44469</v>
      </c>
      <c r="F87" s="76" t="s">
        <v>4059</v>
      </c>
      <c r="G87" s="13">
        <v>44471.916666666664</v>
      </c>
      <c r="H87" s="77" t="s">
        <v>6610</v>
      </c>
      <c r="I87" s="16">
        <v>48</v>
      </c>
      <c r="J87" s="16">
        <v>40</v>
      </c>
      <c r="K87" s="16">
        <v>20</v>
      </c>
      <c r="L87" s="16">
        <v>6</v>
      </c>
      <c r="M87" s="81">
        <v>9.6</v>
      </c>
      <c r="N87" s="100">
        <v>9.6</v>
      </c>
      <c r="O87" s="64">
        <v>2530</v>
      </c>
      <c r="P87" s="65">
        <f>Table2245789101123456789101112131415161718192021222324252627282930313233343536373839[[#This Row],[PEMBULATAN]]*O87</f>
        <v>24288</v>
      </c>
    </row>
    <row r="88" spans="1:16" ht="26.25" customHeight="1" x14ac:dyDescent="0.2">
      <c r="A88" s="14"/>
      <c r="B88" s="14"/>
      <c r="C88" s="73" t="s">
        <v>6979</v>
      </c>
      <c r="D88" s="78" t="s">
        <v>289</v>
      </c>
      <c r="E88" s="13">
        <v>44469</v>
      </c>
      <c r="F88" s="76" t="s">
        <v>4059</v>
      </c>
      <c r="G88" s="13">
        <v>44471.916666666664</v>
      </c>
      <c r="H88" s="77" t="s">
        <v>6610</v>
      </c>
      <c r="I88" s="16">
        <v>55</v>
      </c>
      <c r="J88" s="16">
        <v>42</v>
      </c>
      <c r="K88" s="16">
        <v>35</v>
      </c>
      <c r="L88" s="16">
        <v>12</v>
      </c>
      <c r="M88" s="81">
        <v>20.212499999999999</v>
      </c>
      <c r="N88" s="100">
        <v>20.212499999999999</v>
      </c>
      <c r="O88" s="64">
        <v>2530</v>
      </c>
      <c r="P88" s="65">
        <f>Table2245789101123456789101112131415161718192021222324252627282930313233343536373839[[#This Row],[PEMBULATAN]]*O88</f>
        <v>51137.625</v>
      </c>
    </row>
    <row r="89" spans="1:16" ht="26.25" customHeight="1" x14ac:dyDescent="0.2">
      <c r="A89" s="14"/>
      <c r="B89" s="14"/>
      <c r="C89" s="73" t="s">
        <v>6980</v>
      </c>
      <c r="D89" s="78" t="s">
        <v>289</v>
      </c>
      <c r="E89" s="13">
        <v>44469</v>
      </c>
      <c r="F89" s="76" t="s">
        <v>4059</v>
      </c>
      <c r="G89" s="13">
        <v>44471.916666666664</v>
      </c>
      <c r="H89" s="77" t="s">
        <v>6610</v>
      </c>
      <c r="I89" s="16">
        <v>68</v>
      </c>
      <c r="J89" s="16">
        <v>45</v>
      </c>
      <c r="K89" s="16">
        <v>19</v>
      </c>
      <c r="L89" s="16">
        <v>2</v>
      </c>
      <c r="M89" s="81">
        <v>14.535</v>
      </c>
      <c r="N89" s="100">
        <v>14.535</v>
      </c>
      <c r="O89" s="64">
        <v>2530</v>
      </c>
      <c r="P89" s="65">
        <f>Table2245789101123456789101112131415161718192021222324252627282930313233343536373839[[#This Row],[PEMBULATAN]]*O89</f>
        <v>36773.550000000003</v>
      </c>
    </row>
    <row r="90" spans="1:16" ht="26.25" customHeight="1" x14ac:dyDescent="0.2">
      <c r="A90" s="14"/>
      <c r="B90" s="14"/>
      <c r="C90" s="73" t="s">
        <v>6981</v>
      </c>
      <c r="D90" s="78" t="s">
        <v>289</v>
      </c>
      <c r="E90" s="13">
        <v>44469</v>
      </c>
      <c r="F90" s="76" t="s">
        <v>4059</v>
      </c>
      <c r="G90" s="13">
        <v>44471.916666666664</v>
      </c>
      <c r="H90" s="77" t="s">
        <v>6610</v>
      </c>
      <c r="I90" s="16">
        <v>90</v>
      </c>
      <c r="J90" s="16">
        <v>41</v>
      </c>
      <c r="K90" s="16">
        <v>10</v>
      </c>
      <c r="L90" s="16">
        <v>2</v>
      </c>
      <c r="M90" s="81">
        <v>9.2249999999999996</v>
      </c>
      <c r="N90" s="100">
        <v>9.2249999999999996</v>
      </c>
      <c r="O90" s="64">
        <v>2530</v>
      </c>
      <c r="P90" s="65">
        <f>Table2245789101123456789101112131415161718192021222324252627282930313233343536373839[[#This Row],[PEMBULATAN]]*O90</f>
        <v>23339.25</v>
      </c>
    </row>
    <row r="91" spans="1:16" ht="26.25" customHeight="1" x14ac:dyDescent="0.2">
      <c r="A91" s="14"/>
      <c r="B91" s="14"/>
      <c r="C91" s="73" t="s">
        <v>6982</v>
      </c>
      <c r="D91" s="78" t="s">
        <v>289</v>
      </c>
      <c r="E91" s="13">
        <v>44469</v>
      </c>
      <c r="F91" s="76" t="s">
        <v>4059</v>
      </c>
      <c r="G91" s="13">
        <v>44471.916666666664</v>
      </c>
      <c r="H91" s="77" t="s">
        <v>6610</v>
      </c>
      <c r="I91" s="16">
        <v>90</v>
      </c>
      <c r="J91" s="16">
        <v>41</v>
      </c>
      <c r="K91" s="16">
        <v>10</v>
      </c>
      <c r="L91" s="16">
        <v>2</v>
      </c>
      <c r="M91" s="81">
        <v>9.2249999999999996</v>
      </c>
      <c r="N91" s="100">
        <v>9.2249999999999996</v>
      </c>
      <c r="O91" s="64">
        <v>2530</v>
      </c>
      <c r="P91" s="65">
        <f>Table2245789101123456789101112131415161718192021222324252627282930313233343536373839[[#This Row],[PEMBULATAN]]*O91</f>
        <v>23339.25</v>
      </c>
    </row>
    <row r="92" spans="1:16" ht="26.25" customHeight="1" x14ac:dyDescent="0.2">
      <c r="A92" s="14"/>
      <c r="B92" s="14"/>
      <c r="C92" s="73" t="s">
        <v>6983</v>
      </c>
      <c r="D92" s="78" t="s">
        <v>289</v>
      </c>
      <c r="E92" s="13">
        <v>44469</v>
      </c>
      <c r="F92" s="76" t="s">
        <v>4059</v>
      </c>
      <c r="G92" s="13">
        <v>44471.916666666664</v>
      </c>
      <c r="H92" s="77" t="s">
        <v>6610</v>
      </c>
      <c r="I92" s="16">
        <v>38</v>
      </c>
      <c r="J92" s="16">
        <v>28</v>
      </c>
      <c r="K92" s="16">
        <v>21</v>
      </c>
      <c r="L92" s="16">
        <v>5</v>
      </c>
      <c r="M92" s="81">
        <v>5.5860000000000003</v>
      </c>
      <c r="N92" s="100">
        <v>5.5860000000000003</v>
      </c>
      <c r="O92" s="64">
        <v>2530</v>
      </c>
      <c r="P92" s="65">
        <f>Table2245789101123456789101112131415161718192021222324252627282930313233343536373839[[#This Row],[PEMBULATAN]]*O92</f>
        <v>14132.58</v>
      </c>
    </row>
    <row r="93" spans="1:16" ht="26.25" customHeight="1" x14ac:dyDescent="0.2">
      <c r="A93" s="14"/>
      <c r="B93" s="14"/>
      <c r="C93" s="73" t="s">
        <v>6984</v>
      </c>
      <c r="D93" s="78" t="s">
        <v>289</v>
      </c>
      <c r="E93" s="13">
        <v>44469</v>
      </c>
      <c r="F93" s="76" t="s">
        <v>4059</v>
      </c>
      <c r="G93" s="13">
        <v>44471.916666666664</v>
      </c>
      <c r="H93" s="77" t="s">
        <v>6610</v>
      </c>
      <c r="I93" s="16">
        <v>77</v>
      </c>
      <c r="J93" s="16">
        <v>53</v>
      </c>
      <c r="K93" s="16">
        <v>2</v>
      </c>
      <c r="L93" s="16">
        <v>1</v>
      </c>
      <c r="M93" s="81">
        <v>2.0405000000000002</v>
      </c>
      <c r="N93" s="100">
        <v>2.0405000000000002</v>
      </c>
      <c r="O93" s="64">
        <v>2530</v>
      </c>
      <c r="P93" s="65">
        <f>Table2245789101123456789101112131415161718192021222324252627282930313233343536373839[[#This Row],[PEMBULATAN]]*O93</f>
        <v>5162.4650000000001</v>
      </c>
    </row>
    <row r="94" spans="1:16" ht="26.25" customHeight="1" x14ac:dyDescent="0.2">
      <c r="A94" s="14"/>
      <c r="B94" s="14"/>
      <c r="C94" s="73" t="s">
        <v>6985</v>
      </c>
      <c r="D94" s="78" t="s">
        <v>289</v>
      </c>
      <c r="E94" s="13">
        <v>44469</v>
      </c>
      <c r="F94" s="76" t="s">
        <v>4059</v>
      </c>
      <c r="G94" s="13">
        <v>44471.916666666664</v>
      </c>
      <c r="H94" s="77" t="s">
        <v>6610</v>
      </c>
      <c r="I94" s="16">
        <v>72</v>
      </c>
      <c r="J94" s="16">
        <v>72</v>
      </c>
      <c r="K94" s="16">
        <v>1</v>
      </c>
      <c r="L94" s="16">
        <v>1</v>
      </c>
      <c r="M94" s="81">
        <v>1.296</v>
      </c>
      <c r="N94" s="100">
        <v>1.296</v>
      </c>
      <c r="O94" s="64">
        <v>2530</v>
      </c>
      <c r="P94" s="65">
        <f>Table2245789101123456789101112131415161718192021222324252627282930313233343536373839[[#This Row],[PEMBULATAN]]*O94</f>
        <v>3278.88</v>
      </c>
    </row>
    <row r="95" spans="1:16" ht="26.25" customHeight="1" x14ac:dyDescent="0.2">
      <c r="A95" s="14"/>
      <c r="B95" s="14"/>
      <c r="C95" s="73" t="s">
        <v>6986</v>
      </c>
      <c r="D95" s="78" t="s">
        <v>289</v>
      </c>
      <c r="E95" s="13">
        <v>44469</v>
      </c>
      <c r="F95" s="76" t="s">
        <v>4059</v>
      </c>
      <c r="G95" s="13">
        <v>44471.916666666664</v>
      </c>
      <c r="H95" s="77" t="s">
        <v>6610</v>
      </c>
      <c r="I95" s="16">
        <v>72</v>
      </c>
      <c r="J95" s="16">
        <v>72</v>
      </c>
      <c r="K95" s="16">
        <v>1</v>
      </c>
      <c r="L95" s="16">
        <v>1</v>
      </c>
      <c r="M95" s="81">
        <v>1.296</v>
      </c>
      <c r="N95" s="100">
        <v>1.296</v>
      </c>
      <c r="O95" s="64">
        <v>2530</v>
      </c>
      <c r="P95" s="65">
        <f>Table2245789101123456789101112131415161718192021222324252627282930313233343536373839[[#This Row],[PEMBULATAN]]*O95</f>
        <v>3278.88</v>
      </c>
    </row>
    <row r="96" spans="1:16" ht="26.25" customHeight="1" x14ac:dyDescent="0.2">
      <c r="A96" s="14"/>
      <c r="B96" s="14"/>
      <c r="C96" s="73" t="s">
        <v>6987</v>
      </c>
      <c r="D96" s="78" t="s">
        <v>289</v>
      </c>
      <c r="E96" s="13">
        <v>44469</v>
      </c>
      <c r="F96" s="76" t="s">
        <v>4059</v>
      </c>
      <c r="G96" s="13">
        <v>44471.916666666664</v>
      </c>
      <c r="H96" s="77" t="s">
        <v>6610</v>
      </c>
      <c r="I96" s="16">
        <v>39</v>
      </c>
      <c r="J96" s="16">
        <v>28</v>
      </c>
      <c r="K96" s="16">
        <v>27</v>
      </c>
      <c r="L96" s="16">
        <v>5</v>
      </c>
      <c r="M96" s="81">
        <v>7.3710000000000004</v>
      </c>
      <c r="N96" s="100">
        <v>7.3710000000000004</v>
      </c>
      <c r="O96" s="64">
        <v>2530</v>
      </c>
      <c r="P96" s="65">
        <f>Table2245789101123456789101112131415161718192021222324252627282930313233343536373839[[#This Row],[PEMBULATAN]]*O96</f>
        <v>18648.63</v>
      </c>
    </row>
    <row r="97" spans="1:16" ht="26.25" customHeight="1" x14ac:dyDescent="0.2">
      <c r="A97" s="14"/>
      <c r="B97" s="14"/>
      <c r="C97" s="73" t="s">
        <v>6988</v>
      </c>
      <c r="D97" s="78" t="s">
        <v>289</v>
      </c>
      <c r="E97" s="13">
        <v>44469</v>
      </c>
      <c r="F97" s="76" t="s">
        <v>4059</v>
      </c>
      <c r="G97" s="13">
        <v>44471.916666666664</v>
      </c>
      <c r="H97" s="77" t="s">
        <v>6610</v>
      </c>
      <c r="I97" s="16">
        <v>39</v>
      </c>
      <c r="J97" s="16">
        <v>30</v>
      </c>
      <c r="K97" s="16">
        <v>23</v>
      </c>
      <c r="L97" s="16">
        <v>9</v>
      </c>
      <c r="M97" s="81">
        <v>6.7275</v>
      </c>
      <c r="N97" s="100">
        <v>9</v>
      </c>
      <c r="O97" s="64">
        <v>2530</v>
      </c>
      <c r="P97" s="65">
        <f>Table2245789101123456789101112131415161718192021222324252627282930313233343536373839[[#This Row],[PEMBULATAN]]*O97</f>
        <v>22770</v>
      </c>
    </row>
    <row r="98" spans="1:16" ht="26.25" customHeight="1" x14ac:dyDescent="0.2">
      <c r="A98" s="14"/>
      <c r="B98" s="14"/>
      <c r="C98" s="73" t="s">
        <v>6989</v>
      </c>
      <c r="D98" s="78" t="s">
        <v>289</v>
      </c>
      <c r="E98" s="13">
        <v>44469</v>
      </c>
      <c r="F98" s="76" t="s">
        <v>4059</v>
      </c>
      <c r="G98" s="13">
        <v>44471.916666666664</v>
      </c>
      <c r="H98" s="77" t="s">
        <v>6610</v>
      </c>
      <c r="I98" s="16">
        <v>66</v>
      </c>
      <c r="J98" s="16">
        <v>66</v>
      </c>
      <c r="K98" s="16">
        <v>6</v>
      </c>
      <c r="L98" s="16">
        <v>3</v>
      </c>
      <c r="M98" s="81">
        <v>6.5339999999999998</v>
      </c>
      <c r="N98" s="100">
        <v>6.5339999999999998</v>
      </c>
      <c r="O98" s="64">
        <v>2530</v>
      </c>
      <c r="P98" s="65">
        <f>Table2245789101123456789101112131415161718192021222324252627282930313233343536373839[[#This Row],[PEMBULATAN]]*O98</f>
        <v>16531.02</v>
      </c>
    </row>
    <row r="99" spans="1:16" ht="26.25" customHeight="1" x14ac:dyDescent="0.2">
      <c r="A99" s="14"/>
      <c r="B99" s="14"/>
      <c r="C99" s="73" t="s">
        <v>6990</v>
      </c>
      <c r="D99" s="78" t="s">
        <v>289</v>
      </c>
      <c r="E99" s="13">
        <v>44469</v>
      </c>
      <c r="F99" s="76" t="s">
        <v>4059</v>
      </c>
      <c r="G99" s="13">
        <v>44471.916666666664</v>
      </c>
      <c r="H99" s="77" t="s">
        <v>6610</v>
      </c>
      <c r="I99" s="16">
        <v>76</v>
      </c>
      <c r="J99" s="16">
        <v>46</v>
      </c>
      <c r="K99" s="16">
        <v>24</v>
      </c>
      <c r="L99" s="16">
        <v>11</v>
      </c>
      <c r="M99" s="81">
        <v>20.975999999999999</v>
      </c>
      <c r="N99" s="100">
        <v>20.975999999999999</v>
      </c>
      <c r="O99" s="64">
        <v>2530</v>
      </c>
      <c r="P99" s="65">
        <f>Table2245789101123456789101112131415161718192021222324252627282930313233343536373839[[#This Row],[PEMBULATAN]]*O99</f>
        <v>53069.279999999999</v>
      </c>
    </row>
    <row r="100" spans="1:16" ht="26.25" customHeight="1" x14ac:dyDescent="0.2">
      <c r="A100" s="14"/>
      <c r="B100" s="14"/>
      <c r="C100" s="73" t="s">
        <v>6991</v>
      </c>
      <c r="D100" s="78" t="s">
        <v>289</v>
      </c>
      <c r="E100" s="13">
        <v>44469</v>
      </c>
      <c r="F100" s="76" t="s">
        <v>4059</v>
      </c>
      <c r="G100" s="13">
        <v>44471.916666666664</v>
      </c>
      <c r="H100" s="77" t="s">
        <v>6610</v>
      </c>
      <c r="I100" s="16">
        <v>50</v>
      </c>
      <c r="J100" s="16">
        <v>45</v>
      </c>
      <c r="K100" s="16">
        <v>30</v>
      </c>
      <c r="L100" s="16">
        <v>13</v>
      </c>
      <c r="M100" s="81">
        <v>16.875</v>
      </c>
      <c r="N100" s="100">
        <v>16.875</v>
      </c>
      <c r="O100" s="64">
        <v>2530</v>
      </c>
      <c r="P100" s="65">
        <f>Table2245789101123456789101112131415161718192021222324252627282930313233343536373839[[#This Row],[PEMBULATAN]]*O100</f>
        <v>42693.75</v>
      </c>
    </row>
    <row r="101" spans="1:16" ht="26.25" customHeight="1" x14ac:dyDescent="0.2">
      <c r="A101" s="14"/>
      <c r="B101" s="14"/>
      <c r="C101" s="73" t="s">
        <v>6992</v>
      </c>
      <c r="D101" s="78" t="s">
        <v>289</v>
      </c>
      <c r="E101" s="13">
        <v>44469</v>
      </c>
      <c r="F101" s="76" t="s">
        <v>4059</v>
      </c>
      <c r="G101" s="13">
        <v>44471.916666666664</v>
      </c>
      <c r="H101" s="77" t="s">
        <v>6610</v>
      </c>
      <c r="I101" s="16">
        <v>67</v>
      </c>
      <c r="J101" s="16">
        <v>37</v>
      </c>
      <c r="K101" s="16">
        <v>32</v>
      </c>
      <c r="L101" s="16">
        <v>7</v>
      </c>
      <c r="M101" s="81">
        <v>19.832000000000001</v>
      </c>
      <c r="N101" s="100">
        <v>19.832000000000001</v>
      </c>
      <c r="O101" s="64">
        <v>2530</v>
      </c>
      <c r="P101" s="65">
        <f>Table2245789101123456789101112131415161718192021222324252627282930313233343536373839[[#This Row],[PEMBULATAN]]*O101</f>
        <v>50174.96</v>
      </c>
    </row>
    <row r="102" spans="1:16" ht="26.25" customHeight="1" x14ac:dyDescent="0.2">
      <c r="A102" s="14"/>
      <c r="B102" s="14"/>
      <c r="C102" s="73" t="s">
        <v>6993</v>
      </c>
      <c r="D102" s="78" t="s">
        <v>289</v>
      </c>
      <c r="E102" s="13">
        <v>44469</v>
      </c>
      <c r="F102" s="76" t="s">
        <v>4059</v>
      </c>
      <c r="G102" s="13">
        <v>44471.916666666664</v>
      </c>
      <c r="H102" s="77" t="s">
        <v>6610</v>
      </c>
      <c r="I102" s="16">
        <v>72</v>
      </c>
      <c r="J102" s="16">
        <v>56</v>
      </c>
      <c r="K102" s="16">
        <v>20</v>
      </c>
      <c r="L102" s="16">
        <v>10</v>
      </c>
      <c r="M102" s="81">
        <v>20.16</v>
      </c>
      <c r="N102" s="100">
        <v>20.16</v>
      </c>
      <c r="O102" s="64">
        <v>2530</v>
      </c>
      <c r="P102" s="65">
        <f>Table2245789101123456789101112131415161718192021222324252627282930313233343536373839[[#This Row],[PEMBULATAN]]*O102</f>
        <v>51004.800000000003</v>
      </c>
    </row>
    <row r="103" spans="1:16" ht="26.25" customHeight="1" x14ac:dyDescent="0.2">
      <c r="A103" s="14"/>
      <c r="B103" s="14"/>
      <c r="C103" s="73" t="s">
        <v>6994</v>
      </c>
      <c r="D103" s="78" t="s">
        <v>289</v>
      </c>
      <c r="E103" s="13">
        <v>44469</v>
      </c>
      <c r="F103" s="76" t="s">
        <v>4059</v>
      </c>
      <c r="G103" s="13">
        <v>44471.916666666664</v>
      </c>
      <c r="H103" s="77" t="s">
        <v>6610</v>
      </c>
      <c r="I103" s="16">
        <v>65</v>
      </c>
      <c r="J103" s="16">
        <v>51</v>
      </c>
      <c r="K103" s="16">
        <v>33</v>
      </c>
      <c r="L103" s="16">
        <v>6</v>
      </c>
      <c r="M103" s="81">
        <v>27.348749999999999</v>
      </c>
      <c r="N103" s="100">
        <v>28</v>
      </c>
      <c r="O103" s="64">
        <v>2530</v>
      </c>
      <c r="P103" s="65">
        <f>Table2245789101123456789101112131415161718192021222324252627282930313233343536373839[[#This Row],[PEMBULATAN]]*O103</f>
        <v>70840</v>
      </c>
    </row>
    <row r="104" spans="1:16" ht="26.25" customHeight="1" x14ac:dyDescent="0.2">
      <c r="A104" s="14"/>
      <c r="B104" s="14"/>
      <c r="C104" s="73" t="s">
        <v>6995</v>
      </c>
      <c r="D104" s="78" t="s">
        <v>289</v>
      </c>
      <c r="E104" s="13">
        <v>44469</v>
      </c>
      <c r="F104" s="76" t="s">
        <v>4059</v>
      </c>
      <c r="G104" s="13">
        <v>44471.916666666664</v>
      </c>
      <c r="H104" s="77" t="s">
        <v>6610</v>
      </c>
      <c r="I104" s="16">
        <v>85</v>
      </c>
      <c r="J104" s="16">
        <v>60</v>
      </c>
      <c r="K104" s="16">
        <v>30</v>
      </c>
      <c r="L104" s="16">
        <v>16</v>
      </c>
      <c r="M104" s="81">
        <v>38.25</v>
      </c>
      <c r="N104" s="100">
        <v>38.25</v>
      </c>
      <c r="O104" s="64">
        <v>2530</v>
      </c>
      <c r="P104" s="65">
        <f>Table2245789101123456789101112131415161718192021222324252627282930313233343536373839[[#This Row],[PEMBULATAN]]*O104</f>
        <v>96772.5</v>
      </c>
    </row>
    <row r="105" spans="1:16" ht="26.25" customHeight="1" x14ac:dyDescent="0.2">
      <c r="A105" s="14"/>
      <c r="B105" s="14"/>
      <c r="C105" s="73" t="s">
        <v>6996</v>
      </c>
      <c r="D105" s="78" t="s">
        <v>289</v>
      </c>
      <c r="E105" s="13">
        <v>44469</v>
      </c>
      <c r="F105" s="76" t="s">
        <v>4059</v>
      </c>
      <c r="G105" s="13">
        <v>44471.916666666664</v>
      </c>
      <c r="H105" s="77" t="s">
        <v>6610</v>
      </c>
      <c r="I105" s="16">
        <v>68</v>
      </c>
      <c r="J105" s="16">
        <v>55</v>
      </c>
      <c r="K105" s="16">
        <v>25</v>
      </c>
      <c r="L105" s="16">
        <v>6</v>
      </c>
      <c r="M105" s="81">
        <v>23.375</v>
      </c>
      <c r="N105" s="100">
        <v>24</v>
      </c>
      <c r="O105" s="64">
        <v>2530</v>
      </c>
      <c r="P105" s="65">
        <f>Table2245789101123456789101112131415161718192021222324252627282930313233343536373839[[#This Row],[PEMBULATAN]]*O105</f>
        <v>60720</v>
      </c>
    </row>
    <row r="106" spans="1:16" ht="26.25" customHeight="1" x14ac:dyDescent="0.2">
      <c r="A106" s="14"/>
      <c r="B106" s="14"/>
      <c r="C106" s="73" t="s">
        <v>6997</v>
      </c>
      <c r="D106" s="78" t="s">
        <v>289</v>
      </c>
      <c r="E106" s="13">
        <v>44469</v>
      </c>
      <c r="F106" s="76" t="s">
        <v>4059</v>
      </c>
      <c r="G106" s="13">
        <v>44471.916666666664</v>
      </c>
      <c r="H106" s="77" t="s">
        <v>6610</v>
      </c>
      <c r="I106" s="16">
        <v>81</v>
      </c>
      <c r="J106" s="16">
        <v>50</v>
      </c>
      <c r="K106" s="16">
        <v>34</v>
      </c>
      <c r="L106" s="16">
        <v>14</v>
      </c>
      <c r="M106" s="81">
        <v>34.424999999999997</v>
      </c>
      <c r="N106" s="100">
        <v>35</v>
      </c>
      <c r="O106" s="64">
        <v>2530</v>
      </c>
      <c r="P106" s="65">
        <f>Table2245789101123456789101112131415161718192021222324252627282930313233343536373839[[#This Row],[PEMBULATAN]]*O106</f>
        <v>88550</v>
      </c>
    </row>
    <row r="107" spans="1:16" ht="26.25" customHeight="1" x14ac:dyDescent="0.2">
      <c r="A107" s="14"/>
      <c r="B107" s="14"/>
      <c r="C107" s="73" t="s">
        <v>6998</v>
      </c>
      <c r="D107" s="78" t="s">
        <v>289</v>
      </c>
      <c r="E107" s="13">
        <v>44469</v>
      </c>
      <c r="F107" s="76" t="s">
        <v>4059</v>
      </c>
      <c r="G107" s="13">
        <v>44471.916666666664</v>
      </c>
      <c r="H107" s="77" t="s">
        <v>6610</v>
      </c>
      <c r="I107" s="16">
        <v>80</v>
      </c>
      <c r="J107" s="16">
        <v>53</v>
      </c>
      <c r="K107" s="16">
        <v>33</v>
      </c>
      <c r="L107" s="16">
        <v>12</v>
      </c>
      <c r="M107" s="81">
        <v>34.979999999999997</v>
      </c>
      <c r="N107" s="100">
        <v>34.979999999999997</v>
      </c>
      <c r="O107" s="64">
        <v>2530</v>
      </c>
      <c r="P107" s="65">
        <f>Table2245789101123456789101112131415161718192021222324252627282930313233343536373839[[#This Row],[PEMBULATAN]]*O107</f>
        <v>88499.4</v>
      </c>
    </row>
    <row r="108" spans="1:16" ht="26.25" customHeight="1" x14ac:dyDescent="0.2">
      <c r="A108" s="14"/>
      <c r="B108" s="14"/>
      <c r="C108" s="73" t="s">
        <v>6999</v>
      </c>
      <c r="D108" s="78" t="s">
        <v>289</v>
      </c>
      <c r="E108" s="13">
        <v>44469</v>
      </c>
      <c r="F108" s="76" t="s">
        <v>4059</v>
      </c>
      <c r="G108" s="13">
        <v>44471.916666666664</v>
      </c>
      <c r="H108" s="77" t="s">
        <v>6610</v>
      </c>
      <c r="I108" s="16">
        <v>88</v>
      </c>
      <c r="J108" s="16">
        <v>53</v>
      </c>
      <c r="K108" s="16">
        <v>30</v>
      </c>
      <c r="L108" s="16">
        <v>27</v>
      </c>
      <c r="M108" s="81">
        <v>34.979999999999997</v>
      </c>
      <c r="N108" s="100">
        <v>34.979999999999997</v>
      </c>
      <c r="O108" s="64">
        <v>2530</v>
      </c>
      <c r="P108" s="65">
        <f>Table2245789101123456789101112131415161718192021222324252627282930313233343536373839[[#This Row],[PEMBULATAN]]*O108</f>
        <v>88499.4</v>
      </c>
    </row>
    <row r="109" spans="1:16" ht="26.25" customHeight="1" x14ac:dyDescent="0.2">
      <c r="A109" s="14"/>
      <c r="B109" s="14"/>
      <c r="C109" s="73" t="s">
        <v>7000</v>
      </c>
      <c r="D109" s="78" t="s">
        <v>289</v>
      </c>
      <c r="E109" s="13">
        <v>44469</v>
      </c>
      <c r="F109" s="76" t="s">
        <v>4059</v>
      </c>
      <c r="G109" s="13">
        <v>44471.916666666664</v>
      </c>
      <c r="H109" s="77" t="s">
        <v>6610</v>
      </c>
      <c r="I109" s="16">
        <v>33</v>
      </c>
      <c r="J109" s="16">
        <v>33</v>
      </c>
      <c r="K109" s="16">
        <v>34</v>
      </c>
      <c r="L109" s="16">
        <v>20</v>
      </c>
      <c r="M109" s="81">
        <v>9.2565000000000008</v>
      </c>
      <c r="N109" s="100">
        <v>20</v>
      </c>
      <c r="O109" s="64">
        <v>2530</v>
      </c>
      <c r="P109" s="65">
        <f>Table2245789101123456789101112131415161718192021222324252627282930313233343536373839[[#This Row],[PEMBULATAN]]*O109</f>
        <v>50600</v>
      </c>
    </row>
    <row r="110" spans="1:16" ht="26.25" customHeight="1" x14ac:dyDescent="0.2">
      <c r="A110" s="14"/>
      <c r="B110" s="14"/>
      <c r="C110" s="73" t="s">
        <v>7001</v>
      </c>
      <c r="D110" s="78" t="s">
        <v>289</v>
      </c>
      <c r="E110" s="13">
        <v>44469</v>
      </c>
      <c r="F110" s="76" t="s">
        <v>4059</v>
      </c>
      <c r="G110" s="13">
        <v>44471.916666666664</v>
      </c>
      <c r="H110" s="77" t="s">
        <v>6610</v>
      </c>
      <c r="I110" s="16">
        <v>74</v>
      </c>
      <c r="J110" s="16">
        <v>40</v>
      </c>
      <c r="K110" s="16">
        <v>58</v>
      </c>
      <c r="L110" s="16">
        <v>25</v>
      </c>
      <c r="M110" s="81">
        <v>42.92</v>
      </c>
      <c r="N110" s="100">
        <v>42.92</v>
      </c>
      <c r="O110" s="64">
        <v>2530</v>
      </c>
      <c r="P110" s="65">
        <f>Table2245789101123456789101112131415161718192021222324252627282930313233343536373839[[#This Row],[PEMBULATAN]]*O110</f>
        <v>108587.6</v>
      </c>
    </row>
    <row r="111" spans="1:16" ht="26.25" customHeight="1" x14ac:dyDescent="0.2">
      <c r="A111" s="14"/>
      <c r="B111" s="14"/>
      <c r="C111" s="73" t="s">
        <v>7002</v>
      </c>
      <c r="D111" s="78" t="s">
        <v>289</v>
      </c>
      <c r="E111" s="13">
        <v>44469</v>
      </c>
      <c r="F111" s="76" t="s">
        <v>4059</v>
      </c>
      <c r="G111" s="13">
        <v>44471.916666666664</v>
      </c>
      <c r="H111" s="77" t="s">
        <v>6610</v>
      </c>
      <c r="I111" s="16">
        <v>90</v>
      </c>
      <c r="J111" s="16">
        <v>55</v>
      </c>
      <c r="K111" s="16">
        <v>30</v>
      </c>
      <c r="L111" s="16">
        <v>4</v>
      </c>
      <c r="M111" s="81">
        <v>37.125</v>
      </c>
      <c r="N111" s="100">
        <v>37.125</v>
      </c>
      <c r="O111" s="64">
        <v>2530</v>
      </c>
      <c r="P111" s="65">
        <f>Table2245789101123456789101112131415161718192021222324252627282930313233343536373839[[#This Row],[PEMBULATAN]]*O111</f>
        <v>93926.25</v>
      </c>
    </row>
    <row r="112" spans="1:16" ht="26.25" customHeight="1" x14ac:dyDescent="0.2">
      <c r="A112" s="14"/>
      <c r="B112" s="14"/>
      <c r="C112" s="73" t="s">
        <v>7003</v>
      </c>
      <c r="D112" s="78" t="s">
        <v>289</v>
      </c>
      <c r="E112" s="13">
        <v>44469</v>
      </c>
      <c r="F112" s="76" t="s">
        <v>4059</v>
      </c>
      <c r="G112" s="13">
        <v>44471.916666666664</v>
      </c>
      <c r="H112" s="77" t="s">
        <v>6610</v>
      </c>
      <c r="I112" s="16">
        <v>49</v>
      </c>
      <c r="J112" s="16">
        <v>29</v>
      </c>
      <c r="K112" s="16">
        <v>37</v>
      </c>
      <c r="L112" s="16">
        <v>7</v>
      </c>
      <c r="M112" s="81">
        <v>13.14425</v>
      </c>
      <c r="N112" s="100">
        <v>13.14425</v>
      </c>
      <c r="O112" s="64">
        <v>2530</v>
      </c>
      <c r="P112" s="65">
        <f>Table2245789101123456789101112131415161718192021222324252627282930313233343536373839[[#This Row],[PEMBULATAN]]*O112</f>
        <v>33254.952499999999</v>
      </c>
    </row>
    <row r="113" spans="1:16" ht="26.25" customHeight="1" x14ac:dyDescent="0.2">
      <c r="A113" s="14"/>
      <c r="B113" s="14"/>
      <c r="C113" s="73" t="s">
        <v>7004</v>
      </c>
      <c r="D113" s="78" t="s">
        <v>289</v>
      </c>
      <c r="E113" s="13">
        <v>44469</v>
      </c>
      <c r="F113" s="76" t="s">
        <v>4059</v>
      </c>
      <c r="G113" s="13">
        <v>44471.916666666664</v>
      </c>
      <c r="H113" s="77" t="s">
        <v>6610</v>
      </c>
      <c r="I113" s="16">
        <v>53</v>
      </c>
      <c r="J113" s="16">
        <v>27</v>
      </c>
      <c r="K113" s="16">
        <v>30</v>
      </c>
      <c r="L113" s="16">
        <v>2</v>
      </c>
      <c r="M113" s="81">
        <v>10.7325</v>
      </c>
      <c r="N113" s="100">
        <v>10.7325</v>
      </c>
      <c r="O113" s="64">
        <v>2530</v>
      </c>
      <c r="P113" s="65">
        <f>Table2245789101123456789101112131415161718192021222324252627282930313233343536373839[[#This Row],[PEMBULATAN]]*O113</f>
        <v>27153.224999999999</v>
      </c>
    </row>
    <row r="114" spans="1:16" ht="26.25" customHeight="1" x14ac:dyDescent="0.2">
      <c r="A114" s="14"/>
      <c r="B114" s="14"/>
      <c r="C114" s="73" t="s">
        <v>7005</v>
      </c>
      <c r="D114" s="78" t="s">
        <v>289</v>
      </c>
      <c r="E114" s="13">
        <v>44469</v>
      </c>
      <c r="F114" s="76" t="s">
        <v>4059</v>
      </c>
      <c r="G114" s="13">
        <v>44471.916666666664</v>
      </c>
      <c r="H114" s="77" t="s">
        <v>6610</v>
      </c>
      <c r="I114" s="16">
        <v>48</v>
      </c>
      <c r="J114" s="16">
        <v>46</v>
      </c>
      <c r="K114" s="16">
        <v>49</v>
      </c>
      <c r="L114" s="16">
        <v>10</v>
      </c>
      <c r="M114" s="81">
        <v>27.047999999999998</v>
      </c>
      <c r="N114" s="100">
        <v>27.047999999999998</v>
      </c>
      <c r="O114" s="64">
        <v>2530</v>
      </c>
      <c r="P114" s="65">
        <f>Table2245789101123456789101112131415161718192021222324252627282930313233343536373839[[#This Row],[PEMBULATAN]]*O114</f>
        <v>68431.44</v>
      </c>
    </row>
    <row r="115" spans="1:16" ht="26.25" customHeight="1" x14ac:dyDescent="0.2">
      <c r="A115" s="14"/>
      <c r="B115" s="14"/>
      <c r="C115" s="73" t="s">
        <v>7006</v>
      </c>
      <c r="D115" s="78" t="s">
        <v>289</v>
      </c>
      <c r="E115" s="13">
        <v>44469</v>
      </c>
      <c r="F115" s="76" t="s">
        <v>4059</v>
      </c>
      <c r="G115" s="13">
        <v>44471.916666666664</v>
      </c>
      <c r="H115" s="77" t="s">
        <v>6610</v>
      </c>
      <c r="I115" s="16">
        <v>51</v>
      </c>
      <c r="J115" s="16">
        <v>41</v>
      </c>
      <c r="K115" s="16">
        <v>27</v>
      </c>
      <c r="L115" s="16">
        <v>9</v>
      </c>
      <c r="M115" s="81">
        <v>14.11425</v>
      </c>
      <c r="N115" s="100">
        <v>14.11425</v>
      </c>
      <c r="O115" s="64">
        <v>2530</v>
      </c>
      <c r="P115" s="65">
        <f>Table2245789101123456789101112131415161718192021222324252627282930313233343536373839[[#This Row],[PEMBULATAN]]*O115</f>
        <v>35709.052499999998</v>
      </c>
    </row>
    <row r="116" spans="1:16" ht="26.25" customHeight="1" x14ac:dyDescent="0.2">
      <c r="A116" s="14"/>
      <c r="B116" s="14"/>
      <c r="C116" s="73" t="s">
        <v>7007</v>
      </c>
      <c r="D116" s="78" t="s">
        <v>289</v>
      </c>
      <c r="E116" s="13">
        <v>44469</v>
      </c>
      <c r="F116" s="76" t="s">
        <v>4059</v>
      </c>
      <c r="G116" s="13">
        <v>44471.916666666664</v>
      </c>
      <c r="H116" s="77" t="s">
        <v>6610</v>
      </c>
      <c r="I116" s="16">
        <v>80</v>
      </c>
      <c r="J116" s="16">
        <v>52</v>
      </c>
      <c r="K116" s="16">
        <v>36</v>
      </c>
      <c r="L116" s="16">
        <v>16</v>
      </c>
      <c r="M116" s="81">
        <v>37.44</v>
      </c>
      <c r="N116" s="100">
        <v>38</v>
      </c>
      <c r="O116" s="64">
        <v>2530</v>
      </c>
      <c r="P116" s="65">
        <f>Table2245789101123456789101112131415161718192021222324252627282930313233343536373839[[#This Row],[PEMBULATAN]]*O116</f>
        <v>96140</v>
      </c>
    </row>
    <row r="117" spans="1:16" ht="26.25" customHeight="1" x14ac:dyDescent="0.2">
      <c r="A117" s="14"/>
      <c r="B117" s="14"/>
      <c r="C117" s="73" t="s">
        <v>7008</v>
      </c>
      <c r="D117" s="78" t="s">
        <v>289</v>
      </c>
      <c r="E117" s="13">
        <v>44469</v>
      </c>
      <c r="F117" s="76" t="s">
        <v>4059</v>
      </c>
      <c r="G117" s="13">
        <v>44471.916666666664</v>
      </c>
      <c r="H117" s="77" t="s">
        <v>6610</v>
      </c>
      <c r="I117" s="16">
        <v>86</v>
      </c>
      <c r="J117" s="16">
        <v>53</v>
      </c>
      <c r="K117" s="16">
        <v>29</v>
      </c>
      <c r="L117" s="16">
        <v>25</v>
      </c>
      <c r="M117" s="81">
        <v>33.045499999999997</v>
      </c>
      <c r="N117" s="100">
        <v>33.045499999999997</v>
      </c>
      <c r="O117" s="64">
        <v>2530</v>
      </c>
      <c r="P117" s="65">
        <f>Table2245789101123456789101112131415161718192021222324252627282930313233343536373839[[#This Row],[PEMBULATAN]]*O117</f>
        <v>83605.114999999991</v>
      </c>
    </row>
    <row r="118" spans="1:16" ht="26.25" customHeight="1" x14ac:dyDescent="0.2">
      <c r="A118" s="14"/>
      <c r="B118" s="14"/>
      <c r="C118" s="73" t="s">
        <v>7009</v>
      </c>
      <c r="D118" s="78" t="s">
        <v>289</v>
      </c>
      <c r="E118" s="13">
        <v>44469</v>
      </c>
      <c r="F118" s="76" t="s">
        <v>4059</v>
      </c>
      <c r="G118" s="13">
        <v>44471.916666666664</v>
      </c>
      <c r="H118" s="77" t="s">
        <v>6610</v>
      </c>
      <c r="I118" s="16">
        <v>67</v>
      </c>
      <c r="J118" s="16">
        <v>58</v>
      </c>
      <c r="K118" s="16">
        <v>30</v>
      </c>
      <c r="L118" s="16">
        <v>8</v>
      </c>
      <c r="M118" s="81">
        <v>29.145</v>
      </c>
      <c r="N118" s="100">
        <v>29.145</v>
      </c>
      <c r="O118" s="64">
        <v>2530</v>
      </c>
      <c r="P118" s="65">
        <f>Table2245789101123456789101112131415161718192021222324252627282930313233343536373839[[#This Row],[PEMBULATAN]]*O118</f>
        <v>73736.850000000006</v>
      </c>
    </row>
    <row r="119" spans="1:16" ht="26.25" customHeight="1" x14ac:dyDescent="0.2">
      <c r="A119" s="14"/>
      <c r="B119" s="14"/>
      <c r="C119" s="73" t="s">
        <v>7010</v>
      </c>
      <c r="D119" s="78" t="s">
        <v>289</v>
      </c>
      <c r="E119" s="13">
        <v>44469</v>
      </c>
      <c r="F119" s="76" t="s">
        <v>4059</v>
      </c>
      <c r="G119" s="13">
        <v>44471.916666666664</v>
      </c>
      <c r="H119" s="77" t="s">
        <v>6610</v>
      </c>
      <c r="I119" s="16">
        <v>85</v>
      </c>
      <c r="J119" s="16">
        <v>61</v>
      </c>
      <c r="K119" s="16">
        <v>22</v>
      </c>
      <c r="L119" s="16">
        <v>12</v>
      </c>
      <c r="M119" s="81">
        <v>28.517499999999998</v>
      </c>
      <c r="N119" s="100">
        <v>28.517499999999998</v>
      </c>
      <c r="O119" s="64">
        <v>2530</v>
      </c>
      <c r="P119" s="65">
        <f>Table2245789101123456789101112131415161718192021222324252627282930313233343536373839[[#This Row],[PEMBULATAN]]*O119</f>
        <v>72149.274999999994</v>
      </c>
    </row>
    <row r="120" spans="1:16" ht="26.25" customHeight="1" x14ac:dyDescent="0.2">
      <c r="A120" s="14"/>
      <c r="B120" s="14"/>
      <c r="C120" s="73" t="s">
        <v>7011</v>
      </c>
      <c r="D120" s="78" t="s">
        <v>289</v>
      </c>
      <c r="E120" s="13">
        <v>44469</v>
      </c>
      <c r="F120" s="76" t="s">
        <v>4059</v>
      </c>
      <c r="G120" s="13">
        <v>44471.916666666664</v>
      </c>
      <c r="H120" s="77" t="s">
        <v>6610</v>
      </c>
      <c r="I120" s="16">
        <v>90</v>
      </c>
      <c r="J120" s="16">
        <v>52</v>
      </c>
      <c r="K120" s="16">
        <v>30</v>
      </c>
      <c r="L120" s="16">
        <v>21</v>
      </c>
      <c r="M120" s="81">
        <v>35.1</v>
      </c>
      <c r="N120" s="100">
        <v>35.1</v>
      </c>
      <c r="O120" s="64">
        <v>2530</v>
      </c>
      <c r="P120" s="65">
        <f>Table2245789101123456789101112131415161718192021222324252627282930313233343536373839[[#This Row],[PEMBULATAN]]*O120</f>
        <v>88803</v>
      </c>
    </row>
    <row r="121" spans="1:16" ht="26.25" customHeight="1" x14ac:dyDescent="0.2">
      <c r="A121" s="14"/>
      <c r="B121" s="14"/>
      <c r="C121" s="73" t="s">
        <v>7012</v>
      </c>
      <c r="D121" s="78" t="s">
        <v>289</v>
      </c>
      <c r="E121" s="13">
        <v>44469</v>
      </c>
      <c r="F121" s="76" t="s">
        <v>4059</v>
      </c>
      <c r="G121" s="13">
        <v>44471.916666666664</v>
      </c>
      <c r="H121" s="77" t="s">
        <v>6610</v>
      </c>
      <c r="I121" s="16">
        <v>96</v>
      </c>
      <c r="J121" s="16">
        <v>55</v>
      </c>
      <c r="K121" s="16">
        <v>30</v>
      </c>
      <c r="L121" s="16">
        <v>21</v>
      </c>
      <c r="M121" s="81">
        <v>39.6</v>
      </c>
      <c r="N121" s="100">
        <v>39.6</v>
      </c>
      <c r="O121" s="64">
        <v>2530</v>
      </c>
      <c r="P121" s="65">
        <f>Table2245789101123456789101112131415161718192021222324252627282930313233343536373839[[#This Row],[PEMBULATAN]]*O121</f>
        <v>100188</v>
      </c>
    </row>
    <row r="122" spans="1:16" ht="26.25" customHeight="1" x14ac:dyDescent="0.2">
      <c r="A122" s="14"/>
      <c r="B122" s="14"/>
      <c r="C122" s="73" t="s">
        <v>7013</v>
      </c>
      <c r="D122" s="78" t="s">
        <v>289</v>
      </c>
      <c r="E122" s="13">
        <v>44469</v>
      </c>
      <c r="F122" s="76" t="s">
        <v>4059</v>
      </c>
      <c r="G122" s="13">
        <v>44471.916666666664</v>
      </c>
      <c r="H122" s="77" t="s">
        <v>6610</v>
      </c>
      <c r="I122" s="16">
        <v>87</v>
      </c>
      <c r="J122" s="16">
        <v>52</v>
      </c>
      <c r="K122" s="16">
        <v>33</v>
      </c>
      <c r="L122" s="16">
        <v>17</v>
      </c>
      <c r="M122" s="81">
        <v>37.323</v>
      </c>
      <c r="N122" s="100">
        <v>38</v>
      </c>
      <c r="O122" s="64">
        <v>2530</v>
      </c>
      <c r="P122" s="65">
        <f>Table2245789101123456789101112131415161718192021222324252627282930313233343536373839[[#This Row],[PEMBULATAN]]*O122</f>
        <v>96140</v>
      </c>
    </row>
    <row r="123" spans="1:16" ht="26.25" customHeight="1" x14ac:dyDescent="0.2">
      <c r="A123" s="14"/>
      <c r="B123" s="14"/>
      <c r="C123" s="73" t="s">
        <v>7014</v>
      </c>
      <c r="D123" s="78" t="s">
        <v>289</v>
      </c>
      <c r="E123" s="13">
        <v>44469</v>
      </c>
      <c r="F123" s="76" t="s">
        <v>4059</v>
      </c>
      <c r="G123" s="13">
        <v>44471.916666666664</v>
      </c>
      <c r="H123" s="77" t="s">
        <v>6610</v>
      </c>
      <c r="I123" s="16">
        <v>92</v>
      </c>
      <c r="J123" s="16">
        <v>50</v>
      </c>
      <c r="K123" s="16">
        <v>30</v>
      </c>
      <c r="L123" s="16">
        <v>22</v>
      </c>
      <c r="M123" s="81">
        <v>34.5</v>
      </c>
      <c r="N123" s="100">
        <v>34.5</v>
      </c>
      <c r="O123" s="64">
        <v>2530</v>
      </c>
      <c r="P123" s="65">
        <f>Table2245789101123456789101112131415161718192021222324252627282930313233343536373839[[#This Row],[PEMBULATAN]]*O123</f>
        <v>87285</v>
      </c>
    </row>
    <row r="124" spans="1:16" ht="26.25" customHeight="1" x14ac:dyDescent="0.2">
      <c r="A124" s="14"/>
      <c r="B124" s="14"/>
      <c r="C124" s="73" t="s">
        <v>7015</v>
      </c>
      <c r="D124" s="78" t="s">
        <v>289</v>
      </c>
      <c r="E124" s="13">
        <v>44469</v>
      </c>
      <c r="F124" s="76" t="s">
        <v>4059</v>
      </c>
      <c r="G124" s="13">
        <v>44471.916666666664</v>
      </c>
      <c r="H124" s="77" t="s">
        <v>6610</v>
      </c>
      <c r="I124" s="16">
        <v>100</v>
      </c>
      <c r="J124" s="16">
        <v>54</v>
      </c>
      <c r="K124" s="16">
        <v>30</v>
      </c>
      <c r="L124" s="16">
        <v>32</v>
      </c>
      <c r="M124" s="81">
        <v>40.5</v>
      </c>
      <c r="N124" s="100">
        <v>40.5</v>
      </c>
      <c r="O124" s="64">
        <v>2530</v>
      </c>
      <c r="P124" s="65">
        <f>Table2245789101123456789101112131415161718192021222324252627282930313233343536373839[[#This Row],[PEMBULATAN]]*O124</f>
        <v>102465</v>
      </c>
    </row>
    <row r="125" spans="1:16" ht="26.25" customHeight="1" x14ac:dyDescent="0.2">
      <c r="A125" s="14"/>
      <c r="B125" s="14"/>
      <c r="C125" s="73" t="s">
        <v>7016</v>
      </c>
      <c r="D125" s="78" t="s">
        <v>289</v>
      </c>
      <c r="E125" s="13">
        <v>44469</v>
      </c>
      <c r="F125" s="76" t="s">
        <v>4059</v>
      </c>
      <c r="G125" s="13">
        <v>44471.916666666664</v>
      </c>
      <c r="H125" s="77" t="s">
        <v>6610</v>
      </c>
      <c r="I125" s="16">
        <v>77</v>
      </c>
      <c r="J125" s="16">
        <v>53</v>
      </c>
      <c r="K125" s="16">
        <v>30</v>
      </c>
      <c r="L125" s="16">
        <v>31</v>
      </c>
      <c r="M125" s="81">
        <v>30.607500000000002</v>
      </c>
      <c r="N125" s="100">
        <v>31</v>
      </c>
      <c r="O125" s="64">
        <v>2530</v>
      </c>
      <c r="P125" s="65">
        <f>Table2245789101123456789101112131415161718192021222324252627282930313233343536373839[[#This Row],[PEMBULATAN]]*O125</f>
        <v>78430</v>
      </c>
    </row>
    <row r="126" spans="1:16" ht="26.25" customHeight="1" x14ac:dyDescent="0.2">
      <c r="A126" s="14"/>
      <c r="B126" s="14"/>
      <c r="C126" s="73" t="s">
        <v>7017</v>
      </c>
      <c r="D126" s="78" t="s">
        <v>289</v>
      </c>
      <c r="E126" s="13">
        <v>44469</v>
      </c>
      <c r="F126" s="76" t="s">
        <v>4059</v>
      </c>
      <c r="G126" s="13">
        <v>44471.916666666664</v>
      </c>
      <c r="H126" s="77" t="s">
        <v>6610</v>
      </c>
      <c r="I126" s="16">
        <v>100</v>
      </c>
      <c r="J126" s="16">
        <v>57</v>
      </c>
      <c r="K126" s="16">
        <v>38</v>
      </c>
      <c r="L126" s="16">
        <v>28</v>
      </c>
      <c r="M126" s="81">
        <v>54.15</v>
      </c>
      <c r="N126" s="100">
        <v>54.15</v>
      </c>
      <c r="O126" s="64">
        <v>2530</v>
      </c>
      <c r="P126" s="65">
        <f>Table2245789101123456789101112131415161718192021222324252627282930313233343536373839[[#This Row],[PEMBULATAN]]*O126</f>
        <v>136999.5</v>
      </c>
    </row>
    <row r="127" spans="1:16" ht="26.25" customHeight="1" x14ac:dyDescent="0.2">
      <c r="A127" s="14"/>
      <c r="B127" s="14"/>
      <c r="C127" s="73" t="s">
        <v>7018</v>
      </c>
      <c r="D127" s="78" t="s">
        <v>289</v>
      </c>
      <c r="E127" s="13">
        <v>44469</v>
      </c>
      <c r="F127" s="76" t="s">
        <v>4059</v>
      </c>
      <c r="G127" s="13">
        <v>44471.916666666664</v>
      </c>
      <c r="H127" s="77" t="s">
        <v>6610</v>
      </c>
      <c r="I127" s="16">
        <v>98</v>
      </c>
      <c r="J127" s="16">
        <v>30</v>
      </c>
      <c r="K127" s="16">
        <v>7</v>
      </c>
      <c r="L127" s="16">
        <v>3</v>
      </c>
      <c r="M127" s="81">
        <v>5.1449999999999996</v>
      </c>
      <c r="N127" s="100">
        <v>5.1449999999999996</v>
      </c>
      <c r="O127" s="64">
        <v>2530</v>
      </c>
      <c r="P127" s="65">
        <f>Table2245789101123456789101112131415161718192021222324252627282930313233343536373839[[#This Row],[PEMBULATAN]]*O127</f>
        <v>13016.849999999999</v>
      </c>
    </row>
    <row r="128" spans="1:16" ht="26.25" customHeight="1" x14ac:dyDescent="0.2">
      <c r="A128" s="14"/>
      <c r="B128" s="14"/>
      <c r="C128" s="73" t="s">
        <v>7019</v>
      </c>
      <c r="D128" s="78" t="s">
        <v>289</v>
      </c>
      <c r="E128" s="13">
        <v>44469</v>
      </c>
      <c r="F128" s="76" t="s">
        <v>4059</v>
      </c>
      <c r="G128" s="13">
        <v>44471.916666666664</v>
      </c>
      <c r="H128" s="77" t="s">
        <v>6610</v>
      </c>
      <c r="I128" s="16">
        <v>98</v>
      </c>
      <c r="J128" s="16">
        <v>30</v>
      </c>
      <c r="K128" s="16">
        <v>7</v>
      </c>
      <c r="L128" s="16">
        <v>3</v>
      </c>
      <c r="M128" s="81">
        <v>5.1449999999999996</v>
      </c>
      <c r="N128" s="100">
        <v>5.1449999999999996</v>
      </c>
      <c r="O128" s="64">
        <v>2530</v>
      </c>
      <c r="P128" s="65">
        <f>Table2245789101123456789101112131415161718192021222324252627282930313233343536373839[[#This Row],[PEMBULATAN]]*O128</f>
        <v>13016.849999999999</v>
      </c>
    </row>
    <row r="129" spans="1:16" ht="26.25" customHeight="1" x14ac:dyDescent="0.2">
      <c r="A129" s="14"/>
      <c r="B129" s="14"/>
      <c r="C129" s="73" t="s">
        <v>7020</v>
      </c>
      <c r="D129" s="78" t="s">
        <v>289</v>
      </c>
      <c r="E129" s="13">
        <v>44469</v>
      </c>
      <c r="F129" s="76" t="s">
        <v>4059</v>
      </c>
      <c r="G129" s="13">
        <v>44471.916666666664</v>
      </c>
      <c r="H129" s="77" t="s">
        <v>6610</v>
      </c>
      <c r="I129" s="16">
        <v>82</v>
      </c>
      <c r="J129" s="16">
        <v>52</v>
      </c>
      <c r="K129" s="16">
        <v>28</v>
      </c>
      <c r="L129" s="16">
        <v>18</v>
      </c>
      <c r="M129" s="81">
        <v>29.847999999999999</v>
      </c>
      <c r="N129" s="100">
        <v>29.847999999999999</v>
      </c>
      <c r="O129" s="64">
        <v>2530</v>
      </c>
      <c r="P129" s="65">
        <f>Table2245789101123456789101112131415161718192021222324252627282930313233343536373839[[#This Row],[PEMBULATAN]]*O129</f>
        <v>75515.44</v>
      </c>
    </row>
    <row r="130" spans="1:16" ht="26.25" customHeight="1" x14ac:dyDescent="0.2">
      <c r="A130" s="14"/>
      <c r="B130" s="14"/>
      <c r="C130" s="73" t="s">
        <v>7021</v>
      </c>
      <c r="D130" s="78" t="s">
        <v>289</v>
      </c>
      <c r="E130" s="13">
        <v>44469</v>
      </c>
      <c r="F130" s="76" t="s">
        <v>4059</v>
      </c>
      <c r="G130" s="13">
        <v>44471.916666666664</v>
      </c>
      <c r="H130" s="77" t="s">
        <v>6610</v>
      </c>
      <c r="I130" s="16">
        <v>101</v>
      </c>
      <c r="J130" s="16">
        <v>20</v>
      </c>
      <c r="K130" s="16">
        <v>8</v>
      </c>
      <c r="L130" s="16">
        <v>2</v>
      </c>
      <c r="M130" s="81">
        <v>4.04</v>
      </c>
      <c r="N130" s="100">
        <v>4.04</v>
      </c>
      <c r="O130" s="64">
        <v>2530</v>
      </c>
      <c r="P130" s="65">
        <f>Table2245789101123456789101112131415161718192021222324252627282930313233343536373839[[#This Row],[PEMBULATAN]]*O130</f>
        <v>10221.200000000001</v>
      </c>
    </row>
    <row r="131" spans="1:16" ht="26.25" customHeight="1" x14ac:dyDescent="0.2">
      <c r="A131" s="14"/>
      <c r="B131" s="14"/>
      <c r="C131" s="73" t="s">
        <v>7022</v>
      </c>
      <c r="D131" s="78" t="s">
        <v>289</v>
      </c>
      <c r="E131" s="13">
        <v>44469</v>
      </c>
      <c r="F131" s="76" t="s">
        <v>4059</v>
      </c>
      <c r="G131" s="13">
        <v>44471.916666666664</v>
      </c>
      <c r="H131" s="77" t="s">
        <v>6610</v>
      </c>
      <c r="I131" s="16">
        <v>50</v>
      </c>
      <c r="J131" s="16">
        <v>38</v>
      </c>
      <c r="K131" s="16">
        <v>10</v>
      </c>
      <c r="L131" s="16">
        <v>6</v>
      </c>
      <c r="M131" s="81">
        <v>4.75</v>
      </c>
      <c r="N131" s="100">
        <v>6</v>
      </c>
      <c r="O131" s="64">
        <v>2530</v>
      </c>
      <c r="P131" s="65">
        <f>Table2245789101123456789101112131415161718192021222324252627282930313233343536373839[[#This Row],[PEMBULATAN]]*O131</f>
        <v>15180</v>
      </c>
    </row>
    <row r="132" spans="1:16" ht="26.25" customHeight="1" x14ac:dyDescent="0.2">
      <c r="A132" s="14"/>
      <c r="B132" s="14"/>
      <c r="C132" s="73" t="s">
        <v>7023</v>
      </c>
      <c r="D132" s="78" t="s">
        <v>289</v>
      </c>
      <c r="E132" s="13">
        <v>44469</v>
      </c>
      <c r="F132" s="76" t="s">
        <v>4059</v>
      </c>
      <c r="G132" s="13">
        <v>44471.916666666664</v>
      </c>
      <c r="H132" s="77" t="s">
        <v>6610</v>
      </c>
      <c r="I132" s="16">
        <v>53</v>
      </c>
      <c r="J132" s="16">
        <v>38</v>
      </c>
      <c r="K132" s="16">
        <v>18</v>
      </c>
      <c r="L132" s="16">
        <v>4</v>
      </c>
      <c r="M132" s="81">
        <v>9.0630000000000006</v>
      </c>
      <c r="N132" s="100">
        <v>9.0630000000000006</v>
      </c>
      <c r="O132" s="64">
        <v>2530</v>
      </c>
      <c r="P132" s="65">
        <f>Table2245789101123456789101112131415161718192021222324252627282930313233343536373839[[#This Row],[PEMBULATAN]]*O132</f>
        <v>22929.390000000003</v>
      </c>
    </row>
    <row r="133" spans="1:16" ht="26.25" customHeight="1" x14ac:dyDescent="0.2">
      <c r="A133" s="14"/>
      <c r="B133" s="14"/>
      <c r="C133" s="73" t="s">
        <v>7024</v>
      </c>
      <c r="D133" s="78" t="s">
        <v>289</v>
      </c>
      <c r="E133" s="13">
        <v>44469</v>
      </c>
      <c r="F133" s="76" t="s">
        <v>4059</v>
      </c>
      <c r="G133" s="13">
        <v>44471.916666666664</v>
      </c>
      <c r="H133" s="77" t="s">
        <v>6610</v>
      </c>
      <c r="I133" s="16">
        <v>88</v>
      </c>
      <c r="J133" s="16">
        <v>60</v>
      </c>
      <c r="K133" s="16">
        <v>25</v>
      </c>
      <c r="L133" s="16">
        <v>31</v>
      </c>
      <c r="M133" s="81">
        <v>33</v>
      </c>
      <c r="N133" s="100">
        <v>33</v>
      </c>
      <c r="O133" s="64">
        <v>2530</v>
      </c>
      <c r="P133" s="65">
        <f>Table2245789101123456789101112131415161718192021222324252627282930313233343536373839[[#This Row],[PEMBULATAN]]*O133</f>
        <v>83490</v>
      </c>
    </row>
    <row r="134" spans="1:16" ht="26.25" customHeight="1" x14ac:dyDescent="0.2">
      <c r="A134" s="14"/>
      <c r="B134" s="14"/>
      <c r="C134" s="73" t="s">
        <v>7025</v>
      </c>
      <c r="D134" s="78" t="s">
        <v>289</v>
      </c>
      <c r="E134" s="13">
        <v>44469</v>
      </c>
      <c r="F134" s="76" t="s">
        <v>4059</v>
      </c>
      <c r="G134" s="13">
        <v>44471.916666666664</v>
      </c>
      <c r="H134" s="77" t="s">
        <v>6610</v>
      </c>
      <c r="I134" s="16">
        <v>58</v>
      </c>
      <c r="J134" s="16">
        <v>33</v>
      </c>
      <c r="K134" s="16">
        <v>17</v>
      </c>
      <c r="L134" s="16">
        <v>5</v>
      </c>
      <c r="M134" s="81">
        <v>8.1344999999999992</v>
      </c>
      <c r="N134" s="100">
        <v>8.1344999999999992</v>
      </c>
      <c r="O134" s="64">
        <v>2530</v>
      </c>
      <c r="P134" s="65">
        <f>Table2245789101123456789101112131415161718192021222324252627282930313233343536373839[[#This Row],[PEMBULATAN]]*O134</f>
        <v>20580.284999999996</v>
      </c>
    </row>
    <row r="135" spans="1:16" ht="26.25" customHeight="1" x14ac:dyDescent="0.2">
      <c r="A135" s="14"/>
      <c r="B135" s="14"/>
      <c r="C135" s="73" t="s">
        <v>7026</v>
      </c>
      <c r="D135" s="78" t="s">
        <v>289</v>
      </c>
      <c r="E135" s="13">
        <v>44469</v>
      </c>
      <c r="F135" s="76" t="s">
        <v>4059</v>
      </c>
      <c r="G135" s="13">
        <v>44471.916666666664</v>
      </c>
      <c r="H135" s="77" t="s">
        <v>6610</v>
      </c>
      <c r="I135" s="16">
        <v>53</v>
      </c>
      <c r="J135" s="16">
        <v>27</v>
      </c>
      <c r="K135" s="16">
        <v>17</v>
      </c>
      <c r="L135" s="16">
        <v>2</v>
      </c>
      <c r="M135" s="81">
        <v>6.0817500000000004</v>
      </c>
      <c r="N135" s="100">
        <v>6.0817500000000004</v>
      </c>
      <c r="O135" s="64">
        <v>2530</v>
      </c>
      <c r="P135" s="65">
        <f>Table2245789101123456789101112131415161718192021222324252627282930313233343536373839[[#This Row],[PEMBULATAN]]*O135</f>
        <v>15386.827500000001</v>
      </c>
    </row>
    <row r="136" spans="1:16" ht="26.25" customHeight="1" x14ac:dyDescent="0.2">
      <c r="A136" s="14"/>
      <c r="B136" s="14"/>
      <c r="C136" s="73" t="s">
        <v>7027</v>
      </c>
      <c r="D136" s="78" t="s">
        <v>289</v>
      </c>
      <c r="E136" s="13">
        <v>44469</v>
      </c>
      <c r="F136" s="76" t="s">
        <v>4059</v>
      </c>
      <c r="G136" s="13">
        <v>44471.916666666664</v>
      </c>
      <c r="H136" s="77" t="s">
        <v>6610</v>
      </c>
      <c r="I136" s="16">
        <v>210</v>
      </c>
      <c r="J136" s="16">
        <v>61</v>
      </c>
      <c r="K136" s="16">
        <v>2</v>
      </c>
      <c r="L136" s="16">
        <v>1</v>
      </c>
      <c r="M136" s="81">
        <v>6.4050000000000002</v>
      </c>
      <c r="N136" s="100">
        <v>7</v>
      </c>
      <c r="O136" s="64">
        <v>2530</v>
      </c>
      <c r="P136" s="65">
        <f>Table2245789101123456789101112131415161718192021222324252627282930313233343536373839[[#This Row],[PEMBULATAN]]*O136</f>
        <v>17710</v>
      </c>
    </row>
    <row r="137" spans="1:16" ht="26.25" customHeight="1" x14ac:dyDescent="0.2">
      <c r="A137" s="14"/>
      <c r="B137" s="14"/>
      <c r="C137" s="73" t="s">
        <v>7028</v>
      </c>
      <c r="D137" s="78" t="s">
        <v>289</v>
      </c>
      <c r="E137" s="13">
        <v>44469</v>
      </c>
      <c r="F137" s="76" t="s">
        <v>4059</v>
      </c>
      <c r="G137" s="13">
        <v>44471.916666666664</v>
      </c>
      <c r="H137" s="77" t="s">
        <v>6610</v>
      </c>
      <c r="I137" s="16">
        <v>210</v>
      </c>
      <c r="J137" s="16">
        <v>61</v>
      </c>
      <c r="K137" s="16">
        <v>2</v>
      </c>
      <c r="L137" s="16">
        <v>1</v>
      </c>
      <c r="M137" s="81">
        <v>6.4050000000000002</v>
      </c>
      <c r="N137" s="100">
        <v>7</v>
      </c>
      <c r="O137" s="64">
        <v>2530</v>
      </c>
      <c r="P137" s="65">
        <f>Table2245789101123456789101112131415161718192021222324252627282930313233343536373839[[#This Row],[PEMBULATAN]]*O137</f>
        <v>17710</v>
      </c>
    </row>
    <row r="138" spans="1:16" ht="26.25" customHeight="1" x14ac:dyDescent="0.2">
      <c r="A138" s="14"/>
      <c r="B138" s="14"/>
      <c r="C138" s="73" t="s">
        <v>7029</v>
      </c>
      <c r="D138" s="78" t="s">
        <v>289</v>
      </c>
      <c r="E138" s="13">
        <v>44469</v>
      </c>
      <c r="F138" s="76" t="s">
        <v>4059</v>
      </c>
      <c r="G138" s="13">
        <v>44471.916666666664</v>
      </c>
      <c r="H138" s="77" t="s">
        <v>6610</v>
      </c>
      <c r="I138" s="16">
        <v>210</v>
      </c>
      <c r="J138" s="16">
        <v>61</v>
      </c>
      <c r="K138" s="16">
        <v>2</v>
      </c>
      <c r="L138" s="16">
        <v>1</v>
      </c>
      <c r="M138" s="81">
        <v>6.4050000000000002</v>
      </c>
      <c r="N138" s="100">
        <v>7</v>
      </c>
      <c r="O138" s="64">
        <v>2530</v>
      </c>
      <c r="P138" s="65">
        <f>Table2245789101123456789101112131415161718192021222324252627282930313233343536373839[[#This Row],[PEMBULATAN]]*O138</f>
        <v>17710</v>
      </c>
    </row>
    <row r="139" spans="1:16" ht="26.25" customHeight="1" x14ac:dyDescent="0.2">
      <c r="A139" s="14"/>
      <c r="B139" s="14"/>
      <c r="C139" s="73" t="s">
        <v>7030</v>
      </c>
      <c r="D139" s="78" t="s">
        <v>289</v>
      </c>
      <c r="E139" s="13">
        <v>44469</v>
      </c>
      <c r="F139" s="76" t="s">
        <v>4059</v>
      </c>
      <c r="G139" s="13">
        <v>44471.916666666664</v>
      </c>
      <c r="H139" s="77" t="s">
        <v>6610</v>
      </c>
      <c r="I139" s="16">
        <v>210</v>
      </c>
      <c r="J139" s="16">
        <v>61</v>
      </c>
      <c r="K139" s="16">
        <v>2</v>
      </c>
      <c r="L139" s="16">
        <v>1</v>
      </c>
      <c r="M139" s="81">
        <v>6.4050000000000002</v>
      </c>
      <c r="N139" s="100">
        <v>7</v>
      </c>
      <c r="O139" s="64">
        <v>2530</v>
      </c>
      <c r="P139" s="65">
        <f>Table2245789101123456789101112131415161718192021222324252627282930313233343536373839[[#This Row],[PEMBULATAN]]*O139</f>
        <v>17710</v>
      </c>
    </row>
    <row r="140" spans="1:16" ht="26.25" customHeight="1" x14ac:dyDescent="0.2">
      <c r="A140" s="14"/>
      <c r="B140" s="14"/>
      <c r="C140" s="73" t="s">
        <v>7031</v>
      </c>
      <c r="D140" s="78" t="s">
        <v>289</v>
      </c>
      <c r="E140" s="13">
        <v>44469</v>
      </c>
      <c r="F140" s="76" t="s">
        <v>4059</v>
      </c>
      <c r="G140" s="13">
        <v>44471.916666666664</v>
      </c>
      <c r="H140" s="77" t="s">
        <v>6610</v>
      </c>
      <c r="I140" s="16">
        <v>66</v>
      </c>
      <c r="J140" s="16">
        <v>54</v>
      </c>
      <c r="K140" s="16">
        <v>20</v>
      </c>
      <c r="L140" s="16">
        <v>11</v>
      </c>
      <c r="M140" s="81">
        <v>17.82</v>
      </c>
      <c r="N140" s="100">
        <v>17.82</v>
      </c>
      <c r="O140" s="64">
        <v>2530</v>
      </c>
      <c r="P140" s="65">
        <f>Table2245789101123456789101112131415161718192021222324252627282930313233343536373839[[#This Row],[PEMBULATAN]]*O140</f>
        <v>45084.6</v>
      </c>
    </row>
    <row r="141" spans="1:16" ht="26.25" customHeight="1" x14ac:dyDescent="0.2">
      <c r="A141" s="14"/>
      <c r="B141" s="14"/>
      <c r="C141" s="73" t="s">
        <v>7032</v>
      </c>
      <c r="D141" s="78" t="s">
        <v>289</v>
      </c>
      <c r="E141" s="13">
        <v>44469</v>
      </c>
      <c r="F141" s="76" t="s">
        <v>4059</v>
      </c>
      <c r="G141" s="13">
        <v>44471.916666666664</v>
      </c>
      <c r="H141" s="77" t="s">
        <v>6610</v>
      </c>
      <c r="I141" s="16">
        <v>88</v>
      </c>
      <c r="J141" s="16">
        <v>50</v>
      </c>
      <c r="K141" s="16">
        <v>30</v>
      </c>
      <c r="L141" s="16">
        <v>15</v>
      </c>
      <c r="M141" s="81">
        <v>33</v>
      </c>
      <c r="N141" s="100">
        <v>33</v>
      </c>
      <c r="O141" s="64">
        <v>2530</v>
      </c>
      <c r="P141" s="65">
        <f>Table2245789101123456789101112131415161718192021222324252627282930313233343536373839[[#This Row],[PEMBULATAN]]*O141</f>
        <v>83490</v>
      </c>
    </row>
    <row r="142" spans="1:16" ht="26.25" customHeight="1" x14ac:dyDescent="0.2">
      <c r="A142" s="14"/>
      <c r="B142" s="14"/>
      <c r="C142" s="73" t="s">
        <v>7033</v>
      </c>
      <c r="D142" s="78" t="s">
        <v>289</v>
      </c>
      <c r="E142" s="13">
        <v>44469</v>
      </c>
      <c r="F142" s="76" t="s">
        <v>4059</v>
      </c>
      <c r="G142" s="13">
        <v>44471.916666666664</v>
      </c>
      <c r="H142" s="77" t="s">
        <v>6610</v>
      </c>
      <c r="I142" s="16">
        <v>47</v>
      </c>
      <c r="J142" s="16">
        <v>50</v>
      </c>
      <c r="K142" s="16">
        <v>17</v>
      </c>
      <c r="L142" s="16">
        <v>4</v>
      </c>
      <c r="M142" s="81">
        <v>9.9875000000000007</v>
      </c>
      <c r="N142" s="100">
        <v>9.9875000000000007</v>
      </c>
      <c r="O142" s="64">
        <v>2530</v>
      </c>
      <c r="P142" s="65">
        <f>Table2245789101123456789101112131415161718192021222324252627282930313233343536373839[[#This Row],[PEMBULATAN]]*O142</f>
        <v>25268.375</v>
      </c>
    </row>
    <row r="143" spans="1:16" ht="26.25" customHeight="1" x14ac:dyDescent="0.2">
      <c r="A143" s="14"/>
      <c r="B143" s="14"/>
      <c r="C143" s="73" t="s">
        <v>7034</v>
      </c>
      <c r="D143" s="78" t="s">
        <v>289</v>
      </c>
      <c r="E143" s="13">
        <v>44469</v>
      </c>
      <c r="F143" s="76" t="s">
        <v>4059</v>
      </c>
      <c r="G143" s="13">
        <v>44471.916666666664</v>
      </c>
      <c r="H143" s="77" t="s">
        <v>6610</v>
      </c>
      <c r="I143" s="16">
        <v>66</v>
      </c>
      <c r="J143" s="16">
        <v>54</v>
      </c>
      <c r="K143" s="16">
        <v>20</v>
      </c>
      <c r="L143" s="16">
        <v>11</v>
      </c>
      <c r="M143" s="81">
        <v>17.82</v>
      </c>
      <c r="N143" s="100">
        <v>17.82</v>
      </c>
      <c r="O143" s="64">
        <v>2530</v>
      </c>
      <c r="P143" s="65">
        <f>Table2245789101123456789101112131415161718192021222324252627282930313233343536373839[[#This Row],[PEMBULATAN]]*O143</f>
        <v>45084.6</v>
      </c>
    </row>
    <row r="144" spans="1:16" ht="26.25" customHeight="1" x14ac:dyDescent="0.2">
      <c r="A144" s="14"/>
      <c r="B144" s="14"/>
      <c r="C144" s="73" t="s">
        <v>7035</v>
      </c>
      <c r="D144" s="78" t="s">
        <v>289</v>
      </c>
      <c r="E144" s="13">
        <v>44469</v>
      </c>
      <c r="F144" s="76" t="s">
        <v>4059</v>
      </c>
      <c r="G144" s="13">
        <v>44471.916666666664</v>
      </c>
      <c r="H144" s="77" t="s">
        <v>6610</v>
      </c>
      <c r="I144" s="16">
        <v>53</v>
      </c>
      <c r="J144" s="16">
        <v>25</v>
      </c>
      <c r="K144" s="16">
        <v>18</v>
      </c>
      <c r="L144" s="16">
        <v>4</v>
      </c>
      <c r="M144" s="81">
        <v>5.9625000000000004</v>
      </c>
      <c r="N144" s="100">
        <v>5.9625000000000004</v>
      </c>
      <c r="O144" s="64">
        <v>2530</v>
      </c>
      <c r="P144" s="65">
        <f>Table2245789101123456789101112131415161718192021222324252627282930313233343536373839[[#This Row],[PEMBULATAN]]*O144</f>
        <v>15085.125</v>
      </c>
    </row>
    <row r="145" spans="1:16" ht="26.25" customHeight="1" x14ac:dyDescent="0.2">
      <c r="A145" s="14"/>
      <c r="B145" s="14"/>
      <c r="C145" s="73" t="s">
        <v>7036</v>
      </c>
      <c r="D145" s="78" t="s">
        <v>289</v>
      </c>
      <c r="E145" s="13">
        <v>44469</v>
      </c>
      <c r="F145" s="76" t="s">
        <v>4059</v>
      </c>
      <c r="G145" s="13">
        <v>44471.916666666664</v>
      </c>
      <c r="H145" s="77" t="s">
        <v>6610</v>
      </c>
      <c r="I145" s="16">
        <v>45</v>
      </c>
      <c r="J145" s="16">
        <v>30</v>
      </c>
      <c r="K145" s="16">
        <v>20</v>
      </c>
      <c r="L145" s="16">
        <v>4</v>
      </c>
      <c r="M145" s="81">
        <v>6.75</v>
      </c>
      <c r="N145" s="100">
        <v>6.75</v>
      </c>
      <c r="O145" s="64">
        <v>2530</v>
      </c>
      <c r="P145" s="65">
        <f>Table2245789101123456789101112131415161718192021222324252627282930313233343536373839[[#This Row],[PEMBULATAN]]*O145</f>
        <v>17077.5</v>
      </c>
    </row>
    <row r="146" spans="1:16" ht="26.25" customHeight="1" x14ac:dyDescent="0.2">
      <c r="A146" s="14"/>
      <c r="B146" s="14"/>
      <c r="C146" s="73" t="s">
        <v>7037</v>
      </c>
      <c r="D146" s="78" t="s">
        <v>289</v>
      </c>
      <c r="E146" s="13">
        <v>44469</v>
      </c>
      <c r="F146" s="76" t="s">
        <v>4059</v>
      </c>
      <c r="G146" s="13">
        <v>44471.916666666664</v>
      </c>
      <c r="H146" s="77" t="s">
        <v>6610</v>
      </c>
      <c r="I146" s="16">
        <v>55</v>
      </c>
      <c r="J146" s="16">
        <v>34</v>
      </c>
      <c r="K146" s="16">
        <v>18</v>
      </c>
      <c r="L146" s="16">
        <v>3</v>
      </c>
      <c r="M146" s="81">
        <v>8.4149999999999991</v>
      </c>
      <c r="N146" s="100">
        <v>9</v>
      </c>
      <c r="O146" s="64">
        <v>2530</v>
      </c>
      <c r="P146" s="65">
        <f>Table2245789101123456789101112131415161718192021222324252627282930313233343536373839[[#This Row],[PEMBULATAN]]*O146</f>
        <v>22770</v>
      </c>
    </row>
    <row r="147" spans="1:16" ht="26.25" customHeight="1" x14ac:dyDescent="0.2">
      <c r="A147" s="14"/>
      <c r="B147" s="14"/>
      <c r="C147" s="73" t="s">
        <v>7038</v>
      </c>
      <c r="D147" s="78" t="s">
        <v>289</v>
      </c>
      <c r="E147" s="13">
        <v>44469</v>
      </c>
      <c r="F147" s="76" t="s">
        <v>4059</v>
      </c>
      <c r="G147" s="13">
        <v>44471.916666666664</v>
      </c>
      <c r="H147" s="77" t="s">
        <v>6610</v>
      </c>
      <c r="I147" s="16">
        <v>70</v>
      </c>
      <c r="J147" s="16">
        <v>54</v>
      </c>
      <c r="K147" s="16">
        <v>30</v>
      </c>
      <c r="L147" s="16">
        <v>8</v>
      </c>
      <c r="M147" s="81">
        <v>28.35</v>
      </c>
      <c r="N147" s="100">
        <v>29</v>
      </c>
      <c r="O147" s="64">
        <v>2530</v>
      </c>
      <c r="P147" s="65">
        <f>Table2245789101123456789101112131415161718192021222324252627282930313233343536373839[[#This Row],[PEMBULATAN]]*O147</f>
        <v>73370</v>
      </c>
    </row>
    <row r="148" spans="1:16" ht="26.25" customHeight="1" x14ac:dyDescent="0.2">
      <c r="A148" s="14"/>
      <c r="B148" s="14"/>
      <c r="C148" s="73" t="s">
        <v>7039</v>
      </c>
      <c r="D148" s="78" t="s">
        <v>289</v>
      </c>
      <c r="E148" s="13">
        <v>44469</v>
      </c>
      <c r="F148" s="76" t="s">
        <v>4059</v>
      </c>
      <c r="G148" s="13">
        <v>44471.916666666664</v>
      </c>
      <c r="H148" s="77" t="s">
        <v>6610</v>
      </c>
      <c r="I148" s="16">
        <v>82</v>
      </c>
      <c r="J148" s="16">
        <v>56</v>
      </c>
      <c r="K148" s="16">
        <v>23</v>
      </c>
      <c r="L148" s="16">
        <v>15</v>
      </c>
      <c r="M148" s="81">
        <v>26.404</v>
      </c>
      <c r="N148" s="100">
        <v>27</v>
      </c>
      <c r="O148" s="64">
        <v>2530</v>
      </c>
      <c r="P148" s="65">
        <f>Table2245789101123456789101112131415161718192021222324252627282930313233343536373839[[#This Row],[PEMBULATAN]]*O148</f>
        <v>68310</v>
      </c>
    </row>
    <row r="149" spans="1:16" ht="26.25" customHeight="1" x14ac:dyDescent="0.2">
      <c r="A149" s="14"/>
      <c r="B149" s="14"/>
      <c r="C149" s="73" t="s">
        <v>7040</v>
      </c>
      <c r="D149" s="78" t="s">
        <v>289</v>
      </c>
      <c r="E149" s="13">
        <v>44469</v>
      </c>
      <c r="F149" s="76" t="s">
        <v>4059</v>
      </c>
      <c r="G149" s="13">
        <v>44471.916666666664</v>
      </c>
      <c r="H149" s="77" t="s">
        <v>6610</v>
      </c>
      <c r="I149" s="16">
        <v>60</v>
      </c>
      <c r="J149" s="16">
        <v>51</v>
      </c>
      <c r="K149" s="16">
        <v>27</v>
      </c>
      <c r="L149" s="16">
        <v>14</v>
      </c>
      <c r="M149" s="81">
        <v>20.655000000000001</v>
      </c>
      <c r="N149" s="100">
        <v>20.655000000000001</v>
      </c>
      <c r="O149" s="64">
        <v>2530</v>
      </c>
      <c r="P149" s="65">
        <f>Table2245789101123456789101112131415161718192021222324252627282930313233343536373839[[#This Row],[PEMBULATAN]]*O149</f>
        <v>52257.15</v>
      </c>
    </row>
    <row r="150" spans="1:16" ht="26.25" customHeight="1" x14ac:dyDescent="0.2">
      <c r="A150" s="14"/>
      <c r="B150" s="14"/>
      <c r="C150" s="73" t="s">
        <v>7041</v>
      </c>
      <c r="D150" s="78" t="s">
        <v>289</v>
      </c>
      <c r="E150" s="13">
        <v>44469</v>
      </c>
      <c r="F150" s="76" t="s">
        <v>4059</v>
      </c>
      <c r="G150" s="13">
        <v>44471.916666666664</v>
      </c>
      <c r="H150" s="77" t="s">
        <v>6610</v>
      </c>
      <c r="I150" s="16">
        <v>81</v>
      </c>
      <c r="J150" s="16">
        <v>50</v>
      </c>
      <c r="K150" s="16">
        <v>34</v>
      </c>
      <c r="L150" s="16">
        <v>21</v>
      </c>
      <c r="M150" s="81">
        <v>34.424999999999997</v>
      </c>
      <c r="N150" s="100">
        <v>35</v>
      </c>
      <c r="O150" s="64">
        <v>2530</v>
      </c>
      <c r="P150" s="65">
        <f>Table2245789101123456789101112131415161718192021222324252627282930313233343536373839[[#This Row],[PEMBULATAN]]*O150</f>
        <v>88550</v>
      </c>
    </row>
    <row r="151" spans="1:16" ht="26.25" customHeight="1" x14ac:dyDescent="0.2">
      <c r="A151" s="14"/>
      <c r="B151" s="14"/>
      <c r="C151" s="73" t="s">
        <v>7042</v>
      </c>
      <c r="D151" s="78" t="s">
        <v>289</v>
      </c>
      <c r="E151" s="13">
        <v>44469</v>
      </c>
      <c r="F151" s="76" t="s">
        <v>4059</v>
      </c>
      <c r="G151" s="13">
        <v>44471.916666666664</v>
      </c>
      <c r="H151" s="77" t="s">
        <v>6610</v>
      </c>
      <c r="I151" s="16">
        <v>72</v>
      </c>
      <c r="J151" s="16">
        <v>56</v>
      </c>
      <c r="K151" s="16">
        <v>20</v>
      </c>
      <c r="L151" s="16">
        <v>16</v>
      </c>
      <c r="M151" s="81">
        <v>20.16</v>
      </c>
      <c r="N151" s="100">
        <v>20.16</v>
      </c>
      <c r="O151" s="64">
        <v>2530</v>
      </c>
      <c r="P151" s="65">
        <f>Table2245789101123456789101112131415161718192021222324252627282930313233343536373839[[#This Row],[PEMBULATAN]]*O151</f>
        <v>51004.800000000003</v>
      </c>
    </row>
    <row r="152" spans="1:16" ht="26.25" customHeight="1" x14ac:dyDescent="0.2">
      <c r="A152" s="14"/>
      <c r="B152" s="14"/>
      <c r="C152" s="73" t="s">
        <v>7043</v>
      </c>
      <c r="D152" s="78" t="s">
        <v>289</v>
      </c>
      <c r="E152" s="13">
        <v>44469</v>
      </c>
      <c r="F152" s="76" t="s">
        <v>4059</v>
      </c>
      <c r="G152" s="13">
        <v>44471.916666666664</v>
      </c>
      <c r="H152" s="77" t="s">
        <v>6610</v>
      </c>
      <c r="I152" s="16">
        <v>66</v>
      </c>
      <c r="J152" s="16">
        <v>55</v>
      </c>
      <c r="K152" s="16">
        <v>26</v>
      </c>
      <c r="L152" s="16">
        <v>7</v>
      </c>
      <c r="M152" s="81">
        <v>23.594999999999999</v>
      </c>
      <c r="N152" s="100">
        <v>23.594999999999999</v>
      </c>
      <c r="O152" s="64">
        <v>2530</v>
      </c>
      <c r="P152" s="65">
        <f>Table2245789101123456789101112131415161718192021222324252627282930313233343536373839[[#This Row],[PEMBULATAN]]*O152</f>
        <v>59695.35</v>
      </c>
    </row>
    <row r="153" spans="1:16" ht="26.25" customHeight="1" x14ac:dyDescent="0.2">
      <c r="A153" s="14"/>
      <c r="B153" s="14"/>
      <c r="C153" s="73" t="s">
        <v>7044</v>
      </c>
      <c r="D153" s="78" t="s">
        <v>289</v>
      </c>
      <c r="E153" s="13">
        <v>44469</v>
      </c>
      <c r="F153" s="76" t="s">
        <v>4059</v>
      </c>
      <c r="G153" s="13">
        <v>44471.916666666664</v>
      </c>
      <c r="H153" s="77" t="s">
        <v>6610</v>
      </c>
      <c r="I153" s="16">
        <v>66</v>
      </c>
      <c r="J153" s="16">
        <v>55</v>
      </c>
      <c r="K153" s="16">
        <v>26</v>
      </c>
      <c r="L153" s="16">
        <v>18</v>
      </c>
      <c r="M153" s="81">
        <v>23.594999999999999</v>
      </c>
      <c r="N153" s="100">
        <v>23.594999999999999</v>
      </c>
      <c r="O153" s="64">
        <v>2530</v>
      </c>
      <c r="P153" s="65">
        <f>Table2245789101123456789101112131415161718192021222324252627282930313233343536373839[[#This Row],[PEMBULATAN]]*O153</f>
        <v>59695.35</v>
      </c>
    </row>
    <row r="154" spans="1:16" ht="26.25" customHeight="1" x14ac:dyDescent="0.2">
      <c r="A154" s="14"/>
      <c r="B154" s="14"/>
      <c r="C154" s="73" t="s">
        <v>7045</v>
      </c>
      <c r="D154" s="78" t="s">
        <v>289</v>
      </c>
      <c r="E154" s="13">
        <v>44469</v>
      </c>
      <c r="F154" s="76" t="s">
        <v>4059</v>
      </c>
      <c r="G154" s="13">
        <v>44471.916666666664</v>
      </c>
      <c r="H154" s="77" t="s">
        <v>6610</v>
      </c>
      <c r="I154" s="16">
        <v>70</v>
      </c>
      <c r="J154" s="16">
        <v>50</v>
      </c>
      <c r="K154" s="16">
        <v>23</v>
      </c>
      <c r="L154" s="16">
        <v>8</v>
      </c>
      <c r="M154" s="81">
        <v>20.125</v>
      </c>
      <c r="N154" s="100">
        <v>20.125</v>
      </c>
      <c r="O154" s="64">
        <v>2530</v>
      </c>
      <c r="P154" s="65">
        <f>Table2245789101123456789101112131415161718192021222324252627282930313233343536373839[[#This Row],[PEMBULATAN]]*O154</f>
        <v>50916.25</v>
      </c>
    </row>
    <row r="155" spans="1:16" ht="26.25" customHeight="1" x14ac:dyDescent="0.2">
      <c r="A155" s="14"/>
      <c r="B155" s="14"/>
      <c r="C155" s="73" t="s">
        <v>7046</v>
      </c>
      <c r="D155" s="78" t="s">
        <v>289</v>
      </c>
      <c r="E155" s="13">
        <v>44469</v>
      </c>
      <c r="F155" s="76" t="s">
        <v>4059</v>
      </c>
      <c r="G155" s="13">
        <v>44471.916666666664</v>
      </c>
      <c r="H155" s="77" t="s">
        <v>6610</v>
      </c>
      <c r="I155" s="16">
        <v>55</v>
      </c>
      <c r="J155" s="16">
        <v>50</v>
      </c>
      <c r="K155" s="16">
        <v>20</v>
      </c>
      <c r="L155" s="16">
        <v>6</v>
      </c>
      <c r="M155" s="81">
        <v>13.75</v>
      </c>
      <c r="N155" s="100">
        <v>13.75</v>
      </c>
      <c r="O155" s="64">
        <v>2530</v>
      </c>
      <c r="P155" s="65">
        <f>Table2245789101123456789101112131415161718192021222324252627282930313233343536373839[[#This Row],[PEMBULATAN]]*O155</f>
        <v>34787.5</v>
      </c>
    </row>
    <row r="156" spans="1:16" ht="26.25" customHeight="1" x14ac:dyDescent="0.2">
      <c r="A156" s="14"/>
      <c r="B156" s="14"/>
      <c r="C156" s="73" t="s">
        <v>7047</v>
      </c>
      <c r="D156" s="78" t="s">
        <v>289</v>
      </c>
      <c r="E156" s="13">
        <v>44469</v>
      </c>
      <c r="F156" s="76" t="s">
        <v>4059</v>
      </c>
      <c r="G156" s="13">
        <v>44471.916666666664</v>
      </c>
      <c r="H156" s="77" t="s">
        <v>6610</v>
      </c>
      <c r="I156" s="16">
        <v>80</v>
      </c>
      <c r="J156" s="16">
        <v>50</v>
      </c>
      <c r="K156" s="16">
        <v>22</v>
      </c>
      <c r="L156" s="16">
        <v>12</v>
      </c>
      <c r="M156" s="81">
        <v>22</v>
      </c>
      <c r="N156" s="100">
        <v>22</v>
      </c>
      <c r="O156" s="64">
        <v>2530</v>
      </c>
      <c r="P156" s="65">
        <f>Table2245789101123456789101112131415161718192021222324252627282930313233343536373839[[#This Row],[PEMBULATAN]]*O156</f>
        <v>55660</v>
      </c>
    </row>
    <row r="157" spans="1:16" ht="26.25" customHeight="1" x14ac:dyDescent="0.2">
      <c r="A157" s="14"/>
      <c r="B157" s="14"/>
      <c r="C157" s="73" t="s">
        <v>7048</v>
      </c>
      <c r="D157" s="78" t="s">
        <v>289</v>
      </c>
      <c r="E157" s="13">
        <v>44469</v>
      </c>
      <c r="F157" s="76" t="s">
        <v>4059</v>
      </c>
      <c r="G157" s="13">
        <v>44471.916666666664</v>
      </c>
      <c r="H157" s="77" t="s">
        <v>6610</v>
      </c>
      <c r="I157" s="16">
        <v>73</v>
      </c>
      <c r="J157" s="16">
        <v>52</v>
      </c>
      <c r="K157" s="16">
        <v>23</v>
      </c>
      <c r="L157" s="16">
        <v>12</v>
      </c>
      <c r="M157" s="81">
        <v>21.827000000000002</v>
      </c>
      <c r="N157" s="100">
        <v>21.827000000000002</v>
      </c>
      <c r="O157" s="64">
        <v>2530</v>
      </c>
      <c r="P157" s="65">
        <f>Table2245789101123456789101112131415161718192021222324252627282930313233343536373839[[#This Row],[PEMBULATAN]]*O157</f>
        <v>55222.310000000005</v>
      </c>
    </row>
    <row r="158" spans="1:16" ht="26.25" customHeight="1" x14ac:dyDescent="0.2">
      <c r="A158" s="14"/>
      <c r="B158" s="14"/>
      <c r="C158" s="73" t="s">
        <v>7049</v>
      </c>
      <c r="D158" s="78" t="s">
        <v>289</v>
      </c>
      <c r="E158" s="13">
        <v>44469</v>
      </c>
      <c r="F158" s="76" t="s">
        <v>4059</v>
      </c>
      <c r="G158" s="13">
        <v>44471.916666666664</v>
      </c>
      <c r="H158" s="77" t="s">
        <v>6610</v>
      </c>
      <c r="I158" s="16">
        <v>75</v>
      </c>
      <c r="J158" s="16">
        <v>53</v>
      </c>
      <c r="K158" s="16">
        <v>33</v>
      </c>
      <c r="L158" s="16">
        <v>25</v>
      </c>
      <c r="M158" s="81">
        <v>32.793750000000003</v>
      </c>
      <c r="N158" s="100">
        <v>32.793750000000003</v>
      </c>
      <c r="O158" s="64">
        <v>2530</v>
      </c>
      <c r="P158" s="65">
        <f>Table2245789101123456789101112131415161718192021222324252627282930313233343536373839[[#This Row],[PEMBULATAN]]*O158</f>
        <v>82968.1875</v>
      </c>
    </row>
    <row r="159" spans="1:16" ht="26.25" customHeight="1" x14ac:dyDescent="0.2">
      <c r="A159" s="14"/>
      <c r="B159" s="14"/>
      <c r="C159" s="73" t="s">
        <v>7050</v>
      </c>
      <c r="D159" s="78" t="s">
        <v>289</v>
      </c>
      <c r="E159" s="13">
        <v>44469</v>
      </c>
      <c r="F159" s="76" t="s">
        <v>4059</v>
      </c>
      <c r="G159" s="13">
        <v>44471.916666666664</v>
      </c>
      <c r="H159" s="77" t="s">
        <v>6610</v>
      </c>
      <c r="I159" s="16">
        <v>68</v>
      </c>
      <c r="J159" s="16">
        <v>55</v>
      </c>
      <c r="K159" s="16">
        <v>30</v>
      </c>
      <c r="L159" s="16">
        <v>13</v>
      </c>
      <c r="M159" s="81">
        <v>28.05</v>
      </c>
      <c r="N159" s="100">
        <v>28.05</v>
      </c>
      <c r="O159" s="64">
        <v>2530</v>
      </c>
      <c r="P159" s="65">
        <f>Table2245789101123456789101112131415161718192021222324252627282930313233343536373839[[#This Row],[PEMBULATAN]]*O159</f>
        <v>70966.5</v>
      </c>
    </row>
    <row r="160" spans="1:16" ht="26.25" customHeight="1" x14ac:dyDescent="0.2">
      <c r="A160" s="14"/>
      <c r="B160" s="14"/>
      <c r="C160" s="73" t="s">
        <v>7051</v>
      </c>
      <c r="D160" s="78" t="s">
        <v>289</v>
      </c>
      <c r="E160" s="13">
        <v>44469</v>
      </c>
      <c r="F160" s="76" t="s">
        <v>4059</v>
      </c>
      <c r="G160" s="13">
        <v>44471.916666666664</v>
      </c>
      <c r="H160" s="77" t="s">
        <v>6610</v>
      </c>
      <c r="I160" s="16">
        <v>47</v>
      </c>
      <c r="J160" s="16">
        <v>37</v>
      </c>
      <c r="K160" s="16">
        <v>14</v>
      </c>
      <c r="L160" s="16">
        <v>3</v>
      </c>
      <c r="M160" s="81">
        <v>6.0865</v>
      </c>
      <c r="N160" s="100">
        <v>6.0865</v>
      </c>
      <c r="O160" s="64">
        <v>2530</v>
      </c>
      <c r="P160" s="65">
        <f>Table2245789101123456789101112131415161718192021222324252627282930313233343536373839[[#This Row],[PEMBULATAN]]*O160</f>
        <v>15398.844999999999</v>
      </c>
    </row>
    <row r="161" spans="1:16" ht="26.25" customHeight="1" x14ac:dyDescent="0.2">
      <c r="A161" s="14"/>
      <c r="B161" s="14"/>
      <c r="C161" s="73" t="s">
        <v>7052</v>
      </c>
      <c r="D161" s="78" t="s">
        <v>289</v>
      </c>
      <c r="E161" s="13">
        <v>44469</v>
      </c>
      <c r="F161" s="76" t="s">
        <v>4059</v>
      </c>
      <c r="G161" s="13">
        <v>44471.916666666664</v>
      </c>
      <c r="H161" s="77" t="s">
        <v>6610</v>
      </c>
      <c r="I161" s="16">
        <v>40</v>
      </c>
      <c r="J161" s="16">
        <v>55</v>
      </c>
      <c r="K161" s="16">
        <v>20</v>
      </c>
      <c r="L161" s="16">
        <v>6</v>
      </c>
      <c r="M161" s="81">
        <v>11</v>
      </c>
      <c r="N161" s="100">
        <v>11</v>
      </c>
      <c r="O161" s="64">
        <v>2530</v>
      </c>
      <c r="P161" s="65">
        <f>Table2245789101123456789101112131415161718192021222324252627282930313233343536373839[[#This Row],[PEMBULATAN]]*O161</f>
        <v>27830</v>
      </c>
    </row>
    <row r="162" spans="1:16" ht="26.25" customHeight="1" x14ac:dyDescent="0.2">
      <c r="A162" s="14"/>
      <c r="B162" s="14"/>
      <c r="C162" s="73" t="s">
        <v>7053</v>
      </c>
      <c r="D162" s="78" t="s">
        <v>289</v>
      </c>
      <c r="E162" s="13">
        <v>44469</v>
      </c>
      <c r="F162" s="76" t="s">
        <v>4059</v>
      </c>
      <c r="G162" s="13">
        <v>44471.916666666664</v>
      </c>
      <c r="H162" s="77" t="s">
        <v>6610</v>
      </c>
      <c r="I162" s="16">
        <v>60</v>
      </c>
      <c r="J162" s="16">
        <v>46</v>
      </c>
      <c r="K162" s="16">
        <v>22</v>
      </c>
      <c r="L162" s="16">
        <v>11</v>
      </c>
      <c r="M162" s="81">
        <v>15.18</v>
      </c>
      <c r="N162" s="100">
        <v>15.18</v>
      </c>
      <c r="O162" s="64">
        <v>2530</v>
      </c>
      <c r="P162" s="65">
        <f>Table2245789101123456789101112131415161718192021222324252627282930313233343536373839[[#This Row],[PEMBULATAN]]*O162</f>
        <v>38405.4</v>
      </c>
    </row>
    <row r="163" spans="1:16" ht="26.25" customHeight="1" x14ac:dyDescent="0.2">
      <c r="A163" s="14"/>
      <c r="B163" s="14"/>
      <c r="C163" s="73" t="s">
        <v>7054</v>
      </c>
      <c r="D163" s="78" t="s">
        <v>289</v>
      </c>
      <c r="E163" s="13">
        <v>44469</v>
      </c>
      <c r="F163" s="76" t="s">
        <v>4059</v>
      </c>
      <c r="G163" s="13">
        <v>44471.916666666664</v>
      </c>
      <c r="H163" s="77" t="s">
        <v>6610</v>
      </c>
      <c r="I163" s="16">
        <v>65</v>
      </c>
      <c r="J163" s="16">
        <v>58</v>
      </c>
      <c r="K163" s="16">
        <v>23</v>
      </c>
      <c r="L163" s="16">
        <v>13</v>
      </c>
      <c r="M163" s="81">
        <v>21.677499999999998</v>
      </c>
      <c r="N163" s="100">
        <v>21.677499999999998</v>
      </c>
      <c r="O163" s="64">
        <v>2530</v>
      </c>
      <c r="P163" s="65">
        <f>Table2245789101123456789101112131415161718192021222324252627282930313233343536373839[[#This Row],[PEMBULATAN]]*O163</f>
        <v>54844.074999999997</v>
      </c>
    </row>
    <row r="164" spans="1:16" ht="26.25" customHeight="1" x14ac:dyDescent="0.2">
      <c r="A164" s="14"/>
      <c r="B164" s="14"/>
      <c r="C164" s="73" t="s">
        <v>7055</v>
      </c>
      <c r="D164" s="78" t="s">
        <v>289</v>
      </c>
      <c r="E164" s="13">
        <v>44469</v>
      </c>
      <c r="F164" s="76" t="s">
        <v>4059</v>
      </c>
      <c r="G164" s="13">
        <v>44471.916666666664</v>
      </c>
      <c r="H164" s="77" t="s">
        <v>6610</v>
      </c>
      <c r="I164" s="16">
        <v>75</v>
      </c>
      <c r="J164" s="16">
        <v>38</v>
      </c>
      <c r="K164" s="16">
        <v>30</v>
      </c>
      <c r="L164" s="16">
        <v>6</v>
      </c>
      <c r="M164" s="81">
        <v>21.375</v>
      </c>
      <c r="N164" s="100">
        <v>22</v>
      </c>
      <c r="O164" s="64">
        <v>2530</v>
      </c>
      <c r="P164" s="65">
        <f>Table2245789101123456789101112131415161718192021222324252627282930313233343536373839[[#This Row],[PEMBULATAN]]*O164</f>
        <v>55660</v>
      </c>
    </row>
    <row r="165" spans="1:16" ht="26.25" customHeight="1" x14ac:dyDescent="0.2">
      <c r="A165" s="14"/>
      <c r="B165" s="14"/>
      <c r="C165" s="73" t="s">
        <v>7056</v>
      </c>
      <c r="D165" s="78" t="s">
        <v>289</v>
      </c>
      <c r="E165" s="13">
        <v>44469</v>
      </c>
      <c r="F165" s="76" t="s">
        <v>4059</v>
      </c>
      <c r="G165" s="13">
        <v>44471.916666666664</v>
      </c>
      <c r="H165" s="77" t="s">
        <v>6610</v>
      </c>
      <c r="I165" s="16">
        <v>95</v>
      </c>
      <c r="J165" s="16">
        <v>48</v>
      </c>
      <c r="K165" s="16">
        <v>35</v>
      </c>
      <c r="L165" s="16">
        <v>19</v>
      </c>
      <c r="M165" s="81">
        <v>39.9</v>
      </c>
      <c r="N165" s="100">
        <v>39.9</v>
      </c>
      <c r="O165" s="64">
        <v>2530</v>
      </c>
      <c r="P165" s="65">
        <f>Table2245789101123456789101112131415161718192021222324252627282930313233343536373839[[#This Row],[PEMBULATAN]]*O165</f>
        <v>100947</v>
      </c>
    </row>
    <row r="166" spans="1:16" ht="26.25" customHeight="1" x14ac:dyDescent="0.2">
      <c r="A166" s="14"/>
      <c r="B166" s="14"/>
      <c r="C166" s="73" t="s">
        <v>7057</v>
      </c>
      <c r="D166" s="78" t="s">
        <v>289</v>
      </c>
      <c r="E166" s="13">
        <v>44469</v>
      </c>
      <c r="F166" s="76" t="s">
        <v>4059</v>
      </c>
      <c r="G166" s="13">
        <v>44471.916666666664</v>
      </c>
      <c r="H166" s="77" t="s">
        <v>6610</v>
      </c>
      <c r="I166" s="16">
        <v>78</v>
      </c>
      <c r="J166" s="16">
        <v>50</v>
      </c>
      <c r="K166" s="16">
        <v>31</v>
      </c>
      <c r="L166" s="16">
        <v>17</v>
      </c>
      <c r="M166" s="81">
        <v>30.225000000000001</v>
      </c>
      <c r="N166" s="100">
        <v>30.225000000000001</v>
      </c>
      <c r="O166" s="64">
        <v>2530</v>
      </c>
      <c r="P166" s="65">
        <f>Table2245789101123456789101112131415161718192021222324252627282930313233343536373839[[#This Row],[PEMBULATAN]]*O166</f>
        <v>76469.25</v>
      </c>
    </row>
    <row r="167" spans="1:16" ht="26.25" customHeight="1" x14ac:dyDescent="0.2">
      <c r="A167" s="14"/>
      <c r="B167" s="14"/>
      <c r="C167" s="73" t="s">
        <v>7058</v>
      </c>
      <c r="D167" s="78" t="s">
        <v>289</v>
      </c>
      <c r="E167" s="13">
        <v>44469</v>
      </c>
      <c r="F167" s="76" t="s">
        <v>4059</v>
      </c>
      <c r="G167" s="13">
        <v>44471.916666666664</v>
      </c>
      <c r="H167" s="77" t="s">
        <v>6610</v>
      </c>
      <c r="I167" s="16">
        <v>60</v>
      </c>
      <c r="J167" s="16">
        <v>54</v>
      </c>
      <c r="K167" s="16">
        <v>30</v>
      </c>
      <c r="L167" s="16">
        <v>11</v>
      </c>
      <c r="M167" s="81">
        <v>24.3</v>
      </c>
      <c r="N167" s="100">
        <v>24.3</v>
      </c>
      <c r="O167" s="64">
        <v>2530</v>
      </c>
      <c r="P167" s="65">
        <f>Table2245789101123456789101112131415161718192021222324252627282930313233343536373839[[#This Row],[PEMBULATAN]]*O167</f>
        <v>61479</v>
      </c>
    </row>
    <row r="168" spans="1:16" ht="26.25" customHeight="1" x14ac:dyDescent="0.2">
      <c r="A168" s="14"/>
      <c r="B168" s="14"/>
      <c r="C168" s="73" t="s">
        <v>7059</v>
      </c>
      <c r="D168" s="78" t="s">
        <v>289</v>
      </c>
      <c r="E168" s="13">
        <v>44469</v>
      </c>
      <c r="F168" s="76" t="s">
        <v>4059</v>
      </c>
      <c r="G168" s="13">
        <v>44471.916666666664</v>
      </c>
      <c r="H168" s="77" t="s">
        <v>6610</v>
      </c>
      <c r="I168" s="16">
        <v>50</v>
      </c>
      <c r="J168" s="16">
        <v>55</v>
      </c>
      <c r="K168" s="16">
        <v>23</v>
      </c>
      <c r="L168" s="16">
        <v>6</v>
      </c>
      <c r="M168" s="81">
        <v>15.8125</v>
      </c>
      <c r="N168" s="100">
        <v>15.8125</v>
      </c>
      <c r="O168" s="64">
        <v>2530</v>
      </c>
      <c r="P168" s="65">
        <f>Table2245789101123456789101112131415161718192021222324252627282930313233343536373839[[#This Row],[PEMBULATAN]]*O168</f>
        <v>40005.625</v>
      </c>
    </row>
    <row r="169" spans="1:16" ht="26.25" customHeight="1" x14ac:dyDescent="0.2">
      <c r="A169" s="14"/>
      <c r="B169" s="14"/>
      <c r="C169" s="73" t="s">
        <v>7060</v>
      </c>
      <c r="D169" s="78" t="s">
        <v>289</v>
      </c>
      <c r="E169" s="13">
        <v>44469</v>
      </c>
      <c r="F169" s="76" t="s">
        <v>4059</v>
      </c>
      <c r="G169" s="13">
        <v>44471.916666666664</v>
      </c>
      <c r="H169" s="77" t="s">
        <v>6610</v>
      </c>
      <c r="I169" s="16">
        <v>80</v>
      </c>
      <c r="J169" s="16">
        <v>56</v>
      </c>
      <c r="K169" s="16">
        <v>22</v>
      </c>
      <c r="L169" s="16">
        <v>10</v>
      </c>
      <c r="M169" s="81">
        <v>24.64</v>
      </c>
      <c r="N169" s="100">
        <v>24.64</v>
      </c>
      <c r="O169" s="64">
        <v>2530</v>
      </c>
      <c r="P169" s="65">
        <f>Table2245789101123456789101112131415161718192021222324252627282930313233343536373839[[#This Row],[PEMBULATAN]]*O169</f>
        <v>62339.200000000004</v>
      </c>
    </row>
    <row r="170" spans="1:16" ht="26.25" customHeight="1" x14ac:dyDescent="0.2">
      <c r="A170" s="14"/>
      <c r="B170" s="14"/>
      <c r="C170" s="73" t="s">
        <v>7061</v>
      </c>
      <c r="D170" s="78" t="s">
        <v>289</v>
      </c>
      <c r="E170" s="13">
        <v>44469</v>
      </c>
      <c r="F170" s="76" t="s">
        <v>4059</v>
      </c>
      <c r="G170" s="13">
        <v>44471.916666666664</v>
      </c>
      <c r="H170" s="77" t="s">
        <v>6610</v>
      </c>
      <c r="I170" s="16">
        <v>88</v>
      </c>
      <c r="J170" s="16">
        <v>56</v>
      </c>
      <c r="K170" s="16">
        <v>23</v>
      </c>
      <c r="L170" s="16">
        <v>8</v>
      </c>
      <c r="M170" s="81">
        <v>28.335999999999999</v>
      </c>
      <c r="N170" s="100">
        <v>29</v>
      </c>
      <c r="O170" s="64">
        <v>2530</v>
      </c>
      <c r="P170" s="65">
        <f>Table2245789101123456789101112131415161718192021222324252627282930313233343536373839[[#This Row],[PEMBULATAN]]*O170</f>
        <v>73370</v>
      </c>
    </row>
    <row r="171" spans="1:16" ht="26.25" customHeight="1" x14ac:dyDescent="0.2">
      <c r="A171" s="14"/>
      <c r="B171" s="14"/>
      <c r="C171" s="73" t="s">
        <v>7062</v>
      </c>
      <c r="D171" s="78" t="s">
        <v>289</v>
      </c>
      <c r="E171" s="13">
        <v>44469</v>
      </c>
      <c r="F171" s="76" t="s">
        <v>4059</v>
      </c>
      <c r="G171" s="13">
        <v>44471.916666666664</v>
      </c>
      <c r="H171" s="77" t="s">
        <v>6610</v>
      </c>
      <c r="I171" s="16">
        <v>70</v>
      </c>
      <c r="J171" s="16">
        <v>55</v>
      </c>
      <c r="K171" s="16">
        <v>22</v>
      </c>
      <c r="L171" s="16">
        <v>7</v>
      </c>
      <c r="M171" s="81">
        <v>21.175000000000001</v>
      </c>
      <c r="N171" s="100">
        <v>21.175000000000001</v>
      </c>
      <c r="O171" s="64">
        <v>2530</v>
      </c>
      <c r="P171" s="65">
        <f>Table2245789101123456789101112131415161718192021222324252627282930313233343536373839[[#This Row],[PEMBULATAN]]*O171</f>
        <v>53572.75</v>
      </c>
    </row>
    <row r="172" spans="1:16" ht="26.25" customHeight="1" x14ac:dyDescent="0.2">
      <c r="A172" s="14"/>
      <c r="B172" s="14"/>
      <c r="C172" s="73" t="s">
        <v>7063</v>
      </c>
      <c r="D172" s="78" t="s">
        <v>289</v>
      </c>
      <c r="E172" s="13">
        <v>44469</v>
      </c>
      <c r="F172" s="76" t="s">
        <v>4059</v>
      </c>
      <c r="G172" s="13">
        <v>44471.916666666664</v>
      </c>
      <c r="H172" s="77" t="s">
        <v>6610</v>
      </c>
      <c r="I172" s="16">
        <v>45</v>
      </c>
      <c r="J172" s="16">
        <v>51</v>
      </c>
      <c r="K172" s="16">
        <v>18</v>
      </c>
      <c r="L172" s="16">
        <v>3</v>
      </c>
      <c r="M172" s="81">
        <v>10.327500000000001</v>
      </c>
      <c r="N172" s="100">
        <v>10.327500000000001</v>
      </c>
      <c r="O172" s="64">
        <v>2530</v>
      </c>
      <c r="P172" s="65">
        <f>Table2245789101123456789101112131415161718192021222324252627282930313233343536373839[[#This Row],[PEMBULATAN]]*O172</f>
        <v>26128.575000000001</v>
      </c>
    </row>
    <row r="173" spans="1:16" ht="26.25" customHeight="1" x14ac:dyDescent="0.2">
      <c r="A173" s="14"/>
      <c r="B173" s="14"/>
      <c r="C173" s="73" t="s">
        <v>7064</v>
      </c>
      <c r="D173" s="78" t="s">
        <v>289</v>
      </c>
      <c r="E173" s="13">
        <v>44469</v>
      </c>
      <c r="F173" s="76" t="s">
        <v>4059</v>
      </c>
      <c r="G173" s="13">
        <v>44471.916666666664</v>
      </c>
      <c r="H173" s="77" t="s">
        <v>6610</v>
      </c>
      <c r="I173" s="16">
        <v>47</v>
      </c>
      <c r="J173" s="16">
        <v>52</v>
      </c>
      <c r="K173" s="16">
        <v>23</v>
      </c>
      <c r="L173" s="16">
        <v>10</v>
      </c>
      <c r="M173" s="81">
        <v>14.053000000000001</v>
      </c>
      <c r="N173" s="100">
        <v>14.053000000000001</v>
      </c>
      <c r="O173" s="64">
        <v>2530</v>
      </c>
      <c r="P173" s="65">
        <f>Table2245789101123456789101112131415161718192021222324252627282930313233343536373839[[#This Row],[PEMBULATAN]]*O173</f>
        <v>35554.090000000004</v>
      </c>
    </row>
    <row r="174" spans="1:16" ht="26.25" customHeight="1" x14ac:dyDescent="0.2">
      <c r="A174" s="14"/>
      <c r="B174" s="14"/>
      <c r="C174" s="73" t="s">
        <v>7065</v>
      </c>
      <c r="D174" s="78" t="s">
        <v>289</v>
      </c>
      <c r="E174" s="13">
        <v>44469</v>
      </c>
      <c r="F174" s="76" t="s">
        <v>4059</v>
      </c>
      <c r="G174" s="13">
        <v>44471.916666666664</v>
      </c>
      <c r="H174" s="77" t="s">
        <v>6610</v>
      </c>
      <c r="I174" s="16">
        <v>55</v>
      </c>
      <c r="J174" s="16">
        <v>64</v>
      </c>
      <c r="K174" s="16">
        <v>13</v>
      </c>
      <c r="L174" s="16">
        <v>4</v>
      </c>
      <c r="M174" s="81">
        <v>11.44</v>
      </c>
      <c r="N174" s="100">
        <v>12</v>
      </c>
      <c r="O174" s="64">
        <v>2530</v>
      </c>
      <c r="P174" s="65">
        <f>Table2245789101123456789101112131415161718192021222324252627282930313233343536373839[[#This Row],[PEMBULATAN]]*O174</f>
        <v>30360</v>
      </c>
    </row>
    <row r="175" spans="1:16" ht="26.25" customHeight="1" x14ac:dyDescent="0.2">
      <c r="A175" s="14"/>
      <c r="B175" s="14"/>
      <c r="C175" s="73" t="s">
        <v>7066</v>
      </c>
      <c r="D175" s="78" t="s">
        <v>289</v>
      </c>
      <c r="E175" s="13">
        <v>44469</v>
      </c>
      <c r="F175" s="76" t="s">
        <v>4059</v>
      </c>
      <c r="G175" s="13">
        <v>44471.916666666664</v>
      </c>
      <c r="H175" s="77" t="s">
        <v>6610</v>
      </c>
      <c r="I175" s="16">
        <v>74</v>
      </c>
      <c r="J175" s="16">
        <v>51</v>
      </c>
      <c r="K175" s="16">
        <v>32</v>
      </c>
      <c r="L175" s="16">
        <v>9</v>
      </c>
      <c r="M175" s="81">
        <v>30.192</v>
      </c>
      <c r="N175" s="100">
        <v>30.192</v>
      </c>
      <c r="O175" s="64">
        <v>2530</v>
      </c>
      <c r="P175" s="65">
        <f>Table2245789101123456789101112131415161718192021222324252627282930313233343536373839[[#This Row],[PEMBULATAN]]*O175</f>
        <v>76385.759999999995</v>
      </c>
    </row>
    <row r="176" spans="1:16" ht="26.25" customHeight="1" x14ac:dyDescent="0.2">
      <c r="A176" s="14"/>
      <c r="B176" s="14"/>
      <c r="C176" s="73" t="s">
        <v>7067</v>
      </c>
      <c r="D176" s="78" t="s">
        <v>289</v>
      </c>
      <c r="E176" s="13">
        <v>44469</v>
      </c>
      <c r="F176" s="76" t="s">
        <v>4059</v>
      </c>
      <c r="G176" s="13">
        <v>44471.916666666664</v>
      </c>
      <c r="H176" s="77" t="s">
        <v>6610</v>
      </c>
      <c r="I176" s="16">
        <v>90</v>
      </c>
      <c r="J176" s="16">
        <v>58</v>
      </c>
      <c r="K176" s="16">
        <v>30</v>
      </c>
      <c r="L176" s="16">
        <v>13</v>
      </c>
      <c r="M176" s="81">
        <v>39.15</v>
      </c>
      <c r="N176" s="100">
        <v>39.15</v>
      </c>
      <c r="O176" s="64">
        <v>2530</v>
      </c>
      <c r="P176" s="65">
        <f>Table2245789101123456789101112131415161718192021222324252627282930313233343536373839[[#This Row],[PEMBULATAN]]*O176</f>
        <v>99049.5</v>
      </c>
    </row>
    <row r="177" spans="1:16" ht="26.25" customHeight="1" x14ac:dyDescent="0.2">
      <c r="A177" s="14"/>
      <c r="B177" s="14"/>
      <c r="C177" s="73" t="s">
        <v>7068</v>
      </c>
      <c r="D177" s="78" t="s">
        <v>289</v>
      </c>
      <c r="E177" s="13">
        <v>44469</v>
      </c>
      <c r="F177" s="76" t="s">
        <v>4059</v>
      </c>
      <c r="G177" s="13">
        <v>44471.916666666664</v>
      </c>
      <c r="H177" s="77" t="s">
        <v>6610</v>
      </c>
      <c r="I177" s="16">
        <v>50</v>
      </c>
      <c r="J177" s="16">
        <v>47</v>
      </c>
      <c r="K177" s="16">
        <v>20</v>
      </c>
      <c r="L177" s="16">
        <v>5</v>
      </c>
      <c r="M177" s="81">
        <v>11.75</v>
      </c>
      <c r="N177" s="100">
        <v>11.75</v>
      </c>
      <c r="O177" s="64">
        <v>2530</v>
      </c>
      <c r="P177" s="65">
        <f>Table2245789101123456789101112131415161718192021222324252627282930313233343536373839[[#This Row],[PEMBULATAN]]*O177</f>
        <v>29727.5</v>
      </c>
    </row>
    <row r="178" spans="1:16" ht="26.25" customHeight="1" x14ac:dyDescent="0.2">
      <c r="A178" s="14"/>
      <c r="B178" s="14"/>
      <c r="C178" s="73" t="s">
        <v>7069</v>
      </c>
      <c r="D178" s="78" t="s">
        <v>289</v>
      </c>
      <c r="E178" s="13">
        <v>44469</v>
      </c>
      <c r="F178" s="76" t="s">
        <v>4059</v>
      </c>
      <c r="G178" s="13">
        <v>44471.916666666664</v>
      </c>
      <c r="H178" s="77" t="s">
        <v>6610</v>
      </c>
      <c r="I178" s="16">
        <v>90</v>
      </c>
      <c r="J178" s="16">
        <v>50</v>
      </c>
      <c r="K178" s="16">
        <v>32</v>
      </c>
      <c r="L178" s="16">
        <v>31</v>
      </c>
      <c r="M178" s="81">
        <v>36</v>
      </c>
      <c r="N178" s="100">
        <v>36</v>
      </c>
      <c r="O178" s="64">
        <v>2530</v>
      </c>
      <c r="P178" s="65">
        <f>Table2245789101123456789101112131415161718192021222324252627282930313233343536373839[[#This Row],[PEMBULATAN]]*O178</f>
        <v>91080</v>
      </c>
    </row>
    <row r="179" spans="1:16" ht="26.25" customHeight="1" x14ac:dyDescent="0.2">
      <c r="A179" s="14"/>
      <c r="B179" s="14"/>
      <c r="C179" s="73" t="s">
        <v>7070</v>
      </c>
      <c r="D179" s="78" t="s">
        <v>289</v>
      </c>
      <c r="E179" s="13">
        <v>44469</v>
      </c>
      <c r="F179" s="76" t="s">
        <v>4059</v>
      </c>
      <c r="G179" s="13">
        <v>44471.916666666664</v>
      </c>
      <c r="H179" s="77" t="s">
        <v>6610</v>
      </c>
      <c r="I179" s="16">
        <v>78</v>
      </c>
      <c r="J179" s="16">
        <v>50</v>
      </c>
      <c r="K179" s="16">
        <v>28</v>
      </c>
      <c r="L179" s="16">
        <v>28</v>
      </c>
      <c r="M179" s="81">
        <v>27.3</v>
      </c>
      <c r="N179" s="100">
        <v>28</v>
      </c>
      <c r="O179" s="64">
        <v>2530</v>
      </c>
      <c r="P179" s="65">
        <f>Table2245789101123456789101112131415161718192021222324252627282930313233343536373839[[#This Row],[PEMBULATAN]]*O179</f>
        <v>70840</v>
      </c>
    </row>
    <row r="180" spans="1:16" ht="26.25" customHeight="1" x14ac:dyDescent="0.2">
      <c r="A180" s="14"/>
      <c r="B180" s="14"/>
      <c r="C180" s="73" t="s">
        <v>7071</v>
      </c>
      <c r="D180" s="78" t="s">
        <v>289</v>
      </c>
      <c r="E180" s="13">
        <v>44469</v>
      </c>
      <c r="F180" s="76" t="s">
        <v>4059</v>
      </c>
      <c r="G180" s="13">
        <v>44471.916666666664</v>
      </c>
      <c r="H180" s="77" t="s">
        <v>6610</v>
      </c>
      <c r="I180" s="16">
        <v>50</v>
      </c>
      <c r="J180" s="16">
        <v>52</v>
      </c>
      <c r="K180" s="16">
        <v>22</v>
      </c>
      <c r="L180" s="16">
        <v>7</v>
      </c>
      <c r="M180" s="81">
        <v>14.3</v>
      </c>
      <c r="N180" s="100">
        <v>14.3</v>
      </c>
      <c r="O180" s="64">
        <v>2530</v>
      </c>
      <c r="P180" s="65">
        <f>Table2245789101123456789101112131415161718192021222324252627282930313233343536373839[[#This Row],[PEMBULATAN]]*O180</f>
        <v>36179</v>
      </c>
    </row>
    <row r="181" spans="1:16" ht="26.25" customHeight="1" x14ac:dyDescent="0.2">
      <c r="A181" s="14"/>
      <c r="B181" s="14"/>
      <c r="C181" s="73" t="s">
        <v>7072</v>
      </c>
      <c r="D181" s="78" t="s">
        <v>289</v>
      </c>
      <c r="E181" s="13">
        <v>44469</v>
      </c>
      <c r="F181" s="76" t="s">
        <v>4059</v>
      </c>
      <c r="G181" s="13">
        <v>44471.916666666664</v>
      </c>
      <c r="H181" s="77" t="s">
        <v>6610</v>
      </c>
      <c r="I181" s="16">
        <v>90</v>
      </c>
      <c r="J181" s="16">
        <v>58</v>
      </c>
      <c r="K181" s="16">
        <v>28</v>
      </c>
      <c r="L181" s="16">
        <v>15</v>
      </c>
      <c r="M181" s="81">
        <v>36.54</v>
      </c>
      <c r="N181" s="100">
        <v>36.54</v>
      </c>
      <c r="O181" s="64">
        <v>2530</v>
      </c>
      <c r="P181" s="65">
        <f>Table2245789101123456789101112131415161718192021222324252627282930313233343536373839[[#This Row],[PEMBULATAN]]*O181</f>
        <v>92446.2</v>
      </c>
    </row>
    <row r="182" spans="1:16" ht="26.25" customHeight="1" x14ac:dyDescent="0.2">
      <c r="A182" s="14"/>
      <c r="B182" s="14"/>
      <c r="C182" s="73" t="s">
        <v>7073</v>
      </c>
      <c r="D182" s="78" t="s">
        <v>289</v>
      </c>
      <c r="E182" s="13">
        <v>44469</v>
      </c>
      <c r="F182" s="76" t="s">
        <v>4059</v>
      </c>
      <c r="G182" s="13">
        <v>44471.916666666664</v>
      </c>
      <c r="H182" s="77" t="s">
        <v>6610</v>
      </c>
      <c r="I182" s="16">
        <v>68</v>
      </c>
      <c r="J182" s="16">
        <v>57</v>
      </c>
      <c r="K182" s="16">
        <v>29</v>
      </c>
      <c r="L182" s="16">
        <v>13</v>
      </c>
      <c r="M182" s="81">
        <v>28.100999999999999</v>
      </c>
      <c r="N182" s="100">
        <v>28.100999999999999</v>
      </c>
      <c r="O182" s="64">
        <v>2530</v>
      </c>
      <c r="P182" s="65">
        <f>Table2245789101123456789101112131415161718192021222324252627282930313233343536373839[[#This Row],[PEMBULATAN]]*O182</f>
        <v>71095.53</v>
      </c>
    </row>
    <row r="183" spans="1:16" ht="26.25" customHeight="1" x14ac:dyDescent="0.2">
      <c r="A183" s="14"/>
      <c r="B183" s="14"/>
      <c r="C183" s="73" t="s">
        <v>7074</v>
      </c>
      <c r="D183" s="78" t="s">
        <v>289</v>
      </c>
      <c r="E183" s="13">
        <v>44469</v>
      </c>
      <c r="F183" s="76" t="s">
        <v>4059</v>
      </c>
      <c r="G183" s="13">
        <v>44471.916666666664</v>
      </c>
      <c r="H183" s="77" t="s">
        <v>6610</v>
      </c>
      <c r="I183" s="16">
        <v>60</v>
      </c>
      <c r="J183" s="16">
        <v>55</v>
      </c>
      <c r="K183" s="16">
        <v>20</v>
      </c>
      <c r="L183" s="16">
        <v>15</v>
      </c>
      <c r="M183" s="81">
        <v>16.5</v>
      </c>
      <c r="N183" s="100">
        <v>16.5</v>
      </c>
      <c r="O183" s="64">
        <v>2530</v>
      </c>
      <c r="P183" s="65">
        <f>Table2245789101123456789101112131415161718192021222324252627282930313233343536373839[[#This Row],[PEMBULATAN]]*O183</f>
        <v>41745</v>
      </c>
    </row>
    <row r="184" spans="1:16" ht="26.25" customHeight="1" x14ac:dyDescent="0.2">
      <c r="A184" s="14"/>
      <c r="B184" s="14"/>
      <c r="C184" s="73" t="s">
        <v>7075</v>
      </c>
      <c r="D184" s="78" t="s">
        <v>289</v>
      </c>
      <c r="E184" s="13">
        <v>44469</v>
      </c>
      <c r="F184" s="76" t="s">
        <v>4059</v>
      </c>
      <c r="G184" s="13">
        <v>44471.916666666664</v>
      </c>
      <c r="H184" s="77" t="s">
        <v>6610</v>
      </c>
      <c r="I184" s="16">
        <v>90</v>
      </c>
      <c r="J184" s="16">
        <v>55</v>
      </c>
      <c r="K184" s="16">
        <v>25</v>
      </c>
      <c r="L184" s="16">
        <v>13</v>
      </c>
      <c r="M184" s="81">
        <v>30.9375</v>
      </c>
      <c r="N184" s="100">
        <v>30.9375</v>
      </c>
      <c r="O184" s="64">
        <v>2530</v>
      </c>
      <c r="P184" s="65">
        <f>Table2245789101123456789101112131415161718192021222324252627282930313233343536373839[[#This Row],[PEMBULATAN]]*O184</f>
        <v>78271.875</v>
      </c>
    </row>
    <row r="185" spans="1:16" ht="26.25" customHeight="1" x14ac:dyDescent="0.2">
      <c r="A185" s="14"/>
      <c r="B185" s="14"/>
      <c r="C185" s="73" t="s">
        <v>7076</v>
      </c>
      <c r="D185" s="78" t="s">
        <v>289</v>
      </c>
      <c r="E185" s="13">
        <v>44469</v>
      </c>
      <c r="F185" s="76" t="s">
        <v>4059</v>
      </c>
      <c r="G185" s="13">
        <v>44471.916666666664</v>
      </c>
      <c r="H185" s="77" t="s">
        <v>6610</v>
      </c>
      <c r="I185" s="16">
        <v>30</v>
      </c>
      <c r="J185" s="16">
        <v>25</v>
      </c>
      <c r="K185" s="16">
        <v>16</v>
      </c>
      <c r="L185" s="16">
        <v>1</v>
      </c>
      <c r="M185" s="81">
        <v>3</v>
      </c>
      <c r="N185" s="100">
        <v>3</v>
      </c>
      <c r="O185" s="64">
        <v>2530</v>
      </c>
      <c r="P185" s="65">
        <f>Table2245789101123456789101112131415161718192021222324252627282930313233343536373839[[#This Row],[PEMBULATAN]]*O185</f>
        <v>7590</v>
      </c>
    </row>
    <row r="186" spans="1:16" ht="26.25" customHeight="1" x14ac:dyDescent="0.2">
      <c r="A186" s="14"/>
      <c r="B186" s="14"/>
      <c r="C186" s="73" t="s">
        <v>7077</v>
      </c>
      <c r="D186" s="78" t="s">
        <v>289</v>
      </c>
      <c r="E186" s="13">
        <v>44469</v>
      </c>
      <c r="F186" s="76" t="s">
        <v>4059</v>
      </c>
      <c r="G186" s="13">
        <v>44471.916666666664</v>
      </c>
      <c r="H186" s="77" t="s">
        <v>6610</v>
      </c>
      <c r="I186" s="16">
        <v>22</v>
      </c>
      <c r="J186" s="16">
        <v>24</v>
      </c>
      <c r="K186" s="16">
        <v>9</v>
      </c>
      <c r="L186" s="16">
        <v>1</v>
      </c>
      <c r="M186" s="81">
        <v>1.1879999999999999</v>
      </c>
      <c r="N186" s="100">
        <v>1.1879999999999999</v>
      </c>
      <c r="O186" s="64">
        <v>2530</v>
      </c>
      <c r="P186" s="65">
        <f>Table2245789101123456789101112131415161718192021222324252627282930313233343536373839[[#This Row],[PEMBULATAN]]*O186</f>
        <v>3005.64</v>
      </c>
    </row>
    <row r="187" spans="1:16" ht="26.25" customHeight="1" x14ac:dyDescent="0.2">
      <c r="A187" s="14"/>
      <c r="B187" s="14"/>
      <c r="C187" s="73" t="s">
        <v>7078</v>
      </c>
      <c r="D187" s="78" t="s">
        <v>289</v>
      </c>
      <c r="E187" s="13">
        <v>44469</v>
      </c>
      <c r="F187" s="76" t="s">
        <v>4059</v>
      </c>
      <c r="G187" s="13">
        <v>44471.916666666664</v>
      </c>
      <c r="H187" s="77" t="s">
        <v>6610</v>
      </c>
      <c r="I187" s="16">
        <v>24</v>
      </c>
      <c r="J187" s="16">
        <v>22</v>
      </c>
      <c r="K187" s="16">
        <v>9</v>
      </c>
      <c r="L187" s="16">
        <v>1</v>
      </c>
      <c r="M187" s="81">
        <v>1.1879999999999999</v>
      </c>
      <c r="N187" s="100">
        <v>1.1879999999999999</v>
      </c>
      <c r="O187" s="64">
        <v>2530</v>
      </c>
      <c r="P187" s="65">
        <f>Table2245789101123456789101112131415161718192021222324252627282930313233343536373839[[#This Row],[PEMBULATAN]]*O187</f>
        <v>3005.64</v>
      </c>
    </row>
    <row r="188" spans="1:16" ht="26.25" customHeight="1" x14ac:dyDescent="0.2">
      <c r="A188" s="14"/>
      <c r="B188" s="14"/>
      <c r="C188" s="73" t="s">
        <v>7079</v>
      </c>
      <c r="D188" s="78" t="s">
        <v>289</v>
      </c>
      <c r="E188" s="13">
        <v>44469</v>
      </c>
      <c r="F188" s="76" t="s">
        <v>4059</v>
      </c>
      <c r="G188" s="13">
        <v>44471.916666666664</v>
      </c>
      <c r="H188" s="77" t="s">
        <v>6610</v>
      </c>
      <c r="I188" s="16">
        <v>54</v>
      </c>
      <c r="J188" s="16">
        <v>42</v>
      </c>
      <c r="K188" s="16">
        <v>14</v>
      </c>
      <c r="L188" s="16">
        <v>4</v>
      </c>
      <c r="M188" s="81">
        <v>7.9379999999999997</v>
      </c>
      <c r="N188" s="100">
        <v>7.9379999999999997</v>
      </c>
      <c r="O188" s="64">
        <v>2530</v>
      </c>
      <c r="P188" s="65">
        <f>Table2245789101123456789101112131415161718192021222324252627282930313233343536373839[[#This Row],[PEMBULATAN]]*O188</f>
        <v>20083.14</v>
      </c>
    </row>
    <row r="189" spans="1:16" ht="26.25" customHeight="1" x14ac:dyDescent="0.2">
      <c r="A189" s="14"/>
      <c r="B189" s="14"/>
      <c r="C189" s="73" t="s">
        <v>7080</v>
      </c>
      <c r="D189" s="78" t="s">
        <v>289</v>
      </c>
      <c r="E189" s="13">
        <v>44469</v>
      </c>
      <c r="F189" s="76" t="s">
        <v>4059</v>
      </c>
      <c r="G189" s="13">
        <v>44471.916666666664</v>
      </c>
      <c r="H189" s="77" t="s">
        <v>6610</v>
      </c>
      <c r="I189" s="16">
        <v>66</v>
      </c>
      <c r="J189" s="16">
        <v>63</v>
      </c>
      <c r="K189" s="16">
        <v>20</v>
      </c>
      <c r="L189" s="16">
        <v>17</v>
      </c>
      <c r="M189" s="81">
        <v>20.79</v>
      </c>
      <c r="N189" s="100">
        <v>20.79</v>
      </c>
      <c r="O189" s="64">
        <v>2530</v>
      </c>
      <c r="P189" s="65">
        <f>Table2245789101123456789101112131415161718192021222324252627282930313233343536373839[[#This Row],[PEMBULATAN]]*O189</f>
        <v>52598.7</v>
      </c>
    </row>
    <row r="190" spans="1:16" ht="26.25" customHeight="1" x14ac:dyDescent="0.2">
      <c r="A190" s="14"/>
      <c r="B190" s="14"/>
      <c r="C190" s="73" t="s">
        <v>7081</v>
      </c>
      <c r="D190" s="78" t="s">
        <v>289</v>
      </c>
      <c r="E190" s="13">
        <v>44469</v>
      </c>
      <c r="F190" s="76" t="s">
        <v>4059</v>
      </c>
      <c r="G190" s="13">
        <v>44471.916666666664</v>
      </c>
      <c r="H190" s="77" t="s">
        <v>6610</v>
      </c>
      <c r="I190" s="16">
        <v>60</v>
      </c>
      <c r="J190" s="16">
        <v>55</v>
      </c>
      <c r="K190" s="16">
        <v>20</v>
      </c>
      <c r="L190" s="16">
        <v>11</v>
      </c>
      <c r="M190" s="81">
        <v>16.5</v>
      </c>
      <c r="N190" s="100">
        <v>16.5</v>
      </c>
      <c r="O190" s="64">
        <v>2530</v>
      </c>
      <c r="P190" s="65">
        <f>Table2245789101123456789101112131415161718192021222324252627282930313233343536373839[[#This Row],[PEMBULATAN]]*O190</f>
        <v>41745</v>
      </c>
    </row>
    <row r="191" spans="1:16" ht="26.25" customHeight="1" x14ac:dyDescent="0.2">
      <c r="A191" s="14"/>
      <c r="B191" s="14"/>
      <c r="C191" s="73" t="s">
        <v>7082</v>
      </c>
      <c r="D191" s="78" t="s">
        <v>289</v>
      </c>
      <c r="E191" s="13">
        <v>44469</v>
      </c>
      <c r="F191" s="76" t="s">
        <v>4059</v>
      </c>
      <c r="G191" s="13">
        <v>44471.916666666664</v>
      </c>
      <c r="H191" s="77" t="s">
        <v>6610</v>
      </c>
      <c r="I191" s="16">
        <v>60</v>
      </c>
      <c r="J191" s="16">
        <v>50</v>
      </c>
      <c r="K191" s="16">
        <v>20</v>
      </c>
      <c r="L191" s="16">
        <v>7</v>
      </c>
      <c r="M191" s="81">
        <v>15</v>
      </c>
      <c r="N191" s="100">
        <v>15</v>
      </c>
      <c r="O191" s="64">
        <v>2530</v>
      </c>
      <c r="P191" s="65">
        <f>Table2245789101123456789101112131415161718192021222324252627282930313233343536373839[[#This Row],[PEMBULATAN]]*O191</f>
        <v>37950</v>
      </c>
    </row>
    <row r="192" spans="1:16" ht="26.25" customHeight="1" x14ac:dyDescent="0.2">
      <c r="A192" s="14"/>
      <c r="B192" s="14"/>
      <c r="C192" s="73" t="s">
        <v>7083</v>
      </c>
      <c r="D192" s="78" t="s">
        <v>289</v>
      </c>
      <c r="E192" s="13">
        <v>44469</v>
      </c>
      <c r="F192" s="76" t="s">
        <v>4059</v>
      </c>
      <c r="G192" s="13">
        <v>44471.916666666664</v>
      </c>
      <c r="H192" s="77" t="s">
        <v>6610</v>
      </c>
      <c r="I192" s="16">
        <v>60</v>
      </c>
      <c r="J192" s="16">
        <v>53</v>
      </c>
      <c r="K192" s="16">
        <v>23</v>
      </c>
      <c r="L192" s="16">
        <v>13</v>
      </c>
      <c r="M192" s="81">
        <v>18.285</v>
      </c>
      <c r="N192" s="100">
        <v>18.285</v>
      </c>
      <c r="O192" s="64">
        <v>2530</v>
      </c>
      <c r="P192" s="65">
        <f>Table2245789101123456789101112131415161718192021222324252627282930313233343536373839[[#This Row],[PEMBULATAN]]*O192</f>
        <v>46261.05</v>
      </c>
    </row>
    <row r="193" spans="1:16" ht="26.25" customHeight="1" x14ac:dyDescent="0.2">
      <c r="A193" s="14"/>
      <c r="B193" s="14"/>
      <c r="C193" s="73" t="s">
        <v>7084</v>
      </c>
      <c r="D193" s="78" t="s">
        <v>289</v>
      </c>
      <c r="E193" s="13">
        <v>44469</v>
      </c>
      <c r="F193" s="76" t="s">
        <v>4059</v>
      </c>
      <c r="G193" s="13">
        <v>44471.916666666664</v>
      </c>
      <c r="H193" s="77" t="s">
        <v>6610</v>
      </c>
      <c r="I193" s="16">
        <v>75</v>
      </c>
      <c r="J193" s="16">
        <v>44</v>
      </c>
      <c r="K193" s="16">
        <v>32</v>
      </c>
      <c r="L193" s="16">
        <v>7</v>
      </c>
      <c r="M193" s="81">
        <v>26.4</v>
      </c>
      <c r="N193" s="100">
        <v>27</v>
      </c>
      <c r="O193" s="64">
        <v>2530</v>
      </c>
      <c r="P193" s="65">
        <f>Table2245789101123456789101112131415161718192021222324252627282930313233343536373839[[#This Row],[PEMBULATAN]]*O193</f>
        <v>68310</v>
      </c>
    </row>
    <row r="194" spans="1:16" ht="26.25" customHeight="1" x14ac:dyDescent="0.2">
      <c r="A194" s="14"/>
      <c r="B194" s="14"/>
      <c r="C194" s="73" t="s">
        <v>7085</v>
      </c>
      <c r="D194" s="78" t="s">
        <v>289</v>
      </c>
      <c r="E194" s="13">
        <v>44469</v>
      </c>
      <c r="F194" s="76" t="s">
        <v>4059</v>
      </c>
      <c r="G194" s="13">
        <v>44471.916666666664</v>
      </c>
      <c r="H194" s="77" t="s">
        <v>6610</v>
      </c>
      <c r="I194" s="16">
        <v>75</v>
      </c>
      <c r="J194" s="16">
        <v>54</v>
      </c>
      <c r="K194" s="16">
        <v>25</v>
      </c>
      <c r="L194" s="16">
        <v>22</v>
      </c>
      <c r="M194" s="81">
        <v>25.3125</v>
      </c>
      <c r="N194" s="100">
        <v>26</v>
      </c>
      <c r="O194" s="64">
        <v>2530</v>
      </c>
      <c r="P194" s="65">
        <f>Table2245789101123456789101112131415161718192021222324252627282930313233343536373839[[#This Row],[PEMBULATAN]]*O194</f>
        <v>65780</v>
      </c>
    </row>
    <row r="195" spans="1:16" ht="26.25" customHeight="1" x14ac:dyDescent="0.2">
      <c r="A195" s="14"/>
      <c r="B195" s="14"/>
      <c r="C195" s="73" t="s">
        <v>7086</v>
      </c>
      <c r="D195" s="78" t="s">
        <v>289</v>
      </c>
      <c r="E195" s="13">
        <v>44469</v>
      </c>
      <c r="F195" s="76" t="s">
        <v>4059</v>
      </c>
      <c r="G195" s="13">
        <v>44471.916666666664</v>
      </c>
      <c r="H195" s="77" t="s">
        <v>6610</v>
      </c>
      <c r="I195" s="16">
        <v>80</v>
      </c>
      <c r="J195" s="16">
        <v>50</v>
      </c>
      <c r="K195" s="16">
        <v>38</v>
      </c>
      <c r="L195" s="16">
        <v>17</v>
      </c>
      <c r="M195" s="81">
        <v>38</v>
      </c>
      <c r="N195" s="100">
        <v>38</v>
      </c>
      <c r="O195" s="64">
        <v>2530</v>
      </c>
      <c r="P195" s="65">
        <f>Table2245789101123456789101112131415161718192021222324252627282930313233343536373839[[#This Row],[PEMBULATAN]]*O195</f>
        <v>96140</v>
      </c>
    </row>
    <row r="196" spans="1:16" ht="26.25" customHeight="1" x14ac:dyDescent="0.2">
      <c r="A196" s="14"/>
      <c r="B196" s="14"/>
      <c r="C196" s="73" t="s">
        <v>7087</v>
      </c>
      <c r="D196" s="78" t="s">
        <v>289</v>
      </c>
      <c r="E196" s="13">
        <v>44469</v>
      </c>
      <c r="F196" s="76" t="s">
        <v>4059</v>
      </c>
      <c r="G196" s="13">
        <v>44471.916666666664</v>
      </c>
      <c r="H196" s="77" t="s">
        <v>6610</v>
      </c>
      <c r="I196" s="16">
        <v>80</v>
      </c>
      <c r="J196" s="16">
        <v>55</v>
      </c>
      <c r="K196" s="16">
        <v>28</v>
      </c>
      <c r="L196" s="16">
        <v>21</v>
      </c>
      <c r="M196" s="81">
        <v>30.8</v>
      </c>
      <c r="N196" s="100">
        <v>30.8</v>
      </c>
      <c r="O196" s="64">
        <v>2530</v>
      </c>
      <c r="P196" s="65">
        <f>Table2245789101123456789101112131415161718192021222324252627282930313233343536373839[[#This Row],[PEMBULATAN]]*O196</f>
        <v>77924</v>
      </c>
    </row>
    <row r="197" spans="1:16" ht="26.25" customHeight="1" x14ac:dyDescent="0.2">
      <c r="A197" s="14"/>
      <c r="B197" s="14"/>
      <c r="C197" s="73" t="s">
        <v>7088</v>
      </c>
      <c r="D197" s="78" t="s">
        <v>289</v>
      </c>
      <c r="E197" s="13">
        <v>44469</v>
      </c>
      <c r="F197" s="76" t="s">
        <v>4059</v>
      </c>
      <c r="G197" s="13">
        <v>44471.916666666664</v>
      </c>
      <c r="H197" s="77" t="s">
        <v>6610</v>
      </c>
      <c r="I197" s="16">
        <v>85</v>
      </c>
      <c r="J197" s="16">
        <v>42</v>
      </c>
      <c r="K197" s="16">
        <v>35</v>
      </c>
      <c r="L197" s="16">
        <v>16</v>
      </c>
      <c r="M197" s="81">
        <v>31.237500000000001</v>
      </c>
      <c r="N197" s="100">
        <v>31.237500000000001</v>
      </c>
      <c r="O197" s="64">
        <v>2530</v>
      </c>
      <c r="P197" s="65">
        <f>Table2245789101123456789101112131415161718192021222324252627282930313233343536373839[[#This Row],[PEMBULATAN]]*O197</f>
        <v>79030.875</v>
      </c>
    </row>
    <row r="198" spans="1:16" ht="26.25" customHeight="1" x14ac:dyDescent="0.2">
      <c r="A198" s="14"/>
      <c r="B198" s="14"/>
      <c r="C198" s="73" t="s">
        <v>7089</v>
      </c>
      <c r="D198" s="78" t="s">
        <v>289</v>
      </c>
      <c r="E198" s="13">
        <v>44469</v>
      </c>
      <c r="F198" s="76" t="s">
        <v>4059</v>
      </c>
      <c r="G198" s="13">
        <v>44471.916666666664</v>
      </c>
      <c r="H198" s="77" t="s">
        <v>6610</v>
      </c>
      <c r="I198" s="16">
        <v>98</v>
      </c>
      <c r="J198" s="16">
        <v>55</v>
      </c>
      <c r="K198" s="16">
        <v>29</v>
      </c>
      <c r="L198" s="16">
        <v>21</v>
      </c>
      <c r="M198" s="81">
        <v>39.077500000000001</v>
      </c>
      <c r="N198" s="100">
        <v>39.077500000000001</v>
      </c>
      <c r="O198" s="64">
        <v>2530</v>
      </c>
      <c r="P198" s="65">
        <f>Table2245789101123456789101112131415161718192021222324252627282930313233343536373839[[#This Row],[PEMBULATAN]]*O198</f>
        <v>98866.074999999997</v>
      </c>
    </row>
    <row r="199" spans="1:16" ht="26.25" customHeight="1" x14ac:dyDescent="0.2">
      <c r="A199" s="14"/>
      <c r="B199" s="96"/>
      <c r="C199" s="73" t="s">
        <v>7090</v>
      </c>
      <c r="D199" s="78" t="s">
        <v>289</v>
      </c>
      <c r="E199" s="13">
        <v>44469</v>
      </c>
      <c r="F199" s="76" t="s">
        <v>4059</v>
      </c>
      <c r="G199" s="13">
        <v>44471.916666666664</v>
      </c>
      <c r="H199" s="77" t="s">
        <v>6610</v>
      </c>
      <c r="I199" s="16">
        <v>88</v>
      </c>
      <c r="J199" s="16">
        <v>65</v>
      </c>
      <c r="K199" s="16">
        <v>30</v>
      </c>
      <c r="L199" s="16">
        <v>23</v>
      </c>
      <c r="M199" s="81">
        <v>42.9</v>
      </c>
      <c r="N199" s="100">
        <v>42.9</v>
      </c>
      <c r="O199" s="64">
        <v>2530</v>
      </c>
      <c r="P199" s="65">
        <f>Table2245789101123456789101112131415161718192021222324252627282930313233343536373839[[#This Row],[PEMBULATAN]]*O199</f>
        <v>108537</v>
      </c>
    </row>
    <row r="200" spans="1:16" ht="26.25" customHeight="1" x14ac:dyDescent="0.2">
      <c r="A200" s="14"/>
      <c r="B200" s="14" t="s">
        <v>7091</v>
      </c>
      <c r="C200" s="73" t="s">
        <v>7092</v>
      </c>
      <c r="D200" s="78" t="s">
        <v>289</v>
      </c>
      <c r="E200" s="13">
        <v>44469</v>
      </c>
      <c r="F200" s="76" t="s">
        <v>4059</v>
      </c>
      <c r="G200" s="13">
        <v>44471.916666666664</v>
      </c>
      <c r="H200" s="77" t="s">
        <v>6610</v>
      </c>
      <c r="I200" s="16">
        <v>60</v>
      </c>
      <c r="J200" s="16">
        <v>34</v>
      </c>
      <c r="K200" s="16">
        <v>34</v>
      </c>
      <c r="L200" s="16">
        <v>16</v>
      </c>
      <c r="M200" s="81">
        <v>17.34</v>
      </c>
      <c r="N200" s="100">
        <v>18</v>
      </c>
      <c r="O200" s="64">
        <v>2530</v>
      </c>
      <c r="P200" s="65">
        <f>Table2245789101123456789101112131415161718192021222324252627282930313233343536373839[[#This Row],[PEMBULATAN]]*O200</f>
        <v>45540</v>
      </c>
    </row>
    <row r="201" spans="1:16" ht="26.25" customHeight="1" x14ac:dyDescent="0.2">
      <c r="A201" s="14"/>
      <c r="B201" s="14"/>
      <c r="C201" s="73" t="s">
        <v>7093</v>
      </c>
      <c r="D201" s="78" t="s">
        <v>289</v>
      </c>
      <c r="E201" s="13">
        <v>44469</v>
      </c>
      <c r="F201" s="76" t="s">
        <v>4059</v>
      </c>
      <c r="G201" s="13">
        <v>44471.916666666664</v>
      </c>
      <c r="H201" s="77" t="s">
        <v>6610</v>
      </c>
      <c r="I201" s="16">
        <v>53</v>
      </c>
      <c r="J201" s="16">
        <v>39</v>
      </c>
      <c r="K201" s="16">
        <v>25</v>
      </c>
      <c r="L201" s="16">
        <v>6</v>
      </c>
      <c r="M201" s="81">
        <v>12.918749999999999</v>
      </c>
      <c r="N201" s="100">
        <v>12.918749999999999</v>
      </c>
      <c r="O201" s="64">
        <v>2530</v>
      </c>
      <c r="P201" s="65">
        <f>Table2245789101123456789101112131415161718192021222324252627282930313233343536373839[[#This Row],[PEMBULATAN]]*O201</f>
        <v>32684.4375</v>
      </c>
    </row>
    <row r="202" spans="1:16" ht="26.25" customHeight="1" x14ac:dyDescent="0.2">
      <c r="A202" s="14"/>
      <c r="B202" s="14"/>
      <c r="C202" s="73" t="s">
        <v>7094</v>
      </c>
      <c r="D202" s="78" t="s">
        <v>289</v>
      </c>
      <c r="E202" s="13">
        <v>44469</v>
      </c>
      <c r="F202" s="76" t="s">
        <v>4059</v>
      </c>
      <c r="G202" s="13">
        <v>44471.916666666664</v>
      </c>
      <c r="H202" s="77" t="s">
        <v>6610</v>
      </c>
      <c r="I202" s="16">
        <v>83</v>
      </c>
      <c r="J202" s="16">
        <v>57</v>
      </c>
      <c r="K202" s="16">
        <v>30</v>
      </c>
      <c r="L202" s="16">
        <v>24</v>
      </c>
      <c r="M202" s="81">
        <v>35.482500000000002</v>
      </c>
      <c r="N202" s="100">
        <v>36</v>
      </c>
      <c r="O202" s="64">
        <v>2530</v>
      </c>
      <c r="P202" s="65">
        <f>Table2245789101123456789101112131415161718192021222324252627282930313233343536373839[[#This Row],[PEMBULATAN]]*O202</f>
        <v>91080</v>
      </c>
    </row>
    <row r="203" spans="1:16" ht="26.25" customHeight="1" x14ac:dyDescent="0.2">
      <c r="A203" s="14"/>
      <c r="B203" s="14"/>
      <c r="C203" s="73" t="s">
        <v>7095</v>
      </c>
      <c r="D203" s="78" t="s">
        <v>289</v>
      </c>
      <c r="E203" s="13">
        <v>44469</v>
      </c>
      <c r="F203" s="76" t="s">
        <v>4059</v>
      </c>
      <c r="G203" s="13">
        <v>44471.916666666664</v>
      </c>
      <c r="H203" s="77" t="s">
        <v>6610</v>
      </c>
      <c r="I203" s="16">
        <v>23</v>
      </c>
      <c r="J203" s="16">
        <v>26</v>
      </c>
      <c r="K203" s="16">
        <v>18</v>
      </c>
      <c r="L203" s="16">
        <v>2</v>
      </c>
      <c r="M203" s="81">
        <v>2.6909999999999998</v>
      </c>
      <c r="N203" s="100">
        <v>2.6909999999999998</v>
      </c>
      <c r="O203" s="64">
        <v>2530</v>
      </c>
      <c r="P203" s="65">
        <f>Table2245789101123456789101112131415161718192021222324252627282930313233343536373839[[#This Row],[PEMBULATAN]]*O203</f>
        <v>6808.23</v>
      </c>
    </row>
    <row r="204" spans="1:16" ht="26.25" customHeight="1" x14ac:dyDescent="0.2">
      <c r="A204" s="14"/>
      <c r="B204" s="14"/>
      <c r="C204" s="73" t="s">
        <v>7096</v>
      </c>
      <c r="D204" s="78" t="s">
        <v>289</v>
      </c>
      <c r="E204" s="13">
        <v>44469</v>
      </c>
      <c r="F204" s="76" t="s">
        <v>4059</v>
      </c>
      <c r="G204" s="13">
        <v>44471.916666666664</v>
      </c>
      <c r="H204" s="77" t="s">
        <v>6610</v>
      </c>
      <c r="I204" s="16">
        <v>20</v>
      </c>
      <c r="J204" s="16">
        <v>12</v>
      </c>
      <c r="K204" s="16">
        <v>9</v>
      </c>
      <c r="L204" s="16">
        <v>1</v>
      </c>
      <c r="M204" s="81">
        <v>0.54</v>
      </c>
      <c r="N204" s="100">
        <v>1</v>
      </c>
      <c r="O204" s="64">
        <v>2530</v>
      </c>
      <c r="P204" s="65">
        <f>Table2245789101123456789101112131415161718192021222324252627282930313233343536373839[[#This Row],[PEMBULATAN]]*O204</f>
        <v>2530</v>
      </c>
    </row>
    <row r="205" spans="1:16" ht="26.25" customHeight="1" x14ac:dyDescent="0.2">
      <c r="A205" s="14"/>
      <c r="B205" s="14"/>
      <c r="C205" s="73" t="s">
        <v>7097</v>
      </c>
      <c r="D205" s="78" t="s">
        <v>289</v>
      </c>
      <c r="E205" s="13">
        <v>44469</v>
      </c>
      <c r="F205" s="76" t="s">
        <v>4059</v>
      </c>
      <c r="G205" s="13">
        <v>44471.916666666664</v>
      </c>
      <c r="H205" s="77" t="s">
        <v>6610</v>
      </c>
      <c r="I205" s="16">
        <v>65</v>
      </c>
      <c r="J205" s="16">
        <v>50</v>
      </c>
      <c r="K205" s="16">
        <v>25</v>
      </c>
      <c r="L205" s="16">
        <v>12</v>
      </c>
      <c r="M205" s="81">
        <v>20.3125</v>
      </c>
      <c r="N205" s="100">
        <v>20.3125</v>
      </c>
      <c r="O205" s="64">
        <v>2530</v>
      </c>
      <c r="P205" s="65">
        <f>Table2245789101123456789101112131415161718192021222324252627282930313233343536373839[[#This Row],[PEMBULATAN]]*O205</f>
        <v>51390.625</v>
      </c>
    </row>
    <row r="206" spans="1:16" ht="26.25" customHeight="1" x14ac:dyDescent="0.2">
      <c r="A206" s="14"/>
      <c r="B206" s="14"/>
      <c r="C206" s="73" t="s">
        <v>7098</v>
      </c>
      <c r="D206" s="78" t="s">
        <v>289</v>
      </c>
      <c r="E206" s="13">
        <v>44469</v>
      </c>
      <c r="F206" s="76" t="s">
        <v>4059</v>
      </c>
      <c r="G206" s="13">
        <v>44471.916666666664</v>
      </c>
      <c r="H206" s="77" t="s">
        <v>6610</v>
      </c>
      <c r="I206" s="16">
        <v>23</v>
      </c>
      <c r="J206" s="16">
        <v>24</v>
      </c>
      <c r="K206" s="16">
        <v>15</v>
      </c>
      <c r="L206" s="16">
        <v>3</v>
      </c>
      <c r="M206" s="81">
        <v>2.0699999999999998</v>
      </c>
      <c r="N206" s="100">
        <v>3</v>
      </c>
      <c r="O206" s="64">
        <v>2530</v>
      </c>
      <c r="P206" s="65">
        <f>Table2245789101123456789101112131415161718192021222324252627282930313233343536373839[[#This Row],[PEMBULATAN]]*O206</f>
        <v>7590</v>
      </c>
    </row>
    <row r="207" spans="1:16" ht="26.25" customHeight="1" x14ac:dyDescent="0.2">
      <c r="A207" s="14"/>
      <c r="B207" s="14"/>
      <c r="C207" s="73" t="s">
        <v>7099</v>
      </c>
      <c r="D207" s="78" t="s">
        <v>289</v>
      </c>
      <c r="E207" s="13">
        <v>44469</v>
      </c>
      <c r="F207" s="76" t="s">
        <v>4059</v>
      </c>
      <c r="G207" s="13">
        <v>44471.916666666664</v>
      </c>
      <c r="H207" s="77" t="s">
        <v>6610</v>
      </c>
      <c r="I207" s="16">
        <v>99</v>
      </c>
      <c r="J207" s="16">
        <v>65</v>
      </c>
      <c r="K207" s="16">
        <v>15</v>
      </c>
      <c r="L207" s="16">
        <v>14</v>
      </c>
      <c r="M207" s="81">
        <v>24.131250000000001</v>
      </c>
      <c r="N207" s="100">
        <v>24.131250000000001</v>
      </c>
      <c r="O207" s="64">
        <v>2530</v>
      </c>
      <c r="P207" s="65">
        <f>Table2245789101123456789101112131415161718192021222324252627282930313233343536373839[[#This Row],[PEMBULATAN]]*O207</f>
        <v>61052.0625</v>
      </c>
    </row>
    <row r="208" spans="1:16" ht="26.25" customHeight="1" x14ac:dyDescent="0.2">
      <c r="A208" s="14"/>
      <c r="B208" s="14"/>
      <c r="C208" s="73" t="s">
        <v>7100</v>
      </c>
      <c r="D208" s="78" t="s">
        <v>289</v>
      </c>
      <c r="E208" s="13">
        <v>44469</v>
      </c>
      <c r="F208" s="76" t="s">
        <v>4059</v>
      </c>
      <c r="G208" s="13">
        <v>44471.916666666664</v>
      </c>
      <c r="H208" s="77" t="s">
        <v>6610</v>
      </c>
      <c r="I208" s="16">
        <v>58</v>
      </c>
      <c r="J208" s="16">
        <v>55</v>
      </c>
      <c r="K208" s="16">
        <v>25</v>
      </c>
      <c r="L208" s="16">
        <v>26</v>
      </c>
      <c r="M208" s="81">
        <v>19.9375</v>
      </c>
      <c r="N208" s="100">
        <v>26</v>
      </c>
      <c r="O208" s="64">
        <v>2530</v>
      </c>
      <c r="P208" s="65">
        <f>Table2245789101123456789101112131415161718192021222324252627282930313233343536373839[[#This Row],[PEMBULATAN]]*O208</f>
        <v>65780</v>
      </c>
    </row>
    <row r="209" spans="1:16" ht="26.25" customHeight="1" x14ac:dyDescent="0.2">
      <c r="A209" s="14"/>
      <c r="B209" s="96"/>
      <c r="C209" s="73" t="s">
        <v>7101</v>
      </c>
      <c r="D209" s="78" t="s">
        <v>289</v>
      </c>
      <c r="E209" s="13">
        <v>44469</v>
      </c>
      <c r="F209" s="76" t="s">
        <v>4059</v>
      </c>
      <c r="G209" s="13">
        <v>44471.916666666664</v>
      </c>
      <c r="H209" s="77" t="s">
        <v>6610</v>
      </c>
      <c r="I209" s="16">
        <v>50</v>
      </c>
      <c r="J209" s="16">
        <v>52</v>
      </c>
      <c r="K209" s="16">
        <v>41</v>
      </c>
      <c r="L209" s="16">
        <v>18</v>
      </c>
      <c r="M209" s="81">
        <v>26.65</v>
      </c>
      <c r="N209" s="100">
        <v>26.65</v>
      </c>
      <c r="O209" s="64">
        <v>2530</v>
      </c>
      <c r="P209" s="65">
        <f>Table2245789101123456789101112131415161718192021222324252627282930313233343536373839[[#This Row],[PEMBULATAN]]*O209</f>
        <v>67424.5</v>
      </c>
    </row>
    <row r="210" spans="1:16" ht="26.25" customHeight="1" x14ac:dyDescent="0.2">
      <c r="A210" s="14"/>
      <c r="B210" s="14" t="s">
        <v>7102</v>
      </c>
      <c r="C210" s="73" t="s">
        <v>7103</v>
      </c>
      <c r="D210" s="78" t="s">
        <v>289</v>
      </c>
      <c r="E210" s="13">
        <v>44469</v>
      </c>
      <c r="F210" s="76" t="s">
        <v>4059</v>
      </c>
      <c r="G210" s="13">
        <v>44471.916666666664</v>
      </c>
      <c r="H210" s="77" t="s">
        <v>6610</v>
      </c>
      <c r="I210" s="16">
        <v>47</v>
      </c>
      <c r="J210" s="16">
        <v>33</v>
      </c>
      <c r="K210" s="16">
        <v>29</v>
      </c>
      <c r="L210" s="16">
        <v>9</v>
      </c>
      <c r="M210" s="81">
        <v>11.24475</v>
      </c>
      <c r="N210" s="100">
        <v>11.24475</v>
      </c>
      <c r="O210" s="64">
        <v>2530</v>
      </c>
      <c r="P210" s="65">
        <f>Table2245789101123456789101112131415161718192021222324252627282930313233343536373839[[#This Row],[PEMBULATAN]]*O210</f>
        <v>28449.217499999999</v>
      </c>
    </row>
    <row r="211" spans="1:16" ht="26.25" customHeight="1" x14ac:dyDescent="0.2">
      <c r="A211" s="14"/>
      <c r="B211" s="14"/>
      <c r="C211" s="73" t="s">
        <v>7104</v>
      </c>
      <c r="D211" s="78" t="s">
        <v>289</v>
      </c>
      <c r="E211" s="13">
        <v>44469</v>
      </c>
      <c r="F211" s="76" t="s">
        <v>4059</v>
      </c>
      <c r="G211" s="13">
        <v>44471.916666666664</v>
      </c>
      <c r="H211" s="77" t="s">
        <v>6610</v>
      </c>
      <c r="I211" s="16">
        <v>47</v>
      </c>
      <c r="J211" s="16">
        <v>33</v>
      </c>
      <c r="K211" s="16">
        <v>29</v>
      </c>
      <c r="L211" s="16">
        <v>9</v>
      </c>
      <c r="M211" s="81">
        <v>11.24475</v>
      </c>
      <c r="N211" s="100">
        <v>11.24475</v>
      </c>
      <c r="O211" s="64">
        <v>2530</v>
      </c>
      <c r="P211" s="65">
        <f>Table2245789101123456789101112131415161718192021222324252627282930313233343536373839[[#This Row],[PEMBULATAN]]*O211</f>
        <v>28449.217499999999</v>
      </c>
    </row>
    <row r="212" spans="1:16" ht="26.25" customHeight="1" x14ac:dyDescent="0.2">
      <c r="A212" s="14"/>
      <c r="B212" s="14"/>
      <c r="C212" s="73" t="s">
        <v>7105</v>
      </c>
      <c r="D212" s="78" t="s">
        <v>289</v>
      </c>
      <c r="E212" s="13">
        <v>44469</v>
      </c>
      <c r="F212" s="76" t="s">
        <v>4059</v>
      </c>
      <c r="G212" s="13">
        <v>44471.916666666664</v>
      </c>
      <c r="H212" s="77" t="s">
        <v>6610</v>
      </c>
      <c r="I212" s="16">
        <v>47</v>
      </c>
      <c r="J212" s="16">
        <v>33</v>
      </c>
      <c r="K212" s="16">
        <v>29</v>
      </c>
      <c r="L212" s="16">
        <v>9</v>
      </c>
      <c r="M212" s="81">
        <v>11.24475</v>
      </c>
      <c r="N212" s="100">
        <v>11.24475</v>
      </c>
      <c r="O212" s="64">
        <v>2530</v>
      </c>
      <c r="P212" s="65">
        <f>Table2245789101123456789101112131415161718192021222324252627282930313233343536373839[[#This Row],[PEMBULATAN]]*O212</f>
        <v>28449.217499999999</v>
      </c>
    </row>
    <row r="213" spans="1:16" ht="26.25" customHeight="1" x14ac:dyDescent="0.2">
      <c r="A213" s="14"/>
      <c r="B213" s="14"/>
      <c r="C213" s="73" t="s">
        <v>7106</v>
      </c>
      <c r="D213" s="78" t="s">
        <v>289</v>
      </c>
      <c r="E213" s="13">
        <v>44469</v>
      </c>
      <c r="F213" s="76" t="s">
        <v>4059</v>
      </c>
      <c r="G213" s="13">
        <v>44471.916666666664</v>
      </c>
      <c r="H213" s="77" t="s">
        <v>6610</v>
      </c>
      <c r="I213" s="16">
        <v>47</v>
      </c>
      <c r="J213" s="16">
        <v>33</v>
      </c>
      <c r="K213" s="16">
        <v>29</v>
      </c>
      <c r="L213" s="16">
        <v>9</v>
      </c>
      <c r="M213" s="81">
        <v>11.24475</v>
      </c>
      <c r="N213" s="100">
        <v>11.24475</v>
      </c>
      <c r="O213" s="64">
        <v>2530</v>
      </c>
      <c r="P213" s="65">
        <f>Table2245789101123456789101112131415161718192021222324252627282930313233343536373839[[#This Row],[PEMBULATAN]]*O213</f>
        <v>28449.217499999999</v>
      </c>
    </row>
    <row r="214" spans="1:16" ht="22.5" customHeight="1" x14ac:dyDescent="0.2">
      <c r="A214" s="120" t="s">
        <v>30</v>
      </c>
      <c r="B214" s="121"/>
      <c r="C214" s="121"/>
      <c r="D214" s="121"/>
      <c r="E214" s="121"/>
      <c r="F214" s="121"/>
      <c r="G214" s="121"/>
      <c r="H214" s="121"/>
      <c r="I214" s="121"/>
      <c r="J214" s="121"/>
      <c r="K214" s="121"/>
      <c r="L214" s="122"/>
      <c r="M214" s="79">
        <f>SUBTOTAL(109,Table2245789101123456789101112131415161718192021222324252627282930313233343536373839[KG VOLUME])</f>
        <v>3913.2252500000013</v>
      </c>
      <c r="N214" s="68">
        <f>SUM(N3:N213)</f>
        <v>3969.7482500000006</v>
      </c>
      <c r="O214" s="123">
        <f>SUM(P3:P213)</f>
        <v>10043463.072499994</v>
      </c>
      <c r="P214" s="124"/>
    </row>
    <row r="215" spans="1:16" ht="18" customHeight="1" x14ac:dyDescent="0.2">
      <c r="A215" s="86"/>
      <c r="B215" s="56" t="s">
        <v>42</v>
      </c>
      <c r="C215" s="55"/>
      <c r="D215" s="57" t="s">
        <v>43</v>
      </c>
      <c r="E215" s="86"/>
      <c r="F215" s="86"/>
      <c r="G215" s="86"/>
      <c r="H215" s="86"/>
      <c r="I215" s="86"/>
      <c r="J215" s="86"/>
      <c r="K215" s="86"/>
      <c r="L215" s="86"/>
      <c r="M215" s="87"/>
      <c r="N215" s="88" t="s">
        <v>51</v>
      </c>
      <c r="O215" s="89"/>
      <c r="P215" s="89">
        <f>O214*10%</f>
        <v>1004346.3072499995</v>
      </c>
    </row>
    <row r="216" spans="1:16" ht="18" customHeight="1" thickBot="1" x14ac:dyDescent="0.25">
      <c r="A216" s="86"/>
      <c r="B216" s="56"/>
      <c r="C216" s="55"/>
      <c r="D216" s="57"/>
      <c r="E216" s="86"/>
      <c r="F216" s="86"/>
      <c r="G216" s="86"/>
      <c r="H216" s="86"/>
      <c r="I216" s="86"/>
      <c r="J216" s="86"/>
      <c r="K216" s="86"/>
      <c r="L216" s="86"/>
      <c r="M216" s="87"/>
      <c r="N216" s="90" t="s">
        <v>52</v>
      </c>
      <c r="O216" s="91"/>
      <c r="P216" s="91">
        <f>O214-P215</f>
        <v>9039116.7652499955</v>
      </c>
    </row>
    <row r="217" spans="1:16" ht="18" customHeight="1" x14ac:dyDescent="0.2">
      <c r="A217" s="11"/>
      <c r="H217" s="63"/>
      <c r="N217" s="62" t="s">
        <v>31</v>
      </c>
      <c r="P217" s="69">
        <f>P216*1%</f>
        <v>90391.167652499964</v>
      </c>
    </row>
    <row r="218" spans="1:16" ht="18" customHeight="1" thickBot="1" x14ac:dyDescent="0.25">
      <c r="A218" s="11"/>
      <c r="H218" s="63"/>
      <c r="N218" s="62" t="s">
        <v>53</v>
      </c>
      <c r="P218" s="71">
        <f>P216*2%</f>
        <v>180782.33530499993</v>
      </c>
    </row>
    <row r="219" spans="1:16" ht="18" customHeight="1" x14ac:dyDescent="0.2">
      <c r="A219" s="11"/>
      <c r="H219" s="63"/>
      <c r="N219" s="66" t="s">
        <v>32</v>
      </c>
      <c r="O219" s="67"/>
      <c r="P219" s="70">
        <f>P216+P217-P218</f>
        <v>8948725.5975974966</v>
      </c>
    </row>
    <row r="221" spans="1:16" x14ac:dyDescent="0.2">
      <c r="A221" s="11"/>
      <c r="H221" s="63"/>
      <c r="P221" s="71"/>
    </row>
    <row r="222" spans="1:16" x14ac:dyDescent="0.2">
      <c r="A222" s="11"/>
      <c r="H222" s="63"/>
      <c r="O222" s="58"/>
      <c r="P222" s="71"/>
    </row>
    <row r="223" spans="1:16" s="3" customFormat="1" x14ac:dyDescent="0.25">
      <c r="A223" s="11"/>
      <c r="B223" s="2"/>
      <c r="C223" s="2"/>
      <c r="E223" s="12"/>
      <c r="H223" s="63"/>
      <c r="N223" s="15"/>
      <c r="O223" s="15"/>
      <c r="P223" s="15"/>
    </row>
    <row r="224" spans="1:16" s="3" customFormat="1" x14ac:dyDescent="0.25">
      <c r="A224" s="11"/>
      <c r="B224" s="2"/>
      <c r="C224" s="2"/>
      <c r="E224" s="12"/>
      <c r="H224" s="63"/>
      <c r="N224" s="15"/>
      <c r="O224" s="15"/>
      <c r="P224" s="15"/>
    </row>
    <row r="225" spans="1:16" s="3" customFormat="1" x14ac:dyDescent="0.25">
      <c r="A225" s="11"/>
      <c r="B225" s="2"/>
      <c r="C225" s="2"/>
      <c r="E225" s="12"/>
      <c r="H225" s="63"/>
      <c r="N225" s="15"/>
      <c r="O225" s="15"/>
      <c r="P225" s="15"/>
    </row>
    <row r="226" spans="1:16" s="3" customFormat="1" x14ac:dyDescent="0.25">
      <c r="A226" s="11"/>
      <c r="B226" s="2"/>
      <c r="C226" s="2"/>
      <c r="E226" s="12"/>
      <c r="H226" s="63"/>
      <c r="N226" s="15"/>
      <c r="O226" s="15"/>
      <c r="P226" s="15"/>
    </row>
    <row r="227" spans="1:16" s="3" customFormat="1" x14ac:dyDescent="0.25">
      <c r="A227" s="11"/>
      <c r="B227" s="2"/>
      <c r="C227" s="2"/>
      <c r="E227" s="12"/>
      <c r="H227" s="63"/>
      <c r="N227" s="15"/>
      <c r="O227" s="15"/>
      <c r="P227" s="15"/>
    </row>
    <row r="228" spans="1:16" s="3" customFormat="1" x14ac:dyDescent="0.25">
      <c r="A228" s="11"/>
      <c r="B228" s="2"/>
      <c r="C228" s="2"/>
      <c r="E228" s="12"/>
      <c r="H228" s="63"/>
      <c r="N228" s="15"/>
      <c r="O228" s="15"/>
      <c r="P228" s="15"/>
    </row>
    <row r="229" spans="1:16" s="3" customFormat="1" x14ac:dyDescent="0.25">
      <c r="A229" s="11"/>
      <c r="B229" s="2"/>
      <c r="C229" s="2"/>
      <c r="E229" s="12"/>
      <c r="H229" s="63"/>
      <c r="N229" s="15"/>
      <c r="O229" s="15"/>
      <c r="P229" s="15"/>
    </row>
    <row r="230" spans="1:16" s="3" customFormat="1" x14ac:dyDescent="0.25">
      <c r="A230" s="11"/>
      <c r="B230" s="2"/>
      <c r="C230" s="2"/>
      <c r="E230" s="12"/>
      <c r="H230" s="63"/>
      <c r="N230" s="15"/>
      <c r="O230" s="15"/>
      <c r="P230" s="15"/>
    </row>
    <row r="231" spans="1:16" s="3" customFormat="1" x14ac:dyDescent="0.25">
      <c r="A231" s="11"/>
      <c r="B231" s="2"/>
      <c r="C231" s="2"/>
      <c r="E231" s="12"/>
      <c r="H231" s="63"/>
      <c r="N231" s="15"/>
      <c r="O231" s="15"/>
      <c r="P231" s="15"/>
    </row>
    <row r="232" spans="1:16" s="3" customFormat="1" x14ac:dyDescent="0.25">
      <c r="A232" s="11"/>
      <c r="B232" s="2"/>
      <c r="C232" s="2"/>
      <c r="E232" s="12"/>
      <c r="H232" s="63"/>
      <c r="N232" s="15"/>
      <c r="O232" s="15"/>
      <c r="P232" s="15"/>
    </row>
    <row r="233" spans="1:16" s="3" customFormat="1" x14ac:dyDescent="0.25">
      <c r="A233" s="11"/>
      <c r="B233" s="2"/>
      <c r="C233" s="2"/>
      <c r="E233" s="12"/>
      <c r="H233" s="63"/>
      <c r="N233" s="15"/>
      <c r="O233" s="15"/>
      <c r="P233" s="15"/>
    </row>
    <row r="234" spans="1:16" s="3" customFormat="1" x14ac:dyDescent="0.25">
      <c r="A234" s="11"/>
      <c r="B234" s="2"/>
      <c r="C234" s="2"/>
      <c r="E234" s="12"/>
      <c r="H234" s="63"/>
      <c r="N234" s="15"/>
      <c r="O234" s="15"/>
      <c r="P234" s="15"/>
    </row>
  </sheetData>
  <mergeCells count="2">
    <mergeCell ref="A214:L214"/>
    <mergeCell ref="O214:P214"/>
  </mergeCells>
  <conditionalFormatting sqref="B3">
    <cfRule type="duplicateValues" dxfId="35" priority="2"/>
  </conditionalFormatting>
  <conditionalFormatting sqref="B4">
    <cfRule type="duplicateValues" dxfId="34" priority="1"/>
  </conditionalFormatting>
  <conditionalFormatting sqref="B5:B213">
    <cfRule type="duplicateValues" dxfId="33" priority="7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8"/>
  <sheetViews>
    <sheetView zoomScale="110" zoomScaleNormal="110" workbookViewId="0">
      <pane xSplit="3" ySplit="2" topLeftCell="D6" activePane="bottomRight" state="frozen"/>
      <selection pane="topRight" activeCell="B1" sqref="B1"/>
      <selection pane="bottomLeft" activeCell="A3" sqref="A3"/>
      <selection pane="bottomRight" activeCell="K14" sqref="K1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0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32.25" customHeight="1" x14ac:dyDescent="0.2">
      <c r="A3" s="83" t="s">
        <v>7158</v>
      </c>
      <c r="B3" s="74" t="s">
        <v>7107</v>
      </c>
      <c r="C3" s="9" t="s">
        <v>7108</v>
      </c>
      <c r="D3" s="76" t="s">
        <v>289</v>
      </c>
      <c r="E3" s="13">
        <v>44469</v>
      </c>
      <c r="F3" s="76" t="s">
        <v>4059</v>
      </c>
      <c r="G3" s="13">
        <v>44471.916666666664</v>
      </c>
      <c r="H3" s="10" t="s">
        <v>6610</v>
      </c>
      <c r="I3" s="1">
        <v>78</v>
      </c>
      <c r="J3" s="1">
        <v>54</v>
      </c>
      <c r="K3" s="1">
        <v>10</v>
      </c>
      <c r="L3" s="1">
        <v>9</v>
      </c>
      <c r="M3" s="80">
        <v>10.53</v>
      </c>
      <c r="N3" s="100">
        <v>10.53</v>
      </c>
      <c r="O3" s="64">
        <v>2530</v>
      </c>
      <c r="P3" s="65">
        <f>Table224578910112345678910111213141516171819202122232425262728293031323334353637383941[[#This Row],[PEMBULATAN]]*O3</f>
        <v>26640.899999999998</v>
      </c>
    </row>
    <row r="4" spans="1:16" ht="32.25" customHeight="1" x14ac:dyDescent="0.2">
      <c r="A4" s="14"/>
      <c r="B4" s="75"/>
      <c r="C4" s="9" t="s">
        <v>7109</v>
      </c>
      <c r="D4" s="76" t="s">
        <v>289</v>
      </c>
      <c r="E4" s="13">
        <v>44469</v>
      </c>
      <c r="F4" s="76" t="s">
        <v>4059</v>
      </c>
      <c r="G4" s="13">
        <v>44471.916666666664</v>
      </c>
      <c r="H4" s="10" t="s">
        <v>6610</v>
      </c>
      <c r="I4" s="1">
        <v>47</v>
      </c>
      <c r="J4" s="1">
        <v>32</v>
      </c>
      <c r="K4" s="1">
        <v>32</v>
      </c>
      <c r="L4" s="1">
        <v>3</v>
      </c>
      <c r="M4" s="80">
        <v>12.032</v>
      </c>
      <c r="N4" s="100">
        <v>12.032</v>
      </c>
      <c r="O4" s="64">
        <v>2530</v>
      </c>
      <c r="P4" s="65">
        <f>Table224578910112345678910111213141516171819202122232425262728293031323334353637383941[[#This Row],[PEMBULATAN]]*O4</f>
        <v>30440.959999999999</v>
      </c>
    </row>
    <row r="5" spans="1:16" ht="32.25" customHeight="1" x14ac:dyDescent="0.2">
      <c r="A5" s="14"/>
      <c r="B5" s="96"/>
      <c r="C5" s="9" t="s">
        <v>7110</v>
      </c>
      <c r="D5" s="76" t="s">
        <v>289</v>
      </c>
      <c r="E5" s="13">
        <v>44469</v>
      </c>
      <c r="F5" s="76" t="s">
        <v>4059</v>
      </c>
      <c r="G5" s="13">
        <v>44471.916666666664</v>
      </c>
      <c r="H5" s="10" t="s">
        <v>6610</v>
      </c>
      <c r="I5" s="1">
        <v>52</v>
      </c>
      <c r="J5" s="1">
        <v>36</v>
      </c>
      <c r="K5" s="1">
        <v>10</v>
      </c>
      <c r="L5" s="1">
        <v>10</v>
      </c>
      <c r="M5" s="80">
        <v>4.68</v>
      </c>
      <c r="N5" s="100">
        <v>10</v>
      </c>
      <c r="O5" s="64">
        <v>2530</v>
      </c>
      <c r="P5" s="65">
        <f>Table224578910112345678910111213141516171819202122232425262728293031323334353637383941[[#This Row],[PEMBULATAN]]*O5</f>
        <v>25300</v>
      </c>
    </row>
    <row r="6" spans="1:16" ht="32.25" customHeight="1" x14ac:dyDescent="0.2">
      <c r="A6" s="14"/>
      <c r="B6" s="98" t="s">
        <v>7111</v>
      </c>
      <c r="C6" s="73" t="s">
        <v>7112</v>
      </c>
      <c r="D6" s="78" t="s">
        <v>289</v>
      </c>
      <c r="E6" s="13">
        <v>44469</v>
      </c>
      <c r="F6" s="76" t="s">
        <v>4059</v>
      </c>
      <c r="G6" s="13">
        <v>44471.916666666664</v>
      </c>
      <c r="H6" s="77" t="s">
        <v>6610</v>
      </c>
      <c r="I6" s="16">
        <v>46</v>
      </c>
      <c r="J6" s="16">
        <v>33</v>
      </c>
      <c r="K6" s="16">
        <v>13</v>
      </c>
      <c r="L6" s="16">
        <v>2</v>
      </c>
      <c r="M6" s="81">
        <v>4.9335000000000004</v>
      </c>
      <c r="N6" s="100">
        <v>4.9335000000000004</v>
      </c>
      <c r="O6" s="64">
        <v>2530</v>
      </c>
      <c r="P6" s="65">
        <f>Table224578910112345678910111213141516171819202122232425262728293031323334353637383941[[#This Row],[PEMBULATAN]]*O6</f>
        <v>12481.755000000001</v>
      </c>
    </row>
    <row r="7" spans="1:16" ht="32.25" customHeight="1" x14ac:dyDescent="0.2">
      <c r="A7" s="14"/>
      <c r="B7" s="14" t="s">
        <v>7113</v>
      </c>
      <c r="C7" s="73" t="s">
        <v>7114</v>
      </c>
      <c r="D7" s="78" t="s">
        <v>289</v>
      </c>
      <c r="E7" s="13">
        <v>44469</v>
      </c>
      <c r="F7" s="76" t="s">
        <v>4059</v>
      </c>
      <c r="G7" s="13">
        <v>44471.916666666664</v>
      </c>
      <c r="H7" s="77" t="s">
        <v>6610</v>
      </c>
      <c r="I7" s="16">
        <v>85</v>
      </c>
      <c r="J7" s="16">
        <v>58</v>
      </c>
      <c r="K7" s="16">
        <v>25</v>
      </c>
      <c r="L7" s="16">
        <v>13</v>
      </c>
      <c r="M7" s="81">
        <v>30.8125</v>
      </c>
      <c r="N7" s="100">
        <v>30.8125</v>
      </c>
      <c r="O7" s="64">
        <v>2530</v>
      </c>
      <c r="P7" s="65">
        <f>Table224578910112345678910111213141516171819202122232425262728293031323334353637383941[[#This Row],[PEMBULATAN]]*O7</f>
        <v>77955.625</v>
      </c>
    </row>
    <row r="8" spans="1:16" ht="22.5" customHeight="1" x14ac:dyDescent="0.2">
      <c r="A8" s="120" t="s">
        <v>30</v>
      </c>
      <c r="B8" s="121"/>
      <c r="C8" s="121"/>
      <c r="D8" s="121"/>
      <c r="E8" s="121"/>
      <c r="F8" s="121"/>
      <c r="G8" s="121"/>
      <c r="H8" s="121"/>
      <c r="I8" s="121"/>
      <c r="J8" s="121"/>
      <c r="K8" s="121"/>
      <c r="L8" s="122"/>
      <c r="M8" s="79">
        <f>SUBTOTAL(109,Table224578910112345678910111213141516171819202122232425262728293031323334353637383941[KG VOLUME])</f>
        <v>62.988</v>
      </c>
      <c r="N8" s="68">
        <f>SUM(N3:N7)</f>
        <v>68.307999999999993</v>
      </c>
      <c r="O8" s="123">
        <f>SUM(P3:P7)</f>
        <v>172819.24</v>
      </c>
      <c r="P8" s="124"/>
    </row>
    <row r="9" spans="1:16" ht="18" customHeight="1" x14ac:dyDescent="0.2">
      <c r="A9" s="86"/>
      <c r="B9" s="56" t="s">
        <v>42</v>
      </c>
      <c r="C9" s="55"/>
      <c r="D9" s="57" t="s">
        <v>43</v>
      </c>
      <c r="E9" s="86"/>
      <c r="F9" s="86"/>
      <c r="G9" s="86"/>
      <c r="H9" s="86"/>
      <c r="I9" s="86"/>
      <c r="J9" s="86"/>
      <c r="K9" s="86"/>
      <c r="L9" s="86"/>
      <c r="M9" s="87"/>
      <c r="N9" s="88" t="s">
        <v>51</v>
      </c>
      <c r="O9" s="89"/>
      <c r="P9" s="89">
        <f>O8*10%</f>
        <v>17281.923999999999</v>
      </c>
    </row>
    <row r="10" spans="1:16" ht="18" customHeight="1" thickBot="1" x14ac:dyDescent="0.25">
      <c r="A10" s="86"/>
      <c r="B10" s="56"/>
      <c r="C10" s="55"/>
      <c r="D10" s="57"/>
      <c r="E10" s="86"/>
      <c r="F10" s="86"/>
      <c r="G10" s="86"/>
      <c r="H10" s="86"/>
      <c r="I10" s="86"/>
      <c r="J10" s="86"/>
      <c r="K10" s="86"/>
      <c r="L10" s="86"/>
      <c r="M10" s="87"/>
      <c r="N10" s="90" t="s">
        <v>52</v>
      </c>
      <c r="O10" s="91"/>
      <c r="P10" s="91">
        <f>O8-P9</f>
        <v>155537.31599999999</v>
      </c>
    </row>
    <row r="11" spans="1:16" ht="18" customHeight="1" x14ac:dyDescent="0.2">
      <c r="A11" s="11"/>
      <c r="H11" s="63"/>
      <c r="N11" s="62" t="s">
        <v>31</v>
      </c>
      <c r="P11" s="69">
        <f>P10*1%</f>
        <v>1555.3731599999999</v>
      </c>
    </row>
    <row r="12" spans="1:16" ht="18" customHeight="1" thickBot="1" x14ac:dyDescent="0.25">
      <c r="A12" s="11"/>
      <c r="H12" s="63"/>
      <c r="N12" s="62" t="s">
        <v>53</v>
      </c>
      <c r="P12" s="71">
        <f>P10*2%</f>
        <v>3110.7463199999997</v>
      </c>
    </row>
    <row r="13" spans="1:16" ht="18" customHeight="1" x14ac:dyDescent="0.2">
      <c r="A13" s="11"/>
      <c r="H13" s="63"/>
      <c r="N13" s="66" t="s">
        <v>32</v>
      </c>
      <c r="O13" s="67"/>
      <c r="P13" s="70">
        <f>P10+P11-P12</f>
        <v>153981.94283999997</v>
      </c>
    </row>
    <row r="14" spans="1:16" x14ac:dyDescent="0.2">
      <c r="H14" s="103"/>
    </row>
    <row r="15" spans="1:16" x14ac:dyDescent="0.2">
      <c r="A15" s="11"/>
      <c r="H15" s="104"/>
      <c r="P15" s="71"/>
    </row>
    <row r="16" spans="1:16" x14ac:dyDescent="0.2">
      <c r="A16" s="11"/>
      <c r="H16" s="63"/>
      <c r="O16" s="58"/>
      <c r="P16" s="71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  <row r="27" spans="1:16" s="3" customFormat="1" x14ac:dyDescent="0.25">
      <c r="A27" s="11"/>
      <c r="B27" s="2"/>
      <c r="C27" s="2"/>
      <c r="E27" s="12"/>
      <c r="H27" s="63"/>
      <c r="N27" s="15"/>
      <c r="O27" s="15"/>
      <c r="P27" s="15"/>
    </row>
    <row r="28" spans="1:16" s="3" customFormat="1" x14ac:dyDescent="0.25">
      <c r="A28" s="11"/>
      <c r="B28" s="2"/>
      <c r="C28" s="2"/>
      <c r="E28" s="12"/>
      <c r="H28" s="63"/>
      <c r="N28" s="15"/>
      <c r="O28" s="15"/>
      <c r="P28" s="15"/>
    </row>
  </sheetData>
  <mergeCells count="2">
    <mergeCell ref="A8:L8"/>
    <mergeCell ref="O8:P8"/>
  </mergeCells>
  <conditionalFormatting sqref="B3">
    <cfRule type="duplicateValues" dxfId="17" priority="2"/>
  </conditionalFormatting>
  <conditionalFormatting sqref="B4">
    <cfRule type="duplicateValues" dxfId="16" priority="1"/>
  </conditionalFormatting>
  <conditionalFormatting sqref="B5:B7">
    <cfRule type="duplicateValues" dxfId="15" priority="7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47"/>
  <sheetViews>
    <sheetView zoomScale="110" zoomScaleNormal="110" workbookViewId="0">
      <pane xSplit="3" ySplit="2" topLeftCell="D222" activePane="bottomRight" state="frozen"/>
      <selection pane="topRight" activeCell="B1" sqref="B1"/>
      <selection pane="bottomLeft" activeCell="A3" sqref="A3"/>
      <selection pane="bottomRight" activeCell="F226" sqref="F226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57031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.75" customHeight="1" x14ac:dyDescent="0.2">
      <c r="A3" s="83" t="s">
        <v>7123</v>
      </c>
      <c r="B3" s="74" t="s">
        <v>321</v>
      </c>
      <c r="C3" s="9" t="s">
        <v>322</v>
      </c>
      <c r="D3" s="76" t="s">
        <v>289</v>
      </c>
      <c r="E3" s="13">
        <v>44441</v>
      </c>
      <c r="F3" s="76" t="s">
        <v>549</v>
      </c>
      <c r="G3" s="13">
        <v>44443</v>
      </c>
      <c r="H3" s="10" t="s">
        <v>292</v>
      </c>
      <c r="I3" s="1">
        <v>20</v>
      </c>
      <c r="J3" s="1">
        <v>48</v>
      </c>
      <c r="K3" s="1">
        <v>32</v>
      </c>
      <c r="L3" s="1">
        <v>28</v>
      </c>
      <c r="M3" s="80">
        <v>7.68</v>
      </c>
      <c r="N3" s="8">
        <v>28</v>
      </c>
      <c r="O3" s="64">
        <v>2530</v>
      </c>
      <c r="P3" s="65">
        <f>Table224578910112345[[#This Row],[PEMBULATAN]]*O3</f>
        <v>70840</v>
      </c>
    </row>
    <row r="4" spans="1:16" ht="24.75" customHeight="1" x14ac:dyDescent="0.2">
      <c r="A4" s="14"/>
      <c r="B4" s="75"/>
      <c r="C4" s="9" t="s">
        <v>323</v>
      </c>
      <c r="D4" s="76" t="s">
        <v>289</v>
      </c>
      <c r="E4" s="13">
        <v>44441</v>
      </c>
      <c r="F4" s="76" t="s">
        <v>549</v>
      </c>
      <c r="G4" s="13">
        <v>44443</v>
      </c>
      <c r="H4" s="10" t="s">
        <v>292</v>
      </c>
      <c r="I4" s="1">
        <v>10</v>
      </c>
      <c r="J4" s="1">
        <v>38</v>
      </c>
      <c r="K4" s="1">
        <v>35</v>
      </c>
      <c r="L4" s="1">
        <v>18</v>
      </c>
      <c r="M4" s="80">
        <v>3.3250000000000002</v>
      </c>
      <c r="N4" s="8">
        <v>18</v>
      </c>
      <c r="O4" s="64">
        <v>2530</v>
      </c>
      <c r="P4" s="65">
        <f>Table224578910112345[[#This Row],[PEMBULATAN]]*O4</f>
        <v>45540</v>
      </c>
    </row>
    <row r="5" spans="1:16" ht="24.75" customHeight="1" x14ac:dyDescent="0.2">
      <c r="A5" s="14"/>
      <c r="B5" s="14"/>
      <c r="C5" s="9" t="s">
        <v>324</v>
      </c>
      <c r="D5" s="76" t="s">
        <v>289</v>
      </c>
      <c r="E5" s="13">
        <v>44441</v>
      </c>
      <c r="F5" s="76" t="s">
        <v>549</v>
      </c>
      <c r="G5" s="13">
        <v>44443</v>
      </c>
      <c r="H5" s="10" t="s">
        <v>292</v>
      </c>
      <c r="I5" s="1">
        <v>1</v>
      </c>
      <c r="J5" s="1">
        <v>28</v>
      </c>
      <c r="K5" s="1">
        <v>30</v>
      </c>
      <c r="L5" s="1">
        <v>14</v>
      </c>
      <c r="M5" s="80">
        <v>0.21</v>
      </c>
      <c r="N5" s="8">
        <v>14</v>
      </c>
      <c r="O5" s="64">
        <v>2530</v>
      </c>
      <c r="P5" s="65">
        <f>Table224578910112345[[#This Row],[PEMBULATAN]]*O5</f>
        <v>35420</v>
      </c>
    </row>
    <row r="6" spans="1:16" ht="24.75" customHeight="1" x14ac:dyDescent="0.2">
      <c r="A6" s="14"/>
      <c r="B6" s="14"/>
      <c r="C6" s="73" t="s">
        <v>325</v>
      </c>
      <c r="D6" s="78" t="s">
        <v>289</v>
      </c>
      <c r="E6" s="13">
        <v>44441</v>
      </c>
      <c r="F6" s="76" t="s">
        <v>549</v>
      </c>
      <c r="G6" s="13">
        <v>44443</v>
      </c>
      <c r="H6" s="77" t="s">
        <v>292</v>
      </c>
      <c r="I6" s="16">
        <v>3</v>
      </c>
      <c r="J6" s="16">
        <v>40</v>
      </c>
      <c r="K6" s="16">
        <v>26</v>
      </c>
      <c r="L6" s="16">
        <v>20</v>
      </c>
      <c r="M6" s="81">
        <v>0.78</v>
      </c>
      <c r="N6" s="72">
        <v>20</v>
      </c>
      <c r="O6" s="64">
        <v>2530</v>
      </c>
      <c r="P6" s="65">
        <f>Table224578910112345[[#This Row],[PEMBULATAN]]*O6</f>
        <v>50600</v>
      </c>
    </row>
    <row r="7" spans="1:16" ht="24.75" customHeight="1" x14ac:dyDescent="0.2">
      <c r="A7" s="14"/>
      <c r="B7" s="14"/>
      <c r="C7" s="73" t="s">
        <v>326</v>
      </c>
      <c r="D7" s="78" t="s">
        <v>289</v>
      </c>
      <c r="E7" s="13">
        <v>44441</v>
      </c>
      <c r="F7" s="76" t="s">
        <v>549</v>
      </c>
      <c r="G7" s="13">
        <v>44443</v>
      </c>
      <c r="H7" s="77" t="s">
        <v>292</v>
      </c>
      <c r="I7" s="16">
        <v>33</v>
      </c>
      <c r="J7" s="16">
        <v>104</v>
      </c>
      <c r="K7" s="16">
        <v>50</v>
      </c>
      <c r="L7" s="16">
        <v>40</v>
      </c>
      <c r="M7" s="81">
        <v>42.9</v>
      </c>
      <c r="N7" s="72">
        <v>43</v>
      </c>
      <c r="O7" s="64">
        <v>2530</v>
      </c>
      <c r="P7" s="65">
        <f>Table224578910112345[[#This Row],[PEMBULATAN]]*O7</f>
        <v>108790</v>
      </c>
    </row>
    <row r="8" spans="1:16" ht="24.75" customHeight="1" x14ac:dyDescent="0.2">
      <c r="A8" s="14"/>
      <c r="B8" s="14"/>
      <c r="C8" s="73" t="s">
        <v>327</v>
      </c>
      <c r="D8" s="78" t="s">
        <v>289</v>
      </c>
      <c r="E8" s="13">
        <v>44441</v>
      </c>
      <c r="F8" s="76" t="s">
        <v>549</v>
      </c>
      <c r="G8" s="13">
        <v>44443</v>
      </c>
      <c r="H8" s="77" t="s">
        <v>292</v>
      </c>
      <c r="I8" s="16">
        <v>1</v>
      </c>
      <c r="J8" s="16">
        <v>35</v>
      </c>
      <c r="K8" s="16">
        <v>30</v>
      </c>
      <c r="L8" s="16">
        <v>20</v>
      </c>
      <c r="M8" s="81">
        <v>0.26250000000000001</v>
      </c>
      <c r="N8" s="72">
        <v>20</v>
      </c>
      <c r="O8" s="64">
        <v>2530</v>
      </c>
      <c r="P8" s="65">
        <f>Table224578910112345[[#This Row],[PEMBULATAN]]*O8</f>
        <v>50600</v>
      </c>
    </row>
    <row r="9" spans="1:16" ht="24.75" customHeight="1" x14ac:dyDescent="0.2">
      <c r="A9" s="14"/>
      <c r="B9" s="14"/>
      <c r="C9" s="73" t="s">
        <v>328</v>
      </c>
      <c r="D9" s="78" t="s">
        <v>289</v>
      </c>
      <c r="E9" s="13">
        <v>44441</v>
      </c>
      <c r="F9" s="76" t="s">
        <v>549</v>
      </c>
      <c r="G9" s="13">
        <v>44443</v>
      </c>
      <c r="H9" s="77" t="s">
        <v>292</v>
      </c>
      <c r="I9" s="16">
        <v>23</v>
      </c>
      <c r="J9" s="16">
        <v>75</v>
      </c>
      <c r="K9" s="16">
        <v>66</v>
      </c>
      <c r="L9" s="16">
        <v>35</v>
      </c>
      <c r="M9" s="81">
        <v>28.462499999999999</v>
      </c>
      <c r="N9" s="72">
        <v>35</v>
      </c>
      <c r="O9" s="64">
        <v>2530</v>
      </c>
      <c r="P9" s="65">
        <f>Table224578910112345[[#This Row],[PEMBULATAN]]*O9</f>
        <v>88550</v>
      </c>
    </row>
    <row r="10" spans="1:16" ht="24.75" customHeight="1" x14ac:dyDescent="0.2">
      <c r="A10" s="14"/>
      <c r="B10" s="96"/>
      <c r="C10" s="73" t="s">
        <v>329</v>
      </c>
      <c r="D10" s="78" t="s">
        <v>289</v>
      </c>
      <c r="E10" s="13">
        <v>44441</v>
      </c>
      <c r="F10" s="76" t="s">
        <v>549</v>
      </c>
      <c r="G10" s="13">
        <v>44443</v>
      </c>
      <c r="H10" s="77" t="s">
        <v>292</v>
      </c>
      <c r="I10" s="16">
        <v>32</v>
      </c>
      <c r="J10" s="16">
        <v>30</v>
      </c>
      <c r="K10" s="16">
        <v>25</v>
      </c>
      <c r="L10" s="16">
        <v>72</v>
      </c>
      <c r="M10" s="81">
        <v>6</v>
      </c>
      <c r="N10" s="72">
        <v>72</v>
      </c>
      <c r="O10" s="64">
        <v>2530</v>
      </c>
      <c r="P10" s="65">
        <f>Table224578910112345[[#This Row],[PEMBULATAN]]*O10</f>
        <v>182160</v>
      </c>
    </row>
    <row r="11" spans="1:16" ht="24.75" customHeight="1" x14ac:dyDescent="0.2">
      <c r="A11" s="14"/>
      <c r="B11" s="14" t="s">
        <v>330</v>
      </c>
      <c r="C11" s="73" t="s">
        <v>331</v>
      </c>
      <c r="D11" s="78" t="s">
        <v>289</v>
      </c>
      <c r="E11" s="13">
        <v>44441</v>
      </c>
      <c r="F11" s="76" t="s">
        <v>549</v>
      </c>
      <c r="G11" s="13">
        <v>44443</v>
      </c>
      <c r="H11" s="77" t="s">
        <v>292</v>
      </c>
      <c r="I11" s="16">
        <v>13</v>
      </c>
      <c r="J11" s="16">
        <v>46</v>
      </c>
      <c r="K11" s="16">
        <v>30</v>
      </c>
      <c r="L11" s="16">
        <v>50</v>
      </c>
      <c r="M11" s="81">
        <v>4.4850000000000003</v>
      </c>
      <c r="N11" s="72">
        <v>50</v>
      </c>
      <c r="O11" s="64">
        <v>2530</v>
      </c>
      <c r="P11" s="65">
        <f>Table224578910112345[[#This Row],[PEMBULATAN]]*O11</f>
        <v>126500</v>
      </c>
    </row>
    <row r="12" spans="1:16" ht="24.75" customHeight="1" x14ac:dyDescent="0.2">
      <c r="A12" s="14"/>
      <c r="B12" s="14"/>
      <c r="C12" s="73" t="s">
        <v>332</v>
      </c>
      <c r="D12" s="78" t="s">
        <v>289</v>
      </c>
      <c r="E12" s="13">
        <v>44441</v>
      </c>
      <c r="F12" s="76" t="s">
        <v>549</v>
      </c>
      <c r="G12" s="13">
        <v>44443</v>
      </c>
      <c r="H12" s="77" t="s">
        <v>292</v>
      </c>
      <c r="I12" s="16">
        <v>7</v>
      </c>
      <c r="J12" s="16">
        <v>127</v>
      </c>
      <c r="K12" s="16">
        <v>16</v>
      </c>
      <c r="L12" s="16">
        <v>16</v>
      </c>
      <c r="M12" s="81">
        <v>3.556</v>
      </c>
      <c r="N12" s="72">
        <v>16</v>
      </c>
      <c r="O12" s="64">
        <v>2530</v>
      </c>
      <c r="P12" s="65">
        <f>Table224578910112345[[#This Row],[PEMBULATAN]]*O12</f>
        <v>40480</v>
      </c>
    </row>
    <row r="13" spans="1:16" ht="24.75" customHeight="1" x14ac:dyDescent="0.2">
      <c r="A13" s="14"/>
      <c r="B13" s="14"/>
      <c r="C13" s="73" t="s">
        <v>333</v>
      </c>
      <c r="D13" s="78" t="s">
        <v>289</v>
      </c>
      <c r="E13" s="13">
        <v>44441</v>
      </c>
      <c r="F13" s="76" t="s">
        <v>549</v>
      </c>
      <c r="G13" s="13">
        <v>44443</v>
      </c>
      <c r="H13" s="77" t="s">
        <v>292</v>
      </c>
      <c r="I13" s="16">
        <v>5</v>
      </c>
      <c r="J13" s="16">
        <v>43</v>
      </c>
      <c r="K13" s="16">
        <v>28</v>
      </c>
      <c r="L13" s="16">
        <v>25</v>
      </c>
      <c r="M13" s="81">
        <v>1.5049999999999999</v>
      </c>
      <c r="N13" s="72">
        <v>25</v>
      </c>
      <c r="O13" s="64">
        <v>2530</v>
      </c>
      <c r="P13" s="65">
        <f>Table224578910112345[[#This Row],[PEMBULATAN]]*O13</f>
        <v>63250</v>
      </c>
    </row>
    <row r="14" spans="1:16" ht="24.75" customHeight="1" x14ac:dyDescent="0.2">
      <c r="A14" s="14"/>
      <c r="B14" s="14"/>
      <c r="C14" s="73" t="s">
        <v>334</v>
      </c>
      <c r="D14" s="78" t="s">
        <v>289</v>
      </c>
      <c r="E14" s="13">
        <v>44441</v>
      </c>
      <c r="F14" s="76" t="s">
        <v>549</v>
      </c>
      <c r="G14" s="13">
        <v>44443</v>
      </c>
      <c r="H14" s="77" t="s">
        <v>292</v>
      </c>
      <c r="I14" s="16">
        <v>4</v>
      </c>
      <c r="J14" s="16">
        <v>54</v>
      </c>
      <c r="K14" s="16">
        <v>30</v>
      </c>
      <c r="L14" s="16">
        <v>12</v>
      </c>
      <c r="M14" s="81">
        <v>1.62</v>
      </c>
      <c r="N14" s="72">
        <v>12</v>
      </c>
      <c r="O14" s="64">
        <v>2530</v>
      </c>
      <c r="P14" s="65">
        <f>Table224578910112345[[#This Row],[PEMBULATAN]]*O14</f>
        <v>30360</v>
      </c>
    </row>
    <row r="15" spans="1:16" ht="24.75" customHeight="1" x14ac:dyDescent="0.2">
      <c r="A15" s="14"/>
      <c r="B15" s="14"/>
      <c r="C15" s="73" t="s">
        <v>335</v>
      </c>
      <c r="D15" s="78" t="s">
        <v>289</v>
      </c>
      <c r="E15" s="13">
        <v>44441</v>
      </c>
      <c r="F15" s="76" t="s">
        <v>549</v>
      </c>
      <c r="G15" s="13">
        <v>44443</v>
      </c>
      <c r="H15" s="77" t="s">
        <v>292</v>
      </c>
      <c r="I15" s="16">
        <v>2</v>
      </c>
      <c r="J15" s="16">
        <v>82</v>
      </c>
      <c r="K15" s="16">
        <v>33</v>
      </c>
      <c r="L15" s="16">
        <v>7</v>
      </c>
      <c r="M15" s="81">
        <v>1.353</v>
      </c>
      <c r="N15" s="72">
        <v>7</v>
      </c>
      <c r="O15" s="64">
        <v>2530</v>
      </c>
      <c r="P15" s="65">
        <f>Table224578910112345[[#This Row],[PEMBULATAN]]*O15</f>
        <v>17710</v>
      </c>
    </row>
    <row r="16" spans="1:16" ht="24.75" customHeight="1" x14ac:dyDescent="0.2">
      <c r="A16" s="14"/>
      <c r="B16" s="14"/>
      <c r="C16" s="73" t="s">
        <v>336</v>
      </c>
      <c r="D16" s="78" t="s">
        <v>289</v>
      </c>
      <c r="E16" s="13">
        <v>44441</v>
      </c>
      <c r="F16" s="76" t="s">
        <v>549</v>
      </c>
      <c r="G16" s="13">
        <v>44443</v>
      </c>
      <c r="H16" s="77" t="s">
        <v>292</v>
      </c>
      <c r="I16" s="16">
        <v>20</v>
      </c>
      <c r="J16" s="16">
        <v>176</v>
      </c>
      <c r="K16" s="16">
        <v>64</v>
      </c>
      <c r="L16" s="16">
        <v>20</v>
      </c>
      <c r="M16" s="81">
        <v>56.32</v>
      </c>
      <c r="N16" s="72">
        <v>57</v>
      </c>
      <c r="O16" s="64">
        <v>2530</v>
      </c>
      <c r="P16" s="65">
        <f>Table224578910112345[[#This Row],[PEMBULATAN]]*O16</f>
        <v>144210</v>
      </c>
    </row>
    <row r="17" spans="1:16" ht="24.75" customHeight="1" x14ac:dyDescent="0.2">
      <c r="A17" s="14"/>
      <c r="B17" s="14"/>
      <c r="C17" s="73" t="s">
        <v>337</v>
      </c>
      <c r="D17" s="78" t="s">
        <v>289</v>
      </c>
      <c r="E17" s="13">
        <v>44441</v>
      </c>
      <c r="F17" s="76" t="s">
        <v>549</v>
      </c>
      <c r="G17" s="13">
        <v>44443</v>
      </c>
      <c r="H17" s="77" t="s">
        <v>292</v>
      </c>
      <c r="I17" s="16">
        <v>7</v>
      </c>
      <c r="J17" s="16">
        <v>52</v>
      </c>
      <c r="K17" s="16">
        <v>40</v>
      </c>
      <c r="L17" s="16">
        <v>18</v>
      </c>
      <c r="M17" s="81">
        <v>3.64</v>
      </c>
      <c r="N17" s="72">
        <v>18</v>
      </c>
      <c r="O17" s="64">
        <v>2530</v>
      </c>
      <c r="P17" s="65">
        <f>Table224578910112345[[#This Row],[PEMBULATAN]]*O17</f>
        <v>45540</v>
      </c>
    </row>
    <row r="18" spans="1:16" ht="24.75" customHeight="1" x14ac:dyDescent="0.2">
      <c r="A18" s="14"/>
      <c r="B18" s="14"/>
      <c r="C18" s="73" t="s">
        <v>338</v>
      </c>
      <c r="D18" s="78" t="s">
        <v>289</v>
      </c>
      <c r="E18" s="13">
        <v>44441</v>
      </c>
      <c r="F18" s="76" t="s">
        <v>549</v>
      </c>
      <c r="G18" s="13">
        <v>44443</v>
      </c>
      <c r="H18" s="77" t="s">
        <v>292</v>
      </c>
      <c r="I18" s="16">
        <v>2</v>
      </c>
      <c r="J18" s="16">
        <v>65</v>
      </c>
      <c r="K18" s="16">
        <v>37</v>
      </c>
      <c r="L18" s="16">
        <v>28</v>
      </c>
      <c r="M18" s="81">
        <v>1.2024999999999999</v>
      </c>
      <c r="N18" s="72">
        <v>28</v>
      </c>
      <c r="O18" s="64">
        <v>2530</v>
      </c>
      <c r="P18" s="65">
        <f>Table224578910112345[[#This Row],[PEMBULATAN]]*O18</f>
        <v>70840</v>
      </c>
    </row>
    <row r="19" spans="1:16" ht="24.75" customHeight="1" x14ac:dyDescent="0.2">
      <c r="A19" s="14"/>
      <c r="B19" s="14"/>
      <c r="C19" s="73" t="s">
        <v>339</v>
      </c>
      <c r="D19" s="78" t="s">
        <v>289</v>
      </c>
      <c r="E19" s="13">
        <v>44441</v>
      </c>
      <c r="F19" s="76" t="s">
        <v>549</v>
      </c>
      <c r="G19" s="13">
        <v>44443</v>
      </c>
      <c r="H19" s="77" t="s">
        <v>292</v>
      </c>
      <c r="I19" s="16">
        <v>6</v>
      </c>
      <c r="J19" s="16">
        <v>50</v>
      </c>
      <c r="K19" s="16">
        <v>38</v>
      </c>
      <c r="L19" s="16">
        <v>32</v>
      </c>
      <c r="M19" s="81">
        <v>2.85</v>
      </c>
      <c r="N19" s="72">
        <v>32</v>
      </c>
      <c r="O19" s="64">
        <v>2530</v>
      </c>
      <c r="P19" s="65">
        <f>Table224578910112345[[#This Row],[PEMBULATAN]]*O19</f>
        <v>80960</v>
      </c>
    </row>
    <row r="20" spans="1:16" ht="24.75" customHeight="1" x14ac:dyDescent="0.2">
      <c r="A20" s="14"/>
      <c r="B20" s="14"/>
      <c r="C20" s="73" t="s">
        <v>340</v>
      </c>
      <c r="D20" s="78" t="s">
        <v>289</v>
      </c>
      <c r="E20" s="13">
        <v>44441</v>
      </c>
      <c r="F20" s="76" t="s">
        <v>549</v>
      </c>
      <c r="G20" s="13">
        <v>44443</v>
      </c>
      <c r="H20" s="77" t="s">
        <v>292</v>
      </c>
      <c r="I20" s="16">
        <v>3</v>
      </c>
      <c r="J20" s="16">
        <v>58</v>
      </c>
      <c r="K20" s="16">
        <v>28</v>
      </c>
      <c r="L20" s="16">
        <v>28</v>
      </c>
      <c r="M20" s="81">
        <v>1.218</v>
      </c>
      <c r="N20" s="72">
        <v>28</v>
      </c>
      <c r="O20" s="64">
        <v>2530</v>
      </c>
      <c r="P20" s="65">
        <f>Table224578910112345[[#This Row],[PEMBULATAN]]*O20</f>
        <v>70840</v>
      </c>
    </row>
    <row r="21" spans="1:16" ht="24.75" customHeight="1" x14ac:dyDescent="0.2">
      <c r="A21" s="14"/>
      <c r="B21" s="14"/>
      <c r="C21" s="73" t="s">
        <v>341</v>
      </c>
      <c r="D21" s="78" t="s">
        <v>289</v>
      </c>
      <c r="E21" s="13">
        <v>44441</v>
      </c>
      <c r="F21" s="76" t="s">
        <v>549</v>
      </c>
      <c r="G21" s="13">
        <v>44443</v>
      </c>
      <c r="H21" s="77" t="s">
        <v>292</v>
      </c>
      <c r="I21" s="16">
        <v>7</v>
      </c>
      <c r="J21" s="16">
        <v>50</v>
      </c>
      <c r="K21" s="16">
        <v>20</v>
      </c>
      <c r="L21" s="16">
        <v>13</v>
      </c>
      <c r="M21" s="81">
        <v>1.75</v>
      </c>
      <c r="N21" s="72">
        <v>13</v>
      </c>
      <c r="O21" s="64">
        <v>2530</v>
      </c>
      <c r="P21" s="65">
        <f>Table224578910112345[[#This Row],[PEMBULATAN]]*O21</f>
        <v>32890</v>
      </c>
    </row>
    <row r="22" spans="1:16" ht="24.75" customHeight="1" x14ac:dyDescent="0.2">
      <c r="A22" s="14"/>
      <c r="B22" s="14"/>
      <c r="C22" s="73" t="s">
        <v>342</v>
      </c>
      <c r="D22" s="78" t="s">
        <v>289</v>
      </c>
      <c r="E22" s="13">
        <v>44441</v>
      </c>
      <c r="F22" s="76" t="s">
        <v>549</v>
      </c>
      <c r="G22" s="13">
        <v>44443</v>
      </c>
      <c r="H22" s="77" t="s">
        <v>292</v>
      </c>
      <c r="I22" s="16">
        <v>2</v>
      </c>
      <c r="J22" s="16">
        <v>38</v>
      </c>
      <c r="K22" s="16">
        <v>32</v>
      </c>
      <c r="L22" s="16">
        <v>26</v>
      </c>
      <c r="M22" s="81">
        <v>0.60799999999999998</v>
      </c>
      <c r="N22" s="72">
        <v>26</v>
      </c>
      <c r="O22" s="64">
        <v>2530</v>
      </c>
      <c r="P22" s="65">
        <f>Table224578910112345[[#This Row],[PEMBULATAN]]*O22</f>
        <v>65780</v>
      </c>
    </row>
    <row r="23" spans="1:16" ht="24.75" customHeight="1" x14ac:dyDescent="0.2">
      <c r="A23" s="14"/>
      <c r="B23" s="14"/>
      <c r="C23" s="73" t="s">
        <v>343</v>
      </c>
      <c r="D23" s="78" t="s">
        <v>289</v>
      </c>
      <c r="E23" s="13">
        <v>44441</v>
      </c>
      <c r="F23" s="76" t="s">
        <v>549</v>
      </c>
      <c r="G23" s="13">
        <v>44443</v>
      </c>
      <c r="H23" s="77" t="s">
        <v>292</v>
      </c>
      <c r="I23" s="16">
        <v>5</v>
      </c>
      <c r="J23" s="16">
        <v>88</v>
      </c>
      <c r="K23" s="16">
        <v>33</v>
      </c>
      <c r="L23" s="16">
        <v>13</v>
      </c>
      <c r="M23" s="81">
        <v>3.63</v>
      </c>
      <c r="N23" s="72">
        <v>13</v>
      </c>
      <c r="O23" s="64">
        <v>2530</v>
      </c>
      <c r="P23" s="65">
        <f>Table224578910112345[[#This Row],[PEMBULATAN]]*O23</f>
        <v>32890</v>
      </c>
    </row>
    <row r="24" spans="1:16" ht="24.75" customHeight="1" x14ac:dyDescent="0.2">
      <c r="A24" s="14"/>
      <c r="B24" s="14"/>
      <c r="C24" s="73" t="s">
        <v>344</v>
      </c>
      <c r="D24" s="78" t="s">
        <v>289</v>
      </c>
      <c r="E24" s="13">
        <v>44441</v>
      </c>
      <c r="F24" s="76" t="s">
        <v>549</v>
      </c>
      <c r="G24" s="13">
        <v>44443</v>
      </c>
      <c r="H24" s="77" t="s">
        <v>292</v>
      </c>
      <c r="I24" s="16">
        <v>9</v>
      </c>
      <c r="J24" s="16">
        <v>62</v>
      </c>
      <c r="K24" s="16">
        <v>39</v>
      </c>
      <c r="L24" s="16">
        <v>20</v>
      </c>
      <c r="M24" s="81">
        <v>5.4405000000000001</v>
      </c>
      <c r="N24" s="72">
        <v>20</v>
      </c>
      <c r="O24" s="64">
        <v>2530</v>
      </c>
      <c r="P24" s="65">
        <f>Table224578910112345[[#This Row],[PEMBULATAN]]*O24</f>
        <v>50600</v>
      </c>
    </row>
    <row r="25" spans="1:16" ht="24.75" customHeight="1" x14ac:dyDescent="0.2">
      <c r="A25" s="14"/>
      <c r="B25" s="14"/>
      <c r="C25" s="73" t="s">
        <v>345</v>
      </c>
      <c r="D25" s="78" t="s">
        <v>289</v>
      </c>
      <c r="E25" s="13">
        <v>44441</v>
      </c>
      <c r="F25" s="76" t="s">
        <v>549</v>
      </c>
      <c r="G25" s="13">
        <v>44443</v>
      </c>
      <c r="H25" s="77" t="s">
        <v>292</v>
      </c>
      <c r="I25" s="16">
        <v>3</v>
      </c>
      <c r="J25" s="16">
        <v>62</v>
      </c>
      <c r="K25" s="16">
        <v>36</v>
      </c>
      <c r="L25" s="16">
        <v>19</v>
      </c>
      <c r="M25" s="81">
        <v>1.6739999999999999</v>
      </c>
      <c r="N25" s="72">
        <v>19</v>
      </c>
      <c r="O25" s="64">
        <v>2530</v>
      </c>
      <c r="P25" s="65">
        <f>Table224578910112345[[#This Row],[PEMBULATAN]]*O25</f>
        <v>48070</v>
      </c>
    </row>
    <row r="26" spans="1:16" ht="24.75" customHeight="1" x14ac:dyDescent="0.2">
      <c r="A26" s="14"/>
      <c r="B26" s="14"/>
      <c r="C26" s="73" t="s">
        <v>346</v>
      </c>
      <c r="D26" s="78" t="s">
        <v>289</v>
      </c>
      <c r="E26" s="13">
        <v>44441</v>
      </c>
      <c r="F26" s="76" t="s">
        <v>549</v>
      </c>
      <c r="G26" s="13">
        <v>44443</v>
      </c>
      <c r="H26" s="77" t="s">
        <v>292</v>
      </c>
      <c r="I26" s="16">
        <v>3</v>
      </c>
      <c r="J26" s="16">
        <v>162</v>
      </c>
      <c r="K26" s="16">
        <v>4</v>
      </c>
      <c r="L26" s="16">
        <v>4</v>
      </c>
      <c r="M26" s="81">
        <v>0.48599999999999999</v>
      </c>
      <c r="N26" s="72">
        <v>4</v>
      </c>
      <c r="O26" s="64">
        <v>2530</v>
      </c>
      <c r="P26" s="65">
        <f>Table224578910112345[[#This Row],[PEMBULATAN]]*O26</f>
        <v>10120</v>
      </c>
    </row>
    <row r="27" spans="1:16" ht="24.75" customHeight="1" x14ac:dyDescent="0.2">
      <c r="A27" s="14"/>
      <c r="B27" s="14"/>
      <c r="C27" s="73" t="s">
        <v>347</v>
      </c>
      <c r="D27" s="78" t="s">
        <v>289</v>
      </c>
      <c r="E27" s="13">
        <v>44441</v>
      </c>
      <c r="F27" s="76" t="s">
        <v>549</v>
      </c>
      <c r="G27" s="13">
        <v>44443</v>
      </c>
      <c r="H27" s="77" t="s">
        <v>292</v>
      </c>
      <c r="I27" s="16">
        <v>15</v>
      </c>
      <c r="J27" s="16">
        <v>81</v>
      </c>
      <c r="K27" s="16">
        <v>45</v>
      </c>
      <c r="L27" s="16">
        <v>25</v>
      </c>
      <c r="M27" s="81">
        <v>13.668749999999999</v>
      </c>
      <c r="N27" s="72">
        <v>25</v>
      </c>
      <c r="O27" s="64">
        <v>2530</v>
      </c>
      <c r="P27" s="65">
        <f>Table224578910112345[[#This Row],[PEMBULATAN]]*O27</f>
        <v>63250</v>
      </c>
    </row>
    <row r="28" spans="1:16" ht="24.75" customHeight="1" x14ac:dyDescent="0.2">
      <c r="A28" s="14"/>
      <c r="B28" s="14"/>
      <c r="C28" s="73" t="s">
        <v>348</v>
      </c>
      <c r="D28" s="78" t="s">
        <v>289</v>
      </c>
      <c r="E28" s="13">
        <v>44441</v>
      </c>
      <c r="F28" s="76" t="s">
        <v>549</v>
      </c>
      <c r="G28" s="13">
        <v>44443</v>
      </c>
      <c r="H28" s="77" t="s">
        <v>292</v>
      </c>
      <c r="I28" s="16">
        <v>4</v>
      </c>
      <c r="J28" s="16">
        <v>45</v>
      </c>
      <c r="K28" s="16">
        <v>20</v>
      </c>
      <c r="L28" s="16">
        <v>12</v>
      </c>
      <c r="M28" s="81">
        <v>0.9</v>
      </c>
      <c r="N28" s="72">
        <v>12</v>
      </c>
      <c r="O28" s="64">
        <v>2530</v>
      </c>
      <c r="P28" s="65">
        <f>Table224578910112345[[#This Row],[PEMBULATAN]]*O28</f>
        <v>30360</v>
      </c>
    </row>
    <row r="29" spans="1:16" ht="24.75" customHeight="1" x14ac:dyDescent="0.2">
      <c r="A29" s="14"/>
      <c r="B29" s="14"/>
      <c r="C29" s="73" t="s">
        <v>349</v>
      </c>
      <c r="D29" s="78" t="s">
        <v>289</v>
      </c>
      <c r="E29" s="13">
        <v>44441</v>
      </c>
      <c r="F29" s="76" t="s">
        <v>549</v>
      </c>
      <c r="G29" s="13">
        <v>44443</v>
      </c>
      <c r="H29" s="77" t="s">
        <v>292</v>
      </c>
      <c r="I29" s="16">
        <v>5</v>
      </c>
      <c r="J29" s="16">
        <v>26</v>
      </c>
      <c r="K29" s="16">
        <v>21</v>
      </c>
      <c r="L29" s="16">
        <v>13</v>
      </c>
      <c r="M29" s="81">
        <v>0.6825</v>
      </c>
      <c r="N29" s="72">
        <v>13</v>
      </c>
      <c r="O29" s="64">
        <v>2530</v>
      </c>
      <c r="P29" s="65">
        <f>Table224578910112345[[#This Row],[PEMBULATAN]]*O29</f>
        <v>32890</v>
      </c>
    </row>
    <row r="30" spans="1:16" ht="24.75" customHeight="1" x14ac:dyDescent="0.2">
      <c r="A30" s="14"/>
      <c r="B30" s="14"/>
      <c r="C30" s="73" t="s">
        <v>350</v>
      </c>
      <c r="D30" s="78" t="s">
        <v>289</v>
      </c>
      <c r="E30" s="13">
        <v>44441</v>
      </c>
      <c r="F30" s="76" t="s">
        <v>549</v>
      </c>
      <c r="G30" s="13">
        <v>44443</v>
      </c>
      <c r="H30" s="77" t="s">
        <v>292</v>
      </c>
      <c r="I30" s="16">
        <v>7</v>
      </c>
      <c r="J30" s="16">
        <v>25</v>
      </c>
      <c r="K30" s="16">
        <v>20</v>
      </c>
      <c r="L30" s="16">
        <v>21</v>
      </c>
      <c r="M30" s="81">
        <v>0.875</v>
      </c>
      <c r="N30" s="72">
        <v>21</v>
      </c>
      <c r="O30" s="64">
        <v>2530</v>
      </c>
      <c r="P30" s="65">
        <f>Table224578910112345[[#This Row],[PEMBULATAN]]*O30</f>
        <v>53130</v>
      </c>
    </row>
    <row r="31" spans="1:16" ht="24.75" customHeight="1" x14ac:dyDescent="0.2">
      <c r="A31" s="14"/>
      <c r="B31" s="14"/>
      <c r="C31" s="73" t="s">
        <v>351</v>
      </c>
      <c r="D31" s="78" t="s">
        <v>289</v>
      </c>
      <c r="E31" s="13">
        <v>44441</v>
      </c>
      <c r="F31" s="76" t="s">
        <v>549</v>
      </c>
      <c r="G31" s="13">
        <v>44443</v>
      </c>
      <c r="H31" s="77" t="s">
        <v>292</v>
      </c>
      <c r="I31" s="16">
        <v>9</v>
      </c>
      <c r="J31" s="16">
        <v>76</v>
      </c>
      <c r="K31" s="16">
        <v>25</v>
      </c>
      <c r="L31" s="16">
        <v>18</v>
      </c>
      <c r="M31" s="81">
        <v>4.2750000000000004</v>
      </c>
      <c r="N31" s="72">
        <v>18</v>
      </c>
      <c r="O31" s="64">
        <v>2530</v>
      </c>
      <c r="P31" s="65">
        <f>Table224578910112345[[#This Row],[PEMBULATAN]]*O31</f>
        <v>45540</v>
      </c>
    </row>
    <row r="32" spans="1:16" ht="24.75" customHeight="1" x14ac:dyDescent="0.2">
      <c r="A32" s="14"/>
      <c r="B32" s="14"/>
      <c r="C32" s="73" t="s">
        <v>352</v>
      </c>
      <c r="D32" s="78" t="s">
        <v>289</v>
      </c>
      <c r="E32" s="13">
        <v>44441</v>
      </c>
      <c r="F32" s="76" t="s">
        <v>549</v>
      </c>
      <c r="G32" s="13">
        <v>44443</v>
      </c>
      <c r="H32" s="77" t="s">
        <v>292</v>
      </c>
      <c r="I32" s="16">
        <v>16</v>
      </c>
      <c r="J32" s="16">
        <v>89</v>
      </c>
      <c r="K32" s="16">
        <v>34</v>
      </c>
      <c r="L32" s="16">
        <v>13</v>
      </c>
      <c r="M32" s="81">
        <v>12.103999999999999</v>
      </c>
      <c r="N32" s="72">
        <v>13</v>
      </c>
      <c r="O32" s="64">
        <v>2530</v>
      </c>
      <c r="P32" s="65">
        <f>Table224578910112345[[#This Row],[PEMBULATAN]]*O32</f>
        <v>32890</v>
      </c>
    </row>
    <row r="33" spans="1:16" ht="24.75" customHeight="1" x14ac:dyDescent="0.2">
      <c r="A33" s="14"/>
      <c r="B33" s="14"/>
      <c r="C33" s="73" t="s">
        <v>353</v>
      </c>
      <c r="D33" s="78" t="s">
        <v>289</v>
      </c>
      <c r="E33" s="13">
        <v>44441</v>
      </c>
      <c r="F33" s="76" t="s">
        <v>549</v>
      </c>
      <c r="G33" s="13">
        <v>44443</v>
      </c>
      <c r="H33" s="77" t="s">
        <v>292</v>
      </c>
      <c r="I33" s="16">
        <v>5</v>
      </c>
      <c r="J33" s="16">
        <v>25</v>
      </c>
      <c r="K33" s="16">
        <v>20</v>
      </c>
      <c r="L33" s="16">
        <v>16</v>
      </c>
      <c r="M33" s="81">
        <v>0.625</v>
      </c>
      <c r="N33" s="72">
        <v>16</v>
      </c>
      <c r="O33" s="64">
        <v>2530</v>
      </c>
      <c r="P33" s="65">
        <f>Table224578910112345[[#This Row],[PEMBULATAN]]*O33</f>
        <v>40480</v>
      </c>
    </row>
    <row r="34" spans="1:16" ht="24.75" customHeight="1" x14ac:dyDescent="0.2">
      <c r="A34" s="14"/>
      <c r="B34" s="14"/>
      <c r="C34" s="73" t="s">
        <v>354</v>
      </c>
      <c r="D34" s="78" t="s">
        <v>289</v>
      </c>
      <c r="E34" s="13">
        <v>44441</v>
      </c>
      <c r="F34" s="76" t="s">
        <v>549</v>
      </c>
      <c r="G34" s="13">
        <v>44443</v>
      </c>
      <c r="H34" s="77" t="s">
        <v>292</v>
      </c>
      <c r="I34" s="16">
        <v>6</v>
      </c>
      <c r="J34" s="16">
        <v>67</v>
      </c>
      <c r="K34" s="16">
        <v>34</v>
      </c>
      <c r="L34" s="16">
        <v>22</v>
      </c>
      <c r="M34" s="81">
        <v>3.4169999999999998</v>
      </c>
      <c r="N34" s="72">
        <v>22</v>
      </c>
      <c r="O34" s="64">
        <v>2530</v>
      </c>
      <c r="P34" s="65">
        <f>Table224578910112345[[#This Row],[PEMBULATAN]]*O34</f>
        <v>55660</v>
      </c>
    </row>
    <row r="35" spans="1:16" ht="24.75" customHeight="1" x14ac:dyDescent="0.2">
      <c r="A35" s="14"/>
      <c r="B35" s="14"/>
      <c r="C35" s="73" t="s">
        <v>355</v>
      </c>
      <c r="D35" s="78" t="s">
        <v>289</v>
      </c>
      <c r="E35" s="13">
        <v>44441</v>
      </c>
      <c r="F35" s="76" t="s">
        <v>549</v>
      </c>
      <c r="G35" s="13">
        <v>44443</v>
      </c>
      <c r="H35" s="77" t="s">
        <v>292</v>
      </c>
      <c r="I35" s="16">
        <v>8</v>
      </c>
      <c r="J35" s="16">
        <v>125</v>
      </c>
      <c r="K35" s="16">
        <v>10</v>
      </c>
      <c r="L35" s="16">
        <v>10</v>
      </c>
      <c r="M35" s="81">
        <v>2.5</v>
      </c>
      <c r="N35" s="72">
        <v>10</v>
      </c>
      <c r="O35" s="64">
        <v>2530</v>
      </c>
      <c r="P35" s="65">
        <f>Table224578910112345[[#This Row],[PEMBULATAN]]*O35</f>
        <v>25300</v>
      </c>
    </row>
    <row r="36" spans="1:16" ht="24.75" customHeight="1" x14ac:dyDescent="0.2">
      <c r="A36" s="14"/>
      <c r="B36" s="14"/>
      <c r="C36" s="73" t="s">
        <v>356</v>
      </c>
      <c r="D36" s="78" t="s">
        <v>289</v>
      </c>
      <c r="E36" s="13">
        <v>44441</v>
      </c>
      <c r="F36" s="76" t="s">
        <v>549</v>
      </c>
      <c r="G36" s="13">
        <v>44443</v>
      </c>
      <c r="H36" s="77" t="s">
        <v>292</v>
      </c>
      <c r="I36" s="16">
        <v>11</v>
      </c>
      <c r="J36" s="16">
        <v>80</v>
      </c>
      <c r="K36" s="16">
        <v>53</v>
      </c>
      <c r="L36" s="16">
        <v>12</v>
      </c>
      <c r="M36" s="81">
        <v>11.66</v>
      </c>
      <c r="N36" s="72">
        <v>12</v>
      </c>
      <c r="O36" s="64">
        <v>2530</v>
      </c>
      <c r="P36" s="65">
        <f>Table224578910112345[[#This Row],[PEMBULATAN]]*O36</f>
        <v>30360</v>
      </c>
    </row>
    <row r="37" spans="1:16" ht="24.75" customHeight="1" x14ac:dyDescent="0.2">
      <c r="A37" s="14"/>
      <c r="B37" s="14"/>
      <c r="C37" s="73" t="s">
        <v>357</v>
      </c>
      <c r="D37" s="78" t="s">
        <v>289</v>
      </c>
      <c r="E37" s="13">
        <v>44441</v>
      </c>
      <c r="F37" s="76" t="s">
        <v>549</v>
      </c>
      <c r="G37" s="13">
        <v>44443</v>
      </c>
      <c r="H37" s="77" t="s">
        <v>292</v>
      </c>
      <c r="I37" s="16">
        <v>16</v>
      </c>
      <c r="J37" s="16">
        <v>40</v>
      </c>
      <c r="K37" s="16">
        <v>28</v>
      </c>
      <c r="L37" s="16">
        <v>45</v>
      </c>
      <c r="M37" s="81">
        <v>4.4800000000000004</v>
      </c>
      <c r="N37" s="72">
        <v>45</v>
      </c>
      <c r="O37" s="64">
        <v>2530</v>
      </c>
      <c r="P37" s="65">
        <f>Table224578910112345[[#This Row],[PEMBULATAN]]*O37</f>
        <v>113850</v>
      </c>
    </row>
    <row r="38" spans="1:16" ht="24.75" customHeight="1" x14ac:dyDescent="0.2">
      <c r="A38" s="14"/>
      <c r="B38" s="14"/>
      <c r="C38" s="73" t="s">
        <v>358</v>
      </c>
      <c r="D38" s="78" t="s">
        <v>289</v>
      </c>
      <c r="E38" s="13">
        <v>44441</v>
      </c>
      <c r="F38" s="76" t="s">
        <v>549</v>
      </c>
      <c r="G38" s="13">
        <v>44443</v>
      </c>
      <c r="H38" s="77" t="s">
        <v>292</v>
      </c>
      <c r="I38" s="16">
        <v>18</v>
      </c>
      <c r="J38" s="16">
        <v>81</v>
      </c>
      <c r="K38" s="16">
        <v>45</v>
      </c>
      <c r="L38" s="16">
        <v>25</v>
      </c>
      <c r="M38" s="81">
        <v>16.4025</v>
      </c>
      <c r="N38" s="72">
        <v>25</v>
      </c>
      <c r="O38" s="64">
        <v>2530</v>
      </c>
      <c r="P38" s="65">
        <f>Table224578910112345[[#This Row],[PEMBULATAN]]*O38</f>
        <v>63250</v>
      </c>
    </row>
    <row r="39" spans="1:16" ht="24.75" customHeight="1" x14ac:dyDescent="0.2">
      <c r="A39" s="14"/>
      <c r="B39" s="14"/>
      <c r="C39" s="73" t="s">
        <v>359</v>
      </c>
      <c r="D39" s="78" t="s">
        <v>289</v>
      </c>
      <c r="E39" s="13">
        <v>44441</v>
      </c>
      <c r="F39" s="76" t="s">
        <v>549</v>
      </c>
      <c r="G39" s="13">
        <v>44443</v>
      </c>
      <c r="H39" s="77" t="s">
        <v>292</v>
      </c>
      <c r="I39" s="16">
        <v>14</v>
      </c>
      <c r="J39" s="16">
        <v>81</v>
      </c>
      <c r="K39" s="16">
        <v>45</v>
      </c>
      <c r="L39" s="16">
        <v>25</v>
      </c>
      <c r="M39" s="81">
        <v>12.7575</v>
      </c>
      <c r="N39" s="72">
        <v>25</v>
      </c>
      <c r="O39" s="64">
        <v>2530</v>
      </c>
      <c r="P39" s="65">
        <f>Table224578910112345[[#This Row],[PEMBULATAN]]*O39</f>
        <v>63250</v>
      </c>
    </row>
    <row r="40" spans="1:16" ht="24.75" customHeight="1" x14ac:dyDescent="0.2">
      <c r="A40" s="14"/>
      <c r="B40" s="14"/>
      <c r="C40" s="73" t="s">
        <v>360</v>
      </c>
      <c r="D40" s="78" t="s">
        <v>289</v>
      </c>
      <c r="E40" s="13">
        <v>44441</v>
      </c>
      <c r="F40" s="76" t="s">
        <v>549</v>
      </c>
      <c r="G40" s="13">
        <v>44443</v>
      </c>
      <c r="H40" s="77" t="s">
        <v>292</v>
      </c>
      <c r="I40" s="16">
        <v>5</v>
      </c>
      <c r="J40" s="16">
        <v>81</v>
      </c>
      <c r="K40" s="16">
        <v>45</v>
      </c>
      <c r="L40" s="16">
        <v>25</v>
      </c>
      <c r="M40" s="81">
        <v>4.5562500000000004</v>
      </c>
      <c r="N40" s="72">
        <v>25</v>
      </c>
      <c r="O40" s="64">
        <v>2530</v>
      </c>
      <c r="P40" s="65">
        <f>Table224578910112345[[#This Row],[PEMBULATAN]]*O40</f>
        <v>63250</v>
      </c>
    </row>
    <row r="41" spans="1:16" ht="24.75" customHeight="1" x14ac:dyDescent="0.2">
      <c r="A41" s="14"/>
      <c r="B41" s="14"/>
      <c r="C41" s="73" t="s">
        <v>361</v>
      </c>
      <c r="D41" s="78" t="s">
        <v>289</v>
      </c>
      <c r="E41" s="13">
        <v>44441</v>
      </c>
      <c r="F41" s="76" t="s">
        <v>549</v>
      </c>
      <c r="G41" s="13">
        <v>44443</v>
      </c>
      <c r="H41" s="77" t="s">
        <v>292</v>
      </c>
      <c r="I41" s="16">
        <v>8</v>
      </c>
      <c r="J41" s="16">
        <v>120</v>
      </c>
      <c r="K41" s="16">
        <v>37</v>
      </c>
      <c r="L41" s="16">
        <v>37</v>
      </c>
      <c r="M41" s="81">
        <v>8.8800000000000008</v>
      </c>
      <c r="N41" s="72">
        <v>37</v>
      </c>
      <c r="O41" s="64">
        <v>2530</v>
      </c>
      <c r="P41" s="65">
        <f>Table224578910112345[[#This Row],[PEMBULATAN]]*O41</f>
        <v>93610</v>
      </c>
    </row>
    <row r="42" spans="1:16" ht="24.75" customHeight="1" x14ac:dyDescent="0.2">
      <c r="A42" s="14"/>
      <c r="B42" s="14"/>
      <c r="C42" s="73" t="s">
        <v>362</v>
      </c>
      <c r="D42" s="78" t="s">
        <v>289</v>
      </c>
      <c r="E42" s="13">
        <v>44441</v>
      </c>
      <c r="F42" s="76" t="s">
        <v>549</v>
      </c>
      <c r="G42" s="13">
        <v>44443</v>
      </c>
      <c r="H42" s="77" t="s">
        <v>292</v>
      </c>
      <c r="I42" s="16">
        <v>9</v>
      </c>
      <c r="J42" s="16">
        <v>65</v>
      </c>
      <c r="K42" s="16">
        <v>35</v>
      </c>
      <c r="L42" s="16">
        <v>19</v>
      </c>
      <c r="M42" s="81">
        <v>5.1187500000000004</v>
      </c>
      <c r="N42" s="72">
        <v>19</v>
      </c>
      <c r="O42" s="64">
        <v>2530</v>
      </c>
      <c r="P42" s="65">
        <f>Table224578910112345[[#This Row],[PEMBULATAN]]*O42</f>
        <v>48070</v>
      </c>
    </row>
    <row r="43" spans="1:16" ht="24.75" customHeight="1" x14ac:dyDescent="0.2">
      <c r="A43" s="14"/>
      <c r="B43" s="14"/>
      <c r="C43" s="73" t="s">
        <v>363</v>
      </c>
      <c r="D43" s="78" t="s">
        <v>289</v>
      </c>
      <c r="E43" s="13">
        <v>44441</v>
      </c>
      <c r="F43" s="76" t="s">
        <v>549</v>
      </c>
      <c r="G43" s="13">
        <v>44443</v>
      </c>
      <c r="H43" s="77" t="s">
        <v>292</v>
      </c>
      <c r="I43" s="16">
        <v>22</v>
      </c>
      <c r="J43" s="16">
        <v>81</v>
      </c>
      <c r="K43" s="16">
        <v>45</v>
      </c>
      <c r="L43" s="16">
        <v>25</v>
      </c>
      <c r="M43" s="81">
        <v>20.047499999999999</v>
      </c>
      <c r="N43" s="72">
        <v>25</v>
      </c>
      <c r="O43" s="64">
        <v>2530</v>
      </c>
      <c r="P43" s="65">
        <f>Table224578910112345[[#This Row],[PEMBULATAN]]*O43</f>
        <v>63250</v>
      </c>
    </row>
    <row r="44" spans="1:16" ht="24.75" customHeight="1" x14ac:dyDescent="0.2">
      <c r="A44" s="14"/>
      <c r="B44" s="96"/>
      <c r="C44" s="73" t="s">
        <v>364</v>
      </c>
      <c r="D44" s="78" t="s">
        <v>289</v>
      </c>
      <c r="E44" s="13">
        <v>44441</v>
      </c>
      <c r="F44" s="76" t="s">
        <v>549</v>
      </c>
      <c r="G44" s="13">
        <v>44443</v>
      </c>
      <c r="H44" s="77" t="s">
        <v>292</v>
      </c>
      <c r="I44" s="16">
        <v>14</v>
      </c>
      <c r="J44" s="16">
        <v>81</v>
      </c>
      <c r="K44" s="16">
        <v>45</v>
      </c>
      <c r="L44" s="16">
        <v>25</v>
      </c>
      <c r="M44" s="81">
        <v>12.7575</v>
      </c>
      <c r="N44" s="72">
        <v>25</v>
      </c>
      <c r="O44" s="64">
        <v>2530</v>
      </c>
      <c r="P44" s="65">
        <f>Table224578910112345[[#This Row],[PEMBULATAN]]*O44</f>
        <v>63250</v>
      </c>
    </row>
    <row r="45" spans="1:16" ht="24.75" customHeight="1" x14ac:dyDescent="0.2">
      <c r="A45" s="14"/>
      <c r="B45" s="14" t="s">
        <v>365</v>
      </c>
      <c r="C45" s="73" t="s">
        <v>366</v>
      </c>
      <c r="D45" s="78" t="s">
        <v>289</v>
      </c>
      <c r="E45" s="13">
        <v>44441</v>
      </c>
      <c r="F45" s="76" t="s">
        <v>549</v>
      </c>
      <c r="G45" s="13">
        <v>44443</v>
      </c>
      <c r="H45" s="77" t="s">
        <v>292</v>
      </c>
      <c r="I45" s="16">
        <v>15</v>
      </c>
      <c r="J45" s="16">
        <v>89</v>
      </c>
      <c r="K45" s="16">
        <v>35</v>
      </c>
      <c r="L45" s="16">
        <v>21</v>
      </c>
      <c r="M45" s="81">
        <v>11.68125</v>
      </c>
      <c r="N45" s="72">
        <v>21</v>
      </c>
      <c r="O45" s="64">
        <v>2530</v>
      </c>
      <c r="P45" s="65">
        <f>Table224578910112345[[#This Row],[PEMBULATAN]]*O45</f>
        <v>53130</v>
      </c>
    </row>
    <row r="46" spans="1:16" ht="24.75" customHeight="1" x14ac:dyDescent="0.2">
      <c r="A46" s="14"/>
      <c r="B46" s="14"/>
      <c r="C46" s="73" t="s">
        <v>367</v>
      </c>
      <c r="D46" s="78" t="s">
        <v>289</v>
      </c>
      <c r="E46" s="13">
        <v>44441</v>
      </c>
      <c r="F46" s="76" t="s">
        <v>549</v>
      </c>
      <c r="G46" s="13">
        <v>44443</v>
      </c>
      <c r="H46" s="77" t="s">
        <v>292</v>
      </c>
      <c r="I46" s="16">
        <v>12</v>
      </c>
      <c r="J46" s="16">
        <v>89</v>
      </c>
      <c r="K46" s="16">
        <v>55</v>
      </c>
      <c r="L46" s="16">
        <v>23</v>
      </c>
      <c r="M46" s="81">
        <v>14.685</v>
      </c>
      <c r="N46" s="72">
        <v>23</v>
      </c>
      <c r="O46" s="64">
        <v>2530</v>
      </c>
      <c r="P46" s="65">
        <f>Table224578910112345[[#This Row],[PEMBULATAN]]*O46</f>
        <v>58190</v>
      </c>
    </row>
    <row r="47" spans="1:16" ht="24.75" customHeight="1" x14ac:dyDescent="0.2">
      <c r="A47" s="14"/>
      <c r="B47" s="14"/>
      <c r="C47" s="73" t="s">
        <v>368</v>
      </c>
      <c r="D47" s="78" t="s">
        <v>289</v>
      </c>
      <c r="E47" s="13">
        <v>44441</v>
      </c>
      <c r="F47" s="76" t="s">
        <v>549</v>
      </c>
      <c r="G47" s="13">
        <v>44443</v>
      </c>
      <c r="H47" s="77" t="s">
        <v>292</v>
      </c>
      <c r="I47" s="16">
        <v>7</v>
      </c>
      <c r="J47" s="16">
        <v>40</v>
      </c>
      <c r="K47" s="16">
        <v>35</v>
      </c>
      <c r="L47" s="16">
        <v>30</v>
      </c>
      <c r="M47" s="81">
        <v>2.4500000000000002</v>
      </c>
      <c r="N47" s="72">
        <v>30</v>
      </c>
      <c r="O47" s="64">
        <v>2530</v>
      </c>
      <c r="P47" s="65">
        <f>Table224578910112345[[#This Row],[PEMBULATAN]]*O47</f>
        <v>75900</v>
      </c>
    </row>
    <row r="48" spans="1:16" ht="24.75" customHeight="1" x14ac:dyDescent="0.2">
      <c r="A48" s="14"/>
      <c r="B48" s="14"/>
      <c r="C48" s="73" t="s">
        <v>369</v>
      </c>
      <c r="D48" s="78" t="s">
        <v>289</v>
      </c>
      <c r="E48" s="13">
        <v>44441</v>
      </c>
      <c r="F48" s="76" t="s">
        <v>549</v>
      </c>
      <c r="G48" s="13">
        <v>44443</v>
      </c>
      <c r="H48" s="77" t="s">
        <v>292</v>
      </c>
      <c r="I48" s="16">
        <v>6</v>
      </c>
      <c r="J48" s="16">
        <v>45</v>
      </c>
      <c r="K48" s="16">
        <v>34</v>
      </c>
      <c r="L48" s="16">
        <v>21</v>
      </c>
      <c r="M48" s="81">
        <v>2.2949999999999999</v>
      </c>
      <c r="N48" s="72">
        <v>21</v>
      </c>
      <c r="O48" s="64">
        <v>2530</v>
      </c>
      <c r="P48" s="65">
        <f>Table224578910112345[[#This Row],[PEMBULATAN]]*O48</f>
        <v>53130</v>
      </c>
    </row>
    <row r="49" spans="1:16" ht="24.75" customHeight="1" x14ac:dyDescent="0.2">
      <c r="A49" s="14"/>
      <c r="B49" s="14"/>
      <c r="C49" s="73" t="s">
        <v>370</v>
      </c>
      <c r="D49" s="78" t="s">
        <v>289</v>
      </c>
      <c r="E49" s="13">
        <v>44441</v>
      </c>
      <c r="F49" s="76" t="s">
        <v>549</v>
      </c>
      <c r="G49" s="13">
        <v>44443</v>
      </c>
      <c r="H49" s="77" t="s">
        <v>292</v>
      </c>
      <c r="I49" s="16">
        <v>1</v>
      </c>
      <c r="J49" s="16">
        <v>43</v>
      </c>
      <c r="K49" s="16">
        <v>25</v>
      </c>
      <c r="L49" s="16">
        <v>25</v>
      </c>
      <c r="M49" s="81">
        <v>0.26874999999999999</v>
      </c>
      <c r="N49" s="72">
        <v>25</v>
      </c>
      <c r="O49" s="64">
        <v>2530</v>
      </c>
      <c r="P49" s="65">
        <f>Table224578910112345[[#This Row],[PEMBULATAN]]*O49</f>
        <v>63250</v>
      </c>
    </row>
    <row r="50" spans="1:16" ht="24.75" customHeight="1" x14ac:dyDescent="0.2">
      <c r="A50" s="14"/>
      <c r="B50" s="14"/>
      <c r="C50" s="73" t="s">
        <v>371</v>
      </c>
      <c r="D50" s="78" t="s">
        <v>289</v>
      </c>
      <c r="E50" s="13">
        <v>44441</v>
      </c>
      <c r="F50" s="76" t="s">
        <v>549</v>
      </c>
      <c r="G50" s="13">
        <v>44443</v>
      </c>
      <c r="H50" s="77" t="s">
        <v>292</v>
      </c>
      <c r="I50" s="16">
        <v>20</v>
      </c>
      <c r="J50" s="16">
        <v>81</v>
      </c>
      <c r="K50" s="16">
        <v>45</v>
      </c>
      <c r="L50" s="16">
        <v>25</v>
      </c>
      <c r="M50" s="81">
        <v>18.225000000000001</v>
      </c>
      <c r="N50" s="72">
        <v>25</v>
      </c>
      <c r="O50" s="64">
        <v>2530</v>
      </c>
      <c r="P50" s="65">
        <f>Table224578910112345[[#This Row],[PEMBULATAN]]*O50</f>
        <v>63250</v>
      </c>
    </row>
    <row r="51" spans="1:16" ht="24.75" customHeight="1" x14ac:dyDescent="0.2">
      <c r="A51" s="14"/>
      <c r="B51" s="14"/>
      <c r="C51" s="73" t="s">
        <v>372</v>
      </c>
      <c r="D51" s="78" t="s">
        <v>289</v>
      </c>
      <c r="E51" s="13">
        <v>44441</v>
      </c>
      <c r="F51" s="76" t="s">
        <v>549</v>
      </c>
      <c r="G51" s="13">
        <v>44443</v>
      </c>
      <c r="H51" s="77" t="s">
        <v>292</v>
      </c>
      <c r="I51" s="16">
        <v>13</v>
      </c>
      <c r="J51" s="16">
        <v>40</v>
      </c>
      <c r="K51" s="16">
        <v>28</v>
      </c>
      <c r="L51" s="16">
        <v>22</v>
      </c>
      <c r="M51" s="81">
        <v>3.64</v>
      </c>
      <c r="N51" s="72">
        <v>22</v>
      </c>
      <c r="O51" s="64">
        <v>2530</v>
      </c>
      <c r="P51" s="65">
        <f>Table224578910112345[[#This Row],[PEMBULATAN]]*O51</f>
        <v>55660</v>
      </c>
    </row>
    <row r="52" spans="1:16" ht="24.75" customHeight="1" x14ac:dyDescent="0.2">
      <c r="A52" s="14"/>
      <c r="B52" s="14"/>
      <c r="C52" s="73" t="s">
        <v>373</v>
      </c>
      <c r="D52" s="78" t="s">
        <v>289</v>
      </c>
      <c r="E52" s="13">
        <v>44441</v>
      </c>
      <c r="F52" s="76" t="s">
        <v>549</v>
      </c>
      <c r="G52" s="13">
        <v>44443</v>
      </c>
      <c r="H52" s="77" t="s">
        <v>292</v>
      </c>
      <c r="I52" s="16">
        <v>3</v>
      </c>
      <c r="J52" s="16">
        <v>62</v>
      </c>
      <c r="K52" s="16">
        <v>42</v>
      </c>
      <c r="L52" s="16">
        <v>7</v>
      </c>
      <c r="M52" s="81">
        <v>1.9530000000000001</v>
      </c>
      <c r="N52" s="72">
        <v>7</v>
      </c>
      <c r="O52" s="64">
        <v>2530</v>
      </c>
      <c r="P52" s="65">
        <f>Table224578910112345[[#This Row],[PEMBULATAN]]*O52</f>
        <v>17710</v>
      </c>
    </row>
    <row r="53" spans="1:16" ht="24.75" customHeight="1" x14ac:dyDescent="0.2">
      <c r="A53" s="14"/>
      <c r="B53" s="14"/>
      <c r="C53" s="73" t="s">
        <v>374</v>
      </c>
      <c r="D53" s="78" t="s">
        <v>289</v>
      </c>
      <c r="E53" s="13">
        <v>44441</v>
      </c>
      <c r="F53" s="76" t="s">
        <v>549</v>
      </c>
      <c r="G53" s="13">
        <v>44443</v>
      </c>
      <c r="H53" s="77" t="s">
        <v>292</v>
      </c>
      <c r="I53" s="16">
        <v>1</v>
      </c>
      <c r="J53" s="16">
        <v>17</v>
      </c>
      <c r="K53" s="16">
        <v>10</v>
      </c>
      <c r="L53" s="16">
        <v>7</v>
      </c>
      <c r="M53" s="81">
        <v>4.2500000000000003E-2</v>
      </c>
      <c r="N53" s="72">
        <v>7</v>
      </c>
      <c r="O53" s="64">
        <v>2530</v>
      </c>
      <c r="P53" s="65">
        <f>Table224578910112345[[#This Row],[PEMBULATAN]]*O53</f>
        <v>17710</v>
      </c>
    </row>
    <row r="54" spans="1:16" ht="24.75" customHeight="1" x14ac:dyDescent="0.2">
      <c r="A54" s="14"/>
      <c r="B54" s="14"/>
      <c r="C54" s="73" t="s">
        <v>375</v>
      </c>
      <c r="D54" s="78" t="s">
        <v>289</v>
      </c>
      <c r="E54" s="13">
        <v>44441</v>
      </c>
      <c r="F54" s="76" t="s">
        <v>549</v>
      </c>
      <c r="G54" s="13">
        <v>44443</v>
      </c>
      <c r="H54" s="77" t="s">
        <v>292</v>
      </c>
      <c r="I54" s="16">
        <v>16</v>
      </c>
      <c r="J54" s="16">
        <v>88</v>
      </c>
      <c r="K54" s="16">
        <v>56</v>
      </c>
      <c r="L54" s="16">
        <v>12</v>
      </c>
      <c r="M54" s="81">
        <v>19.712</v>
      </c>
      <c r="N54" s="72">
        <v>20</v>
      </c>
      <c r="O54" s="64">
        <v>2530</v>
      </c>
      <c r="P54" s="65">
        <f>Table224578910112345[[#This Row],[PEMBULATAN]]*O54</f>
        <v>50600</v>
      </c>
    </row>
    <row r="55" spans="1:16" ht="24.75" customHeight="1" x14ac:dyDescent="0.2">
      <c r="A55" s="14"/>
      <c r="B55" s="14"/>
      <c r="C55" s="73" t="s">
        <v>376</v>
      </c>
      <c r="D55" s="78" t="s">
        <v>289</v>
      </c>
      <c r="E55" s="13">
        <v>44441</v>
      </c>
      <c r="F55" s="76" t="s">
        <v>549</v>
      </c>
      <c r="G55" s="13">
        <v>44443</v>
      </c>
      <c r="H55" s="77" t="s">
        <v>292</v>
      </c>
      <c r="I55" s="16">
        <v>10</v>
      </c>
      <c r="J55" s="16">
        <v>88</v>
      </c>
      <c r="K55" s="16">
        <v>56</v>
      </c>
      <c r="L55" s="16">
        <v>21</v>
      </c>
      <c r="M55" s="81">
        <v>12.32</v>
      </c>
      <c r="N55" s="72">
        <v>21</v>
      </c>
      <c r="O55" s="64">
        <v>2530</v>
      </c>
      <c r="P55" s="65">
        <f>Table224578910112345[[#This Row],[PEMBULATAN]]*O55</f>
        <v>53130</v>
      </c>
    </row>
    <row r="56" spans="1:16" ht="24.75" customHeight="1" x14ac:dyDescent="0.2">
      <c r="A56" s="14"/>
      <c r="B56" s="14"/>
      <c r="C56" s="73" t="s">
        <v>377</v>
      </c>
      <c r="D56" s="78" t="s">
        <v>289</v>
      </c>
      <c r="E56" s="13">
        <v>44441</v>
      </c>
      <c r="F56" s="76" t="s">
        <v>549</v>
      </c>
      <c r="G56" s="13">
        <v>44443</v>
      </c>
      <c r="H56" s="77" t="s">
        <v>292</v>
      </c>
      <c r="I56" s="16">
        <v>3</v>
      </c>
      <c r="J56" s="16">
        <v>105</v>
      </c>
      <c r="K56" s="16">
        <v>26</v>
      </c>
      <c r="L56" s="16">
        <v>26</v>
      </c>
      <c r="M56" s="81">
        <v>2.0474999999999999</v>
      </c>
      <c r="N56" s="72">
        <v>26</v>
      </c>
      <c r="O56" s="64">
        <v>2530</v>
      </c>
      <c r="P56" s="65">
        <f>Table224578910112345[[#This Row],[PEMBULATAN]]*O56</f>
        <v>65780</v>
      </c>
    </row>
    <row r="57" spans="1:16" ht="24.75" customHeight="1" x14ac:dyDescent="0.2">
      <c r="A57" s="14"/>
      <c r="B57" s="14"/>
      <c r="C57" s="73" t="s">
        <v>378</v>
      </c>
      <c r="D57" s="78" t="s">
        <v>289</v>
      </c>
      <c r="E57" s="13">
        <v>44441</v>
      </c>
      <c r="F57" s="76" t="s">
        <v>549</v>
      </c>
      <c r="G57" s="13">
        <v>44443</v>
      </c>
      <c r="H57" s="77" t="s">
        <v>292</v>
      </c>
      <c r="I57" s="16">
        <v>12</v>
      </c>
      <c r="J57" s="16">
        <v>50</v>
      </c>
      <c r="K57" s="16">
        <v>42</v>
      </c>
      <c r="L57" s="16">
        <v>40</v>
      </c>
      <c r="M57" s="81">
        <v>6.3</v>
      </c>
      <c r="N57" s="72">
        <v>40</v>
      </c>
      <c r="O57" s="64">
        <v>2530</v>
      </c>
      <c r="P57" s="65">
        <f>Table224578910112345[[#This Row],[PEMBULATAN]]*O57</f>
        <v>101200</v>
      </c>
    </row>
    <row r="58" spans="1:16" ht="24.75" customHeight="1" x14ac:dyDescent="0.2">
      <c r="A58" s="14"/>
      <c r="B58" s="14"/>
      <c r="C58" s="73" t="s">
        <v>379</v>
      </c>
      <c r="D58" s="78" t="s">
        <v>289</v>
      </c>
      <c r="E58" s="13">
        <v>44441</v>
      </c>
      <c r="F58" s="76" t="s">
        <v>549</v>
      </c>
      <c r="G58" s="13">
        <v>44443</v>
      </c>
      <c r="H58" s="77" t="s">
        <v>292</v>
      </c>
      <c r="I58" s="16">
        <v>3</v>
      </c>
      <c r="J58" s="16">
        <v>29</v>
      </c>
      <c r="K58" s="16">
        <v>18</v>
      </c>
      <c r="L58" s="16">
        <v>6</v>
      </c>
      <c r="M58" s="81">
        <v>0.39150000000000001</v>
      </c>
      <c r="N58" s="72">
        <v>6</v>
      </c>
      <c r="O58" s="64">
        <v>2530</v>
      </c>
      <c r="P58" s="65">
        <f>Table224578910112345[[#This Row],[PEMBULATAN]]*O58</f>
        <v>15180</v>
      </c>
    </row>
    <row r="59" spans="1:16" ht="24.75" customHeight="1" x14ac:dyDescent="0.2">
      <c r="A59" s="14"/>
      <c r="B59" s="14"/>
      <c r="C59" s="73" t="s">
        <v>380</v>
      </c>
      <c r="D59" s="78" t="s">
        <v>289</v>
      </c>
      <c r="E59" s="13">
        <v>44441</v>
      </c>
      <c r="F59" s="76" t="s">
        <v>549</v>
      </c>
      <c r="G59" s="13">
        <v>44443</v>
      </c>
      <c r="H59" s="77" t="s">
        <v>292</v>
      </c>
      <c r="I59" s="16">
        <v>6</v>
      </c>
      <c r="J59" s="16">
        <v>90</v>
      </c>
      <c r="K59" s="16">
        <v>20</v>
      </c>
      <c r="L59" s="16">
        <v>22</v>
      </c>
      <c r="M59" s="81">
        <v>2.7</v>
      </c>
      <c r="N59" s="72">
        <v>22</v>
      </c>
      <c r="O59" s="64">
        <v>2530</v>
      </c>
      <c r="P59" s="65">
        <f>Table224578910112345[[#This Row],[PEMBULATAN]]*O59</f>
        <v>55660</v>
      </c>
    </row>
    <row r="60" spans="1:16" ht="24.75" customHeight="1" x14ac:dyDescent="0.2">
      <c r="A60" s="14"/>
      <c r="B60" s="14"/>
      <c r="C60" s="73" t="s">
        <v>381</v>
      </c>
      <c r="D60" s="78" t="s">
        <v>289</v>
      </c>
      <c r="E60" s="13">
        <v>44441</v>
      </c>
      <c r="F60" s="76" t="s">
        <v>549</v>
      </c>
      <c r="G60" s="13">
        <v>44443</v>
      </c>
      <c r="H60" s="77" t="s">
        <v>292</v>
      </c>
      <c r="I60" s="16">
        <v>12</v>
      </c>
      <c r="J60" s="16">
        <v>88</v>
      </c>
      <c r="K60" s="16">
        <v>61</v>
      </c>
      <c r="L60" s="16">
        <v>23</v>
      </c>
      <c r="M60" s="81">
        <v>16.103999999999999</v>
      </c>
      <c r="N60" s="72">
        <v>23</v>
      </c>
      <c r="O60" s="64">
        <v>2530</v>
      </c>
      <c r="P60" s="65">
        <f>Table224578910112345[[#This Row],[PEMBULATAN]]*O60</f>
        <v>58190</v>
      </c>
    </row>
    <row r="61" spans="1:16" ht="24.75" customHeight="1" x14ac:dyDescent="0.2">
      <c r="A61" s="14"/>
      <c r="B61" s="14"/>
      <c r="C61" s="73" t="s">
        <v>382</v>
      </c>
      <c r="D61" s="78" t="s">
        <v>289</v>
      </c>
      <c r="E61" s="13">
        <v>44441</v>
      </c>
      <c r="F61" s="76" t="s">
        <v>549</v>
      </c>
      <c r="G61" s="13">
        <v>44443</v>
      </c>
      <c r="H61" s="77" t="s">
        <v>292</v>
      </c>
      <c r="I61" s="16">
        <v>6</v>
      </c>
      <c r="J61" s="16">
        <v>53</v>
      </c>
      <c r="K61" s="16">
        <v>40</v>
      </c>
      <c r="L61" s="16">
        <v>11</v>
      </c>
      <c r="M61" s="81">
        <v>3.18</v>
      </c>
      <c r="N61" s="72">
        <v>11</v>
      </c>
      <c r="O61" s="64">
        <v>2530</v>
      </c>
      <c r="P61" s="65">
        <f>Table224578910112345[[#This Row],[PEMBULATAN]]*O61</f>
        <v>27830</v>
      </c>
    </row>
    <row r="62" spans="1:16" ht="24.75" customHeight="1" x14ac:dyDescent="0.2">
      <c r="A62" s="14"/>
      <c r="B62" s="14"/>
      <c r="C62" s="73" t="s">
        <v>383</v>
      </c>
      <c r="D62" s="78" t="s">
        <v>289</v>
      </c>
      <c r="E62" s="13">
        <v>44441</v>
      </c>
      <c r="F62" s="76" t="s">
        <v>549</v>
      </c>
      <c r="G62" s="13">
        <v>44443</v>
      </c>
      <c r="H62" s="77" t="s">
        <v>292</v>
      </c>
      <c r="I62" s="16">
        <v>8</v>
      </c>
      <c r="J62" s="16">
        <v>37</v>
      </c>
      <c r="K62" s="16">
        <v>28</v>
      </c>
      <c r="L62" s="16">
        <v>8</v>
      </c>
      <c r="M62" s="81">
        <v>2.0720000000000001</v>
      </c>
      <c r="N62" s="72">
        <v>8</v>
      </c>
      <c r="O62" s="64">
        <v>2530</v>
      </c>
      <c r="P62" s="65">
        <f>Table224578910112345[[#This Row],[PEMBULATAN]]*O62</f>
        <v>20240</v>
      </c>
    </row>
    <row r="63" spans="1:16" ht="24.75" customHeight="1" x14ac:dyDescent="0.2">
      <c r="A63" s="14"/>
      <c r="B63" s="14"/>
      <c r="C63" s="73" t="s">
        <v>384</v>
      </c>
      <c r="D63" s="78" t="s">
        <v>289</v>
      </c>
      <c r="E63" s="13">
        <v>44441</v>
      </c>
      <c r="F63" s="76" t="s">
        <v>549</v>
      </c>
      <c r="G63" s="13">
        <v>44443</v>
      </c>
      <c r="H63" s="77" t="s">
        <v>292</v>
      </c>
      <c r="I63" s="16">
        <v>7</v>
      </c>
      <c r="J63" s="16">
        <v>39</v>
      </c>
      <c r="K63" s="16">
        <v>32</v>
      </c>
      <c r="L63" s="16">
        <v>32</v>
      </c>
      <c r="M63" s="81">
        <v>2.1840000000000002</v>
      </c>
      <c r="N63" s="72">
        <v>32</v>
      </c>
      <c r="O63" s="64">
        <v>2530</v>
      </c>
      <c r="P63" s="65">
        <f>Table224578910112345[[#This Row],[PEMBULATAN]]*O63</f>
        <v>80960</v>
      </c>
    </row>
    <row r="64" spans="1:16" ht="24.75" customHeight="1" x14ac:dyDescent="0.2">
      <c r="A64" s="14"/>
      <c r="B64" s="14"/>
      <c r="C64" s="73" t="s">
        <v>385</v>
      </c>
      <c r="D64" s="78" t="s">
        <v>289</v>
      </c>
      <c r="E64" s="13">
        <v>44441</v>
      </c>
      <c r="F64" s="76" t="s">
        <v>549</v>
      </c>
      <c r="G64" s="13">
        <v>44443</v>
      </c>
      <c r="H64" s="77" t="s">
        <v>292</v>
      </c>
      <c r="I64" s="16">
        <v>4</v>
      </c>
      <c r="J64" s="16">
        <v>53</v>
      </c>
      <c r="K64" s="16">
        <v>37</v>
      </c>
      <c r="L64" s="16">
        <v>35</v>
      </c>
      <c r="M64" s="81">
        <v>1.9610000000000001</v>
      </c>
      <c r="N64" s="72">
        <v>35</v>
      </c>
      <c r="O64" s="64">
        <v>2530</v>
      </c>
      <c r="P64" s="65">
        <f>Table224578910112345[[#This Row],[PEMBULATAN]]*O64</f>
        <v>88550</v>
      </c>
    </row>
    <row r="65" spans="1:16" ht="24.75" customHeight="1" x14ac:dyDescent="0.2">
      <c r="A65" s="14"/>
      <c r="B65" s="14"/>
      <c r="C65" s="73" t="s">
        <v>386</v>
      </c>
      <c r="D65" s="78" t="s">
        <v>289</v>
      </c>
      <c r="E65" s="13">
        <v>44441</v>
      </c>
      <c r="F65" s="76" t="s">
        <v>549</v>
      </c>
      <c r="G65" s="13">
        <v>44443</v>
      </c>
      <c r="H65" s="77" t="s">
        <v>292</v>
      </c>
      <c r="I65" s="16">
        <v>11</v>
      </c>
      <c r="J65" s="16">
        <v>83</v>
      </c>
      <c r="K65" s="16">
        <v>34</v>
      </c>
      <c r="L65" s="16">
        <v>21</v>
      </c>
      <c r="M65" s="81">
        <v>7.7605000000000004</v>
      </c>
      <c r="N65" s="72">
        <v>21</v>
      </c>
      <c r="O65" s="64">
        <v>2530</v>
      </c>
      <c r="P65" s="65">
        <f>Table224578910112345[[#This Row],[PEMBULATAN]]*O65</f>
        <v>53130</v>
      </c>
    </row>
    <row r="66" spans="1:16" ht="24.75" customHeight="1" x14ac:dyDescent="0.2">
      <c r="A66" s="14"/>
      <c r="B66" s="14"/>
      <c r="C66" s="73" t="s">
        <v>387</v>
      </c>
      <c r="D66" s="78" t="s">
        <v>289</v>
      </c>
      <c r="E66" s="13">
        <v>44441</v>
      </c>
      <c r="F66" s="76" t="s">
        <v>549</v>
      </c>
      <c r="G66" s="13">
        <v>44443</v>
      </c>
      <c r="H66" s="77" t="s">
        <v>292</v>
      </c>
      <c r="I66" s="16">
        <v>23</v>
      </c>
      <c r="J66" s="16">
        <v>90</v>
      </c>
      <c r="K66" s="16">
        <v>45</v>
      </c>
      <c r="L66" s="16">
        <v>31</v>
      </c>
      <c r="M66" s="81">
        <v>23.287500000000001</v>
      </c>
      <c r="N66" s="72">
        <v>31</v>
      </c>
      <c r="O66" s="64">
        <v>2530</v>
      </c>
      <c r="P66" s="65">
        <f>Table224578910112345[[#This Row],[PEMBULATAN]]*O66</f>
        <v>78430</v>
      </c>
    </row>
    <row r="67" spans="1:16" ht="24.75" customHeight="1" x14ac:dyDescent="0.2">
      <c r="A67" s="14"/>
      <c r="B67" s="14"/>
      <c r="C67" s="73" t="s">
        <v>388</v>
      </c>
      <c r="D67" s="78" t="s">
        <v>289</v>
      </c>
      <c r="E67" s="13">
        <v>44441</v>
      </c>
      <c r="F67" s="76" t="s">
        <v>549</v>
      </c>
      <c r="G67" s="13">
        <v>44443</v>
      </c>
      <c r="H67" s="77" t="s">
        <v>292</v>
      </c>
      <c r="I67" s="16">
        <v>33</v>
      </c>
      <c r="J67" s="16">
        <v>98</v>
      </c>
      <c r="K67" s="16">
        <v>64</v>
      </c>
      <c r="L67" s="16">
        <v>42</v>
      </c>
      <c r="M67" s="81">
        <v>51.744</v>
      </c>
      <c r="N67" s="72">
        <v>52</v>
      </c>
      <c r="O67" s="64">
        <v>2530</v>
      </c>
      <c r="P67" s="65">
        <f>Table224578910112345[[#This Row],[PEMBULATAN]]*O67</f>
        <v>131560</v>
      </c>
    </row>
    <row r="68" spans="1:16" ht="24.75" customHeight="1" x14ac:dyDescent="0.2">
      <c r="A68" s="14"/>
      <c r="B68" s="14"/>
      <c r="C68" s="73" t="s">
        <v>389</v>
      </c>
      <c r="D68" s="78" t="s">
        <v>289</v>
      </c>
      <c r="E68" s="13">
        <v>44441</v>
      </c>
      <c r="F68" s="76" t="s">
        <v>549</v>
      </c>
      <c r="G68" s="13">
        <v>44443</v>
      </c>
      <c r="H68" s="77" t="s">
        <v>292</v>
      </c>
      <c r="I68" s="16">
        <v>3</v>
      </c>
      <c r="J68" s="16">
        <v>78</v>
      </c>
      <c r="K68" s="16">
        <v>45</v>
      </c>
      <c r="L68" s="16">
        <v>22</v>
      </c>
      <c r="M68" s="81">
        <v>2.6324999999999998</v>
      </c>
      <c r="N68" s="72">
        <v>22</v>
      </c>
      <c r="O68" s="64">
        <v>2530</v>
      </c>
      <c r="P68" s="65">
        <f>Table224578910112345[[#This Row],[PEMBULATAN]]*O68</f>
        <v>55660</v>
      </c>
    </row>
    <row r="69" spans="1:16" ht="24.75" customHeight="1" x14ac:dyDescent="0.2">
      <c r="A69" s="14"/>
      <c r="B69" s="14"/>
      <c r="C69" s="73" t="s">
        <v>390</v>
      </c>
      <c r="D69" s="78" t="s">
        <v>289</v>
      </c>
      <c r="E69" s="13">
        <v>44441</v>
      </c>
      <c r="F69" s="76" t="s">
        <v>549</v>
      </c>
      <c r="G69" s="13">
        <v>44443</v>
      </c>
      <c r="H69" s="77" t="s">
        <v>292</v>
      </c>
      <c r="I69" s="16">
        <v>4</v>
      </c>
      <c r="J69" s="16">
        <v>57</v>
      </c>
      <c r="K69" s="16">
        <v>57</v>
      </c>
      <c r="L69" s="16">
        <v>11</v>
      </c>
      <c r="M69" s="81">
        <v>3.2490000000000001</v>
      </c>
      <c r="N69" s="72">
        <v>11</v>
      </c>
      <c r="O69" s="64">
        <v>2530</v>
      </c>
      <c r="P69" s="65">
        <f>Table224578910112345[[#This Row],[PEMBULATAN]]*O69</f>
        <v>27830</v>
      </c>
    </row>
    <row r="70" spans="1:16" ht="24.75" customHeight="1" x14ac:dyDescent="0.2">
      <c r="A70" s="14"/>
      <c r="B70" s="14"/>
      <c r="C70" s="73" t="s">
        <v>391</v>
      </c>
      <c r="D70" s="78" t="s">
        <v>289</v>
      </c>
      <c r="E70" s="13">
        <v>44441</v>
      </c>
      <c r="F70" s="76" t="s">
        <v>549</v>
      </c>
      <c r="G70" s="13">
        <v>44443</v>
      </c>
      <c r="H70" s="77" t="s">
        <v>292</v>
      </c>
      <c r="I70" s="16">
        <v>14</v>
      </c>
      <c r="J70" s="16">
        <v>64</v>
      </c>
      <c r="K70" s="16">
        <v>42</v>
      </c>
      <c r="L70" s="16">
        <v>42</v>
      </c>
      <c r="M70" s="81">
        <v>9.4079999999999995</v>
      </c>
      <c r="N70" s="72">
        <v>42</v>
      </c>
      <c r="O70" s="64">
        <v>2530</v>
      </c>
      <c r="P70" s="65">
        <f>Table224578910112345[[#This Row],[PEMBULATAN]]*O70</f>
        <v>106260</v>
      </c>
    </row>
    <row r="71" spans="1:16" ht="24.75" customHeight="1" x14ac:dyDescent="0.2">
      <c r="A71" s="14"/>
      <c r="B71" s="14"/>
      <c r="C71" s="73" t="s">
        <v>392</v>
      </c>
      <c r="D71" s="78" t="s">
        <v>289</v>
      </c>
      <c r="E71" s="13">
        <v>44441</v>
      </c>
      <c r="F71" s="76" t="s">
        <v>549</v>
      </c>
      <c r="G71" s="13">
        <v>44443</v>
      </c>
      <c r="H71" s="77" t="s">
        <v>292</v>
      </c>
      <c r="I71" s="16">
        <v>9</v>
      </c>
      <c r="J71" s="16">
        <v>81</v>
      </c>
      <c r="K71" s="16">
        <v>45</v>
      </c>
      <c r="L71" s="16">
        <v>25</v>
      </c>
      <c r="M71" s="81">
        <v>8.2012499999999999</v>
      </c>
      <c r="N71" s="72">
        <v>25</v>
      </c>
      <c r="O71" s="64">
        <v>2530</v>
      </c>
      <c r="P71" s="65">
        <f>Table224578910112345[[#This Row],[PEMBULATAN]]*O71</f>
        <v>63250</v>
      </c>
    </row>
    <row r="72" spans="1:16" ht="24.75" customHeight="1" x14ac:dyDescent="0.2">
      <c r="A72" s="14"/>
      <c r="B72" s="14"/>
      <c r="C72" s="73" t="s">
        <v>393</v>
      </c>
      <c r="D72" s="78" t="s">
        <v>289</v>
      </c>
      <c r="E72" s="13">
        <v>44441</v>
      </c>
      <c r="F72" s="76" t="s">
        <v>549</v>
      </c>
      <c r="G72" s="13">
        <v>44443</v>
      </c>
      <c r="H72" s="77" t="s">
        <v>292</v>
      </c>
      <c r="I72" s="16">
        <v>33</v>
      </c>
      <c r="J72" s="16">
        <v>98</v>
      </c>
      <c r="K72" s="16">
        <v>64</v>
      </c>
      <c r="L72" s="16">
        <v>42</v>
      </c>
      <c r="M72" s="81">
        <v>51.744</v>
      </c>
      <c r="N72" s="72">
        <v>52</v>
      </c>
      <c r="O72" s="64">
        <v>2530</v>
      </c>
      <c r="P72" s="65">
        <f>Table224578910112345[[#This Row],[PEMBULATAN]]*O72</f>
        <v>131560</v>
      </c>
    </row>
    <row r="73" spans="1:16" ht="24.75" customHeight="1" x14ac:dyDescent="0.2">
      <c r="A73" s="14"/>
      <c r="B73" s="14"/>
      <c r="C73" s="73" t="s">
        <v>394</v>
      </c>
      <c r="D73" s="78" t="s">
        <v>289</v>
      </c>
      <c r="E73" s="13">
        <v>44441</v>
      </c>
      <c r="F73" s="76" t="s">
        <v>549</v>
      </c>
      <c r="G73" s="13">
        <v>44443</v>
      </c>
      <c r="H73" s="77" t="s">
        <v>292</v>
      </c>
      <c r="I73" s="16">
        <v>22</v>
      </c>
      <c r="J73" s="16">
        <v>110</v>
      </c>
      <c r="K73" s="16">
        <v>76</v>
      </c>
      <c r="L73" s="16">
        <v>28</v>
      </c>
      <c r="M73" s="81">
        <v>45.98</v>
      </c>
      <c r="N73" s="72">
        <v>46</v>
      </c>
      <c r="O73" s="64">
        <v>2530</v>
      </c>
      <c r="P73" s="65">
        <f>Table224578910112345[[#This Row],[PEMBULATAN]]*O73</f>
        <v>116380</v>
      </c>
    </row>
    <row r="74" spans="1:16" ht="24.75" customHeight="1" x14ac:dyDescent="0.2">
      <c r="A74" s="14"/>
      <c r="B74" s="14"/>
      <c r="C74" s="73" t="s">
        <v>395</v>
      </c>
      <c r="D74" s="78" t="s">
        <v>289</v>
      </c>
      <c r="E74" s="13">
        <v>44441</v>
      </c>
      <c r="F74" s="76" t="s">
        <v>549</v>
      </c>
      <c r="G74" s="13">
        <v>44443</v>
      </c>
      <c r="H74" s="77" t="s">
        <v>292</v>
      </c>
      <c r="I74" s="16">
        <v>6</v>
      </c>
      <c r="J74" s="16">
        <v>75</v>
      </c>
      <c r="K74" s="16">
        <v>75</v>
      </c>
      <c r="L74" s="16">
        <v>11</v>
      </c>
      <c r="M74" s="81">
        <v>8.4375</v>
      </c>
      <c r="N74" s="72">
        <v>11</v>
      </c>
      <c r="O74" s="64">
        <v>2530</v>
      </c>
      <c r="P74" s="65">
        <f>Table224578910112345[[#This Row],[PEMBULATAN]]*O74</f>
        <v>27830</v>
      </c>
    </row>
    <row r="75" spans="1:16" ht="24.75" customHeight="1" x14ac:dyDescent="0.2">
      <c r="A75" s="14"/>
      <c r="B75" s="14"/>
      <c r="C75" s="73" t="s">
        <v>396</v>
      </c>
      <c r="D75" s="78" t="s">
        <v>289</v>
      </c>
      <c r="E75" s="13">
        <v>44441</v>
      </c>
      <c r="F75" s="76" t="s">
        <v>549</v>
      </c>
      <c r="G75" s="13">
        <v>44443</v>
      </c>
      <c r="H75" s="77" t="s">
        <v>292</v>
      </c>
      <c r="I75" s="16">
        <v>2</v>
      </c>
      <c r="J75" s="16">
        <v>40</v>
      </c>
      <c r="K75" s="16">
        <v>32</v>
      </c>
      <c r="L75" s="16">
        <v>30</v>
      </c>
      <c r="M75" s="81">
        <v>0.64</v>
      </c>
      <c r="N75" s="72">
        <v>30</v>
      </c>
      <c r="O75" s="64">
        <v>2530</v>
      </c>
      <c r="P75" s="65">
        <f>Table224578910112345[[#This Row],[PEMBULATAN]]*O75</f>
        <v>75900</v>
      </c>
    </row>
    <row r="76" spans="1:16" ht="24.75" customHeight="1" x14ac:dyDescent="0.2">
      <c r="A76" s="14"/>
      <c r="B76" s="14"/>
      <c r="C76" s="73" t="s">
        <v>397</v>
      </c>
      <c r="D76" s="78" t="s">
        <v>289</v>
      </c>
      <c r="E76" s="13">
        <v>44441</v>
      </c>
      <c r="F76" s="76" t="s">
        <v>549</v>
      </c>
      <c r="G76" s="13">
        <v>44443</v>
      </c>
      <c r="H76" s="77" t="s">
        <v>292</v>
      </c>
      <c r="I76" s="16">
        <v>13</v>
      </c>
      <c r="J76" s="16">
        <v>89</v>
      </c>
      <c r="K76" s="16">
        <v>66</v>
      </c>
      <c r="L76" s="16">
        <v>24</v>
      </c>
      <c r="M76" s="81">
        <v>19.090499999999999</v>
      </c>
      <c r="N76" s="72">
        <v>24</v>
      </c>
      <c r="O76" s="64">
        <v>2530</v>
      </c>
      <c r="P76" s="65">
        <f>Table224578910112345[[#This Row],[PEMBULATAN]]*O76</f>
        <v>60720</v>
      </c>
    </row>
    <row r="77" spans="1:16" ht="24.75" customHeight="1" x14ac:dyDescent="0.2">
      <c r="A77" s="14"/>
      <c r="B77" s="14"/>
      <c r="C77" s="73" t="s">
        <v>398</v>
      </c>
      <c r="D77" s="78" t="s">
        <v>289</v>
      </c>
      <c r="E77" s="13">
        <v>44441</v>
      </c>
      <c r="F77" s="76" t="s">
        <v>549</v>
      </c>
      <c r="G77" s="13">
        <v>44443</v>
      </c>
      <c r="H77" s="77" t="s">
        <v>292</v>
      </c>
      <c r="I77" s="16">
        <v>17</v>
      </c>
      <c r="J77" s="16">
        <v>89</v>
      </c>
      <c r="K77" s="16">
        <v>72</v>
      </c>
      <c r="L77" s="16">
        <v>22</v>
      </c>
      <c r="M77" s="81">
        <v>27.234000000000002</v>
      </c>
      <c r="N77" s="72">
        <v>27</v>
      </c>
      <c r="O77" s="64">
        <v>2530</v>
      </c>
      <c r="P77" s="65">
        <f>Table224578910112345[[#This Row],[PEMBULATAN]]*O77</f>
        <v>68310</v>
      </c>
    </row>
    <row r="78" spans="1:16" ht="24.75" customHeight="1" x14ac:dyDescent="0.2">
      <c r="A78" s="14"/>
      <c r="B78" s="14"/>
      <c r="C78" s="73" t="s">
        <v>399</v>
      </c>
      <c r="D78" s="78" t="s">
        <v>289</v>
      </c>
      <c r="E78" s="13">
        <v>44441</v>
      </c>
      <c r="F78" s="76" t="s">
        <v>549</v>
      </c>
      <c r="G78" s="13">
        <v>44443</v>
      </c>
      <c r="H78" s="77" t="s">
        <v>292</v>
      </c>
      <c r="I78" s="16">
        <v>16</v>
      </c>
      <c r="J78" s="16">
        <v>89</v>
      </c>
      <c r="K78" s="16">
        <v>78</v>
      </c>
      <c r="L78" s="16">
        <v>21</v>
      </c>
      <c r="M78" s="81">
        <v>27.768000000000001</v>
      </c>
      <c r="N78" s="72">
        <v>28</v>
      </c>
      <c r="O78" s="64">
        <v>2530</v>
      </c>
      <c r="P78" s="65">
        <f>Table224578910112345[[#This Row],[PEMBULATAN]]*O78</f>
        <v>70840</v>
      </c>
    </row>
    <row r="79" spans="1:16" ht="24.75" customHeight="1" x14ac:dyDescent="0.2">
      <c r="A79" s="14"/>
      <c r="B79" s="14"/>
      <c r="C79" s="73" t="s">
        <v>400</v>
      </c>
      <c r="D79" s="78" t="s">
        <v>289</v>
      </c>
      <c r="E79" s="13">
        <v>44441</v>
      </c>
      <c r="F79" s="76" t="s">
        <v>549</v>
      </c>
      <c r="G79" s="13">
        <v>44443</v>
      </c>
      <c r="H79" s="77" t="s">
        <v>292</v>
      </c>
      <c r="I79" s="16">
        <v>10</v>
      </c>
      <c r="J79" s="16">
        <v>70</v>
      </c>
      <c r="K79" s="16">
        <v>40</v>
      </c>
      <c r="L79" s="16">
        <v>21</v>
      </c>
      <c r="M79" s="81">
        <v>7</v>
      </c>
      <c r="N79" s="72">
        <v>21</v>
      </c>
      <c r="O79" s="64">
        <v>2530</v>
      </c>
      <c r="P79" s="65">
        <f>Table224578910112345[[#This Row],[PEMBULATAN]]*O79</f>
        <v>53130</v>
      </c>
    </row>
    <row r="80" spans="1:16" ht="24.75" customHeight="1" x14ac:dyDescent="0.2">
      <c r="A80" s="14"/>
      <c r="B80" s="96"/>
      <c r="C80" s="73" t="s">
        <v>401</v>
      </c>
      <c r="D80" s="78" t="s">
        <v>289</v>
      </c>
      <c r="E80" s="13">
        <v>44441</v>
      </c>
      <c r="F80" s="76" t="s">
        <v>549</v>
      </c>
      <c r="G80" s="13">
        <v>44443</v>
      </c>
      <c r="H80" s="77" t="s">
        <v>292</v>
      </c>
      <c r="I80" s="16">
        <v>22</v>
      </c>
      <c r="J80" s="16">
        <v>105</v>
      </c>
      <c r="K80" s="16">
        <v>78</v>
      </c>
      <c r="L80" s="16">
        <v>30</v>
      </c>
      <c r="M80" s="81">
        <v>45.045000000000002</v>
      </c>
      <c r="N80" s="72">
        <v>45</v>
      </c>
      <c r="O80" s="64">
        <v>2530</v>
      </c>
      <c r="P80" s="65">
        <f>Table224578910112345[[#This Row],[PEMBULATAN]]*O80</f>
        <v>113850</v>
      </c>
    </row>
    <row r="81" spans="1:16" ht="24.75" customHeight="1" x14ac:dyDescent="0.2">
      <c r="A81" s="14"/>
      <c r="B81" s="14" t="s">
        <v>402</v>
      </c>
      <c r="C81" s="73" t="s">
        <v>403</v>
      </c>
      <c r="D81" s="78" t="s">
        <v>289</v>
      </c>
      <c r="E81" s="13">
        <v>44441</v>
      </c>
      <c r="F81" s="76" t="s">
        <v>549</v>
      </c>
      <c r="G81" s="13">
        <v>44443</v>
      </c>
      <c r="H81" s="77" t="s">
        <v>292</v>
      </c>
      <c r="I81" s="16">
        <v>5</v>
      </c>
      <c r="J81" s="16">
        <v>56</v>
      </c>
      <c r="K81" s="16">
        <v>34</v>
      </c>
      <c r="L81" s="16">
        <v>20</v>
      </c>
      <c r="M81" s="81">
        <v>2.38</v>
      </c>
      <c r="N81" s="72">
        <v>20</v>
      </c>
      <c r="O81" s="64">
        <v>2530</v>
      </c>
      <c r="P81" s="65">
        <f>Table224578910112345[[#This Row],[PEMBULATAN]]*O81</f>
        <v>50600</v>
      </c>
    </row>
    <row r="82" spans="1:16" ht="24.75" customHeight="1" x14ac:dyDescent="0.2">
      <c r="A82" s="14"/>
      <c r="B82" s="14"/>
      <c r="C82" s="73" t="s">
        <v>404</v>
      </c>
      <c r="D82" s="78" t="s">
        <v>289</v>
      </c>
      <c r="E82" s="13">
        <v>44441</v>
      </c>
      <c r="F82" s="76" t="s">
        <v>549</v>
      </c>
      <c r="G82" s="13">
        <v>44443</v>
      </c>
      <c r="H82" s="77" t="s">
        <v>292</v>
      </c>
      <c r="I82" s="16">
        <v>5</v>
      </c>
      <c r="J82" s="16">
        <v>56</v>
      </c>
      <c r="K82" s="16">
        <v>35</v>
      </c>
      <c r="L82" s="16">
        <v>12</v>
      </c>
      <c r="M82" s="81">
        <v>2.4500000000000002</v>
      </c>
      <c r="N82" s="72">
        <v>12</v>
      </c>
      <c r="O82" s="64">
        <v>2530</v>
      </c>
      <c r="P82" s="65">
        <f>Table224578910112345[[#This Row],[PEMBULATAN]]*O82</f>
        <v>30360</v>
      </c>
    </row>
    <row r="83" spans="1:16" ht="24.75" customHeight="1" x14ac:dyDescent="0.2">
      <c r="A83" s="14"/>
      <c r="B83" s="14"/>
      <c r="C83" s="73" t="s">
        <v>405</v>
      </c>
      <c r="D83" s="78" t="s">
        <v>289</v>
      </c>
      <c r="E83" s="13">
        <v>44441</v>
      </c>
      <c r="F83" s="76" t="s">
        <v>549</v>
      </c>
      <c r="G83" s="13">
        <v>44443</v>
      </c>
      <c r="H83" s="77" t="s">
        <v>292</v>
      </c>
      <c r="I83" s="16">
        <v>10</v>
      </c>
      <c r="J83" s="16">
        <v>78</v>
      </c>
      <c r="K83" s="16">
        <v>65</v>
      </c>
      <c r="L83" s="16">
        <v>24</v>
      </c>
      <c r="M83" s="81">
        <v>12.675000000000001</v>
      </c>
      <c r="N83" s="72">
        <v>24</v>
      </c>
      <c r="O83" s="64">
        <v>2530</v>
      </c>
      <c r="P83" s="65">
        <f>Table224578910112345[[#This Row],[PEMBULATAN]]*O83</f>
        <v>60720</v>
      </c>
    </row>
    <row r="84" spans="1:16" ht="24.75" customHeight="1" x14ac:dyDescent="0.2">
      <c r="A84" s="14"/>
      <c r="B84" s="14"/>
      <c r="C84" s="73" t="s">
        <v>406</v>
      </c>
      <c r="D84" s="78" t="s">
        <v>289</v>
      </c>
      <c r="E84" s="13">
        <v>44441</v>
      </c>
      <c r="F84" s="76" t="s">
        <v>549</v>
      </c>
      <c r="G84" s="13">
        <v>44443</v>
      </c>
      <c r="H84" s="77" t="s">
        <v>292</v>
      </c>
      <c r="I84" s="16">
        <v>8</v>
      </c>
      <c r="J84" s="16">
        <v>70</v>
      </c>
      <c r="K84" s="16">
        <v>65</v>
      </c>
      <c r="L84" s="16">
        <v>33</v>
      </c>
      <c r="M84" s="81">
        <v>9.1</v>
      </c>
      <c r="N84" s="72">
        <v>33</v>
      </c>
      <c r="O84" s="64">
        <v>2530</v>
      </c>
      <c r="P84" s="65">
        <f>Table224578910112345[[#This Row],[PEMBULATAN]]*O84</f>
        <v>83490</v>
      </c>
    </row>
    <row r="85" spans="1:16" ht="24.75" customHeight="1" x14ac:dyDescent="0.2">
      <c r="A85" s="14"/>
      <c r="B85" s="14"/>
      <c r="C85" s="73" t="s">
        <v>407</v>
      </c>
      <c r="D85" s="78" t="s">
        <v>289</v>
      </c>
      <c r="E85" s="13">
        <v>44441</v>
      </c>
      <c r="F85" s="76" t="s">
        <v>549</v>
      </c>
      <c r="G85" s="13">
        <v>44443</v>
      </c>
      <c r="H85" s="77" t="s">
        <v>292</v>
      </c>
      <c r="I85" s="16">
        <v>11</v>
      </c>
      <c r="J85" s="16">
        <v>90</v>
      </c>
      <c r="K85" s="16">
        <v>78</v>
      </c>
      <c r="L85" s="16">
        <v>25</v>
      </c>
      <c r="M85" s="81">
        <v>19.305</v>
      </c>
      <c r="N85" s="72">
        <v>25</v>
      </c>
      <c r="O85" s="64">
        <v>2530</v>
      </c>
      <c r="P85" s="65">
        <f>Table224578910112345[[#This Row],[PEMBULATAN]]*O85</f>
        <v>63250</v>
      </c>
    </row>
    <row r="86" spans="1:16" ht="24.75" customHeight="1" x14ac:dyDescent="0.2">
      <c r="A86" s="14"/>
      <c r="B86" s="14"/>
      <c r="C86" s="73" t="s">
        <v>408</v>
      </c>
      <c r="D86" s="78" t="s">
        <v>289</v>
      </c>
      <c r="E86" s="13">
        <v>44441</v>
      </c>
      <c r="F86" s="76" t="s">
        <v>549</v>
      </c>
      <c r="G86" s="13">
        <v>44443</v>
      </c>
      <c r="H86" s="77" t="s">
        <v>292</v>
      </c>
      <c r="I86" s="16">
        <v>4</v>
      </c>
      <c r="J86" s="16">
        <v>45</v>
      </c>
      <c r="K86" s="16">
        <v>36</v>
      </c>
      <c r="L86" s="16">
        <v>19</v>
      </c>
      <c r="M86" s="81">
        <v>1.62</v>
      </c>
      <c r="N86" s="72">
        <v>19</v>
      </c>
      <c r="O86" s="64">
        <v>2530</v>
      </c>
      <c r="P86" s="65">
        <f>Table224578910112345[[#This Row],[PEMBULATAN]]*O86</f>
        <v>48070</v>
      </c>
    </row>
    <row r="87" spans="1:16" ht="24.75" customHeight="1" x14ac:dyDescent="0.2">
      <c r="A87" s="14"/>
      <c r="B87" s="14"/>
      <c r="C87" s="73" t="s">
        <v>409</v>
      </c>
      <c r="D87" s="78" t="s">
        <v>289</v>
      </c>
      <c r="E87" s="13">
        <v>44441</v>
      </c>
      <c r="F87" s="76" t="s">
        <v>549</v>
      </c>
      <c r="G87" s="13">
        <v>44443</v>
      </c>
      <c r="H87" s="77" t="s">
        <v>292</v>
      </c>
      <c r="I87" s="16">
        <v>5</v>
      </c>
      <c r="J87" s="16">
        <v>45</v>
      </c>
      <c r="K87" s="16">
        <v>30</v>
      </c>
      <c r="L87" s="16">
        <v>20</v>
      </c>
      <c r="M87" s="81">
        <v>1.6875</v>
      </c>
      <c r="N87" s="72">
        <v>20</v>
      </c>
      <c r="O87" s="64">
        <v>2530</v>
      </c>
      <c r="P87" s="65">
        <f>Table224578910112345[[#This Row],[PEMBULATAN]]*O87</f>
        <v>50600</v>
      </c>
    </row>
    <row r="88" spans="1:16" ht="24.75" customHeight="1" x14ac:dyDescent="0.2">
      <c r="A88" s="14"/>
      <c r="B88" s="14"/>
      <c r="C88" s="73" t="s">
        <v>410</v>
      </c>
      <c r="D88" s="78" t="s">
        <v>289</v>
      </c>
      <c r="E88" s="13">
        <v>44441</v>
      </c>
      <c r="F88" s="76" t="s">
        <v>549</v>
      </c>
      <c r="G88" s="13">
        <v>44443</v>
      </c>
      <c r="H88" s="77" t="s">
        <v>292</v>
      </c>
      <c r="I88" s="16">
        <v>16</v>
      </c>
      <c r="J88" s="16">
        <v>89</v>
      </c>
      <c r="K88" s="16">
        <v>66</v>
      </c>
      <c r="L88" s="16">
        <v>30</v>
      </c>
      <c r="M88" s="81">
        <v>23.495999999999999</v>
      </c>
      <c r="N88" s="72">
        <v>30</v>
      </c>
      <c r="O88" s="64">
        <v>2530</v>
      </c>
      <c r="P88" s="65">
        <f>Table224578910112345[[#This Row],[PEMBULATAN]]*O88</f>
        <v>75900</v>
      </c>
    </row>
    <row r="89" spans="1:16" ht="24.75" customHeight="1" x14ac:dyDescent="0.2">
      <c r="A89" s="14"/>
      <c r="B89" s="14"/>
      <c r="C89" s="73" t="s">
        <v>411</v>
      </c>
      <c r="D89" s="78" t="s">
        <v>289</v>
      </c>
      <c r="E89" s="13">
        <v>44441</v>
      </c>
      <c r="F89" s="76" t="s">
        <v>549</v>
      </c>
      <c r="G89" s="13">
        <v>44443</v>
      </c>
      <c r="H89" s="77" t="s">
        <v>292</v>
      </c>
      <c r="I89" s="16">
        <v>3</v>
      </c>
      <c r="J89" s="16">
        <v>60</v>
      </c>
      <c r="K89" s="16">
        <v>42</v>
      </c>
      <c r="L89" s="16">
        <v>10</v>
      </c>
      <c r="M89" s="81">
        <v>1.89</v>
      </c>
      <c r="N89" s="72">
        <v>10</v>
      </c>
      <c r="O89" s="64">
        <v>2530</v>
      </c>
      <c r="P89" s="65">
        <f>Table224578910112345[[#This Row],[PEMBULATAN]]*O89</f>
        <v>25300</v>
      </c>
    </row>
    <row r="90" spans="1:16" ht="24.75" customHeight="1" x14ac:dyDescent="0.2">
      <c r="A90" s="14"/>
      <c r="B90" s="14"/>
      <c r="C90" s="73" t="s">
        <v>412</v>
      </c>
      <c r="D90" s="78" t="s">
        <v>289</v>
      </c>
      <c r="E90" s="13">
        <v>44441</v>
      </c>
      <c r="F90" s="76" t="s">
        <v>549</v>
      </c>
      <c r="G90" s="13">
        <v>44443</v>
      </c>
      <c r="H90" s="77" t="s">
        <v>292</v>
      </c>
      <c r="I90" s="16">
        <v>14</v>
      </c>
      <c r="J90" s="16">
        <v>87</v>
      </c>
      <c r="K90" s="16">
        <v>56</v>
      </c>
      <c r="L90" s="16">
        <v>21</v>
      </c>
      <c r="M90" s="81">
        <v>17.052</v>
      </c>
      <c r="N90" s="72">
        <v>21</v>
      </c>
      <c r="O90" s="64">
        <v>2530</v>
      </c>
      <c r="P90" s="65">
        <f>Table224578910112345[[#This Row],[PEMBULATAN]]*O90</f>
        <v>53130</v>
      </c>
    </row>
    <row r="91" spans="1:16" ht="24.75" customHeight="1" x14ac:dyDescent="0.2">
      <c r="A91" s="14"/>
      <c r="B91" s="14"/>
      <c r="C91" s="73" t="s">
        <v>413</v>
      </c>
      <c r="D91" s="78" t="s">
        <v>289</v>
      </c>
      <c r="E91" s="13">
        <v>44441</v>
      </c>
      <c r="F91" s="76" t="s">
        <v>549</v>
      </c>
      <c r="G91" s="13">
        <v>44443</v>
      </c>
      <c r="H91" s="77" t="s">
        <v>292</v>
      </c>
      <c r="I91" s="16">
        <v>13</v>
      </c>
      <c r="J91" s="16">
        <v>78</v>
      </c>
      <c r="K91" s="16">
        <v>34</v>
      </c>
      <c r="L91" s="16">
        <v>15</v>
      </c>
      <c r="M91" s="81">
        <v>8.6189999999999998</v>
      </c>
      <c r="N91" s="72">
        <v>15</v>
      </c>
      <c r="O91" s="64">
        <v>2530</v>
      </c>
      <c r="P91" s="65">
        <f>Table224578910112345[[#This Row],[PEMBULATAN]]*O91</f>
        <v>37950</v>
      </c>
    </row>
    <row r="92" spans="1:16" ht="24.75" customHeight="1" x14ac:dyDescent="0.2">
      <c r="A92" s="14"/>
      <c r="B92" s="14"/>
      <c r="C92" s="73" t="s">
        <v>414</v>
      </c>
      <c r="D92" s="78" t="s">
        <v>289</v>
      </c>
      <c r="E92" s="13">
        <v>44441</v>
      </c>
      <c r="F92" s="76" t="s">
        <v>549</v>
      </c>
      <c r="G92" s="13">
        <v>44443</v>
      </c>
      <c r="H92" s="77" t="s">
        <v>292</v>
      </c>
      <c r="I92" s="16">
        <v>16</v>
      </c>
      <c r="J92" s="16">
        <v>89</v>
      </c>
      <c r="K92" s="16">
        <v>66</v>
      </c>
      <c r="L92" s="16">
        <v>30</v>
      </c>
      <c r="M92" s="81">
        <v>23.495999999999999</v>
      </c>
      <c r="N92" s="72">
        <v>30</v>
      </c>
      <c r="O92" s="64">
        <v>2530</v>
      </c>
      <c r="P92" s="65">
        <f>Table224578910112345[[#This Row],[PEMBULATAN]]*O92</f>
        <v>75900</v>
      </c>
    </row>
    <row r="93" spans="1:16" ht="24.75" customHeight="1" x14ac:dyDescent="0.2">
      <c r="A93" s="14"/>
      <c r="B93" s="14"/>
      <c r="C93" s="73" t="s">
        <v>415</v>
      </c>
      <c r="D93" s="78" t="s">
        <v>289</v>
      </c>
      <c r="E93" s="13">
        <v>44441</v>
      </c>
      <c r="F93" s="76" t="s">
        <v>549</v>
      </c>
      <c r="G93" s="13">
        <v>44443</v>
      </c>
      <c r="H93" s="77" t="s">
        <v>292</v>
      </c>
      <c r="I93" s="16">
        <v>26</v>
      </c>
      <c r="J93" s="16">
        <v>113</v>
      </c>
      <c r="K93" s="16">
        <v>69</v>
      </c>
      <c r="L93" s="16">
        <v>34</v>
      </c>
      <c r="M93" s="81">
        <v>50.680500000000002</v>
      </c>
      <c r="N93" s="72">
        <v>51</v>
      </c>
      <c r="O93" s="64">
        <v>2530</v>
      </c>
      <c r="P93" s="65">
        <f>Table224578910112345[[#This Row],[PEMBULATAN]]*O93</f>
        <v>129030</v>
      </c>
    </row>
    <row r="94" spans="1:16" ht="24.75" customHeight="1" x14ac:dyDescent="0.2">
      <c r="A94" s="14"/>
      <c r="B94" s="14"/>
      <c r="C94" s="73" t="s">
        <v>416</v>
      </c>
      <c r="D94" s="78" t="s">
        <v>289</v>
      </c>
      <c r="E94" s="13">
        <v>44441</v>
      </c>
      <c r="F94" s="76" t="s">
        <v>549</v>
      </c>
      <c r="G94" s="13">
        <v>44443</v>
      </c>
      <c r="H94" s="77" t="s">
        <v>292</v>
      </c>
      <c r="I94" s="16">
        <v>10</v>
      </c>
      <c r="J94" s="16">
        <v>66</v>
      </c>
      <c r="K94" s="16">
        <v>54</v>
      </c>
      <c r="L94" s="16">
        <v>25</v>
      </c>
      <c r="M94" s="81">
        <v>8.91</v>
      </c>
      <c r="N94" s="72">
        <v>25</v>
      </c>
      <c r="O94" s="64">
        <v>2530</v>
      </c>
      <c r="P94" s="65">
        <f>Table224578910112345[[#This Row],[PEMBULATAN]]*O94</f>
        <v>63250</v>
      </c>
    </row>
    <row r="95" spans="1:16" ht="24.75" customHeight="1" x14ac:dyDescent="0.2">
      <c r="A95" s="14"/>
      <c r="B95" s="14"/>
      <c r="C95" s="73" t="s">
        <v>417</v>
      </c>
      <c r="D95" s="78" t="s">
        <v>289</v>
      </c>
      <c r="E95" s="13">
        <v>44441</v>
      </c>
      <c r="F95" s="76" t="s">
        <v>549</v>
      </c>
      <c r="G95" s="13">
        <v>44443</v>
      </c>
      <c r="H95" s="77" t="s">
        <v>292</v>
      </c>
      <c r="I95" s="16">
        <v>1</v>
      </c>
      <c r="J95" s="16">
        <v>64</v>
      </c>
      <c r="K95" s="16">
        <v>38</v>
      </c>
      <c r="L95" s="16">
        <v>20</v>
      </c>
      <c r="M95" s="81">
        <v>0.60799999999999998</v>
      </c>
      <c r="N95" s="72">
        <v>20</v>
      </c>
      <c r="O95" s="64">
        <v>2530</v>
      </c>
      <c r="P95" s="65">
        <f>Table224578910112345[[#This Row],[PEMBULATAN]]*O95</f>
        <v>50600</v>
      </c>
    </row>
    <row r="96" spans="1:16" ht="24.75" customHeight="1" x14ac:dyDescent="0.2">
      <c r="A96" s="14"/>
      <c r="B96" s="14"/>
      <c r="C96" s="73" t="s">
        <v>418</v>
      </c>
      <c r="D96" s="78" t="s">
        <v>289</v>
      </c>
      <c r="E96" s="13">
        <v>44441</v>
      </c>
      <c r="F96" s="76" t="s">
        <v>549</v>
      </c>
      <c r="G96" s="13">
        <v>44443</v>
      </c>
      <c r="H96" s="77" t="s">
        <v>292</v>
      </c>
      <c r="I96" s="16">
        <v>1</v>
      </c>
      <c r="J96" s="16">
        <v>80</v>
      </c>
      <c r="K96" s="16">
        <v>22</v>
      </c>
      <c r="L96" s="16">
        <v>10</v>
      </c>
      <c r="M96" s="81">
        <v>0.44</v>
      </c>
      <c r="N96" s="72">
        <v>10</v>
      </c>
      <c r="O96" s="64">
        <v>2530</v>
      </c>
      <c r="P96" s="65">
        <f>Table224578910112345[[#This Row],[PEMBULATAN]]*O96</f>
        <v>25300</v>
      </c>
    </row>
    <row r="97" spans="1:16" ht="24.75" customHeight="1" x14ac:dyDescent="0.2">
      <c r="A97" s="14"/>
      <c r="B97" s="14"/>
      <c r="C97" s="73" t="s">
        <v>419</v>
      </c>
      <c r="D97" s="78" t="s">
        <v>289</v>
      </c>
      <c r="E97" s="13">
        <v>44441</v>
      </c>
      <c r="F97" s="76" t="s">
        <v>549</v>
      </c>
      <c r="G97" s="13">
        <v>44443</v>
      </c>
      <c r="H97" s="77" t="s">
        <v>292</v>
      </c>
      <c r="I97" s="16">
        <v>3</v>
      </c>
      <c r="J97" s="16">
        <v>0</v>
      </c>
      <c r="K97" s="16">
        <v>34</v>
      </c>
      <c r="L97" s="16">
        <v>18</v>
      </c>
      <c r="M97" s="81">
        <v>0</v>
      </c>
      <c r="N97" s="72">
        <v>18</v>
      </c>
      <c r="O97" s="64">
        <v>2530</v>
      </c>
      <c r="P97" s="65">
        <f>Table224578910112345[[#This Row],[PEMBULATAN]]*O97</f>
        <v>45540</v>
      </c>
    </row>
    <row r="98" spans="1:16" ht="24.75" customHeight="1" x14ac:dyDescent="0.2">
      <c r="A98" s="14"/>
      <c r="B98" s="14"/>
      <c r="C98" s="73" t="s">
        <v>420</v>
      </c>
      <c r="D98" s="78" t="s">
        <v>289</v>
      </c>
      <c r="E98" s="13">
        <v>44441</v>
      </c>
      <c r="F98" s="76" t="s">
        <v>549</v>
      </c>
      <c r="G98" s="13">
        <v>44443</v>
      </c>
      <c r="H98" s="77" t="s">
        <v>292</v>
      </c>
      <c r="I98" s="16">
        <v>10</v>
      </c>
      <c r="J98" s="16">
        <v>68</v>
      </c>
      <c r="K98" s="16">
        <v>45</v>
      </c>
      <c r="L98" s="16">
        <v>21</v>
      </c>
      <c r="M98" s="81">
        <v>7.65</v>
      </c>
      <c r="N98" s="72">
        <v>21</v>
      </c>
      <c r="O98" s="64">
        <v>2530</v>
      </c>
      <c r="P98" s="65">
        <f>Table224578910112345[[#This Row],[PEMBULATAN]]*O98</f>
        <v>53130</v>
      </c>
    </row>
    <row r="99" spans="1:16" ht="24.75" customHeight="1" x14ac:dyDescent="0.2">
      <c r="A99" s="14"/>
      <c r="B99" s="14"/>
      <c r="C99" s="73" t="s">
        <v>421</v>
      </c>
      <c r="D99" s="78" t="s">
        <v>289</v>
      </c>
      <c r="E99" s="13">
        <v>44441</v>
      </c>
      <c r="F99" s="76" t="s">
        <v>549</v>
      </c>
      <c r="G99" s="13">
        <v>44443</v>
      </c>
      <c r="H99" s="77" t="s">
        <v>292</v>
      </c>
      <c r="I99" s="16">
        <v>9</v>
      </c>
      <c r="J99" s="16">
        <v>87</v>
      </c>
      <c r="K99" s="16">
        <v>65</v>
      </c>
      <c r="L99" s="16">
        <v>18</v>
      </c>
      <c r="M99" s="81">
        <v>12.723750000000001</v>
      </c>
      <c r="N99" s="72">
        <v>18</v>
      </c>
      <c r="O99" s="64">
        <v>2530</v>
      </c>
      <c r="P99" s="65">
        <f>Table224578910112345[[#This Row],[PEMBULATAN]]*O99</f>
        <v>45540</v>
      </c>
    </row>
    <row r="100" spans="1:16" ht="24.75" customHeight="1" x14ac:dyDescent="0.2">
      <c r="A100" s="14"/>
      <c r="B100" s="14"/>
      <c r="C100" s="73" t="s">
        <v>422</v>
      </c>
      <c r="D100" s="78" t="s">
        <v>289</v>
      </c>
      <c r="E100" s="13">
        <v>44441</v>
      </c>
      <c r="F100" s="76" t="s">
        <v>549</v>
      </c>
      <c r="G100" s="13">
        <v>44443</v>
      </c>
      <c r="H100" s="77" t="s">
        <v>292</v>
      </c>
      <c r="I100" s="16">
        <v>19</v>
      </c>
      <c r="J100" s="16">
        <v>104</v>
      </c>
      <c r="K100" s="16">
        <v>68</v>
      </c>
      <c r="L100" s="16">
        <v>29</v>
      </c>
      <c r="M100" s="81">
        <v>33.591999999999999</v>
      </c>
      <c r="N100" s="72">
        <v>34</v>
      </c>
      <c r="O100" s="64">
        <v>2530</v>
      </c>
      <c r="P100" s="65">
        <f>Table224578910112345[[#This Row],[PEMBULATAN]]*O100</f>
        <v>86020</v>
      </c>
    </row>
    <row r="101" spans="1:16" ht="24.75" customHeight="1" x14ac:dyDescent="0.2">
      <c r="A101" s="14"/>
      <c r="B101" s="14"/>
      <c r="C101" s="73" t="s">
        <v>423</v>
      </c>
      <c r="D101" s="78" t="s">
        <v>289</v>
      </c>
      <c r="E101" s="13">
        <v>44441</v>
      </c>
      <c r="F101" s="76" t="s">
        <v>549</v>
      </c>
      <c r="G101" s="13">
        <v>44443</v>
      </c>
      <c r="H101" s="77" t="s">
        <v>292</v>
      </c>
      <c r="I101" s="16">
        <v>45</v>
      </c>
      <c r="J101" s="16">
        <v>55</v>
      </c>
      <c r="K101" s="16">
        <v>34</v>
      </c>
      <c r="L101" s="16">
        <v>57</v>
      </c>
      <c r="M101" s="81">
        <v>21.037500000000001</v>
      </c>
      <c r="N101" s="72">
        <v>57</v>
      </c>
      <c r="O101" s="64">
        <v>2530</v>
      </c>
      <c r="P101" s="65">
        <f>Table224578910112345[[#This Row],[PEMBULATAN]]*O101</f>
        <v>144210</v>
      </c>
    </row>
    <row r="102" spans="1:16" ht="24.75" customHeight="1" x14ac:dyDescent="0.2">
      <c r="A102" s="14"/>
      <c r="B102" s="14"/>
      <c r="C102" s="73" t="s">
        <v>424</v>
      </c>
      <c r="D102" s="78" t="s">
        <v>289</v>
      </c>
      <c r="E102" s="13">
        <v>44441</v>
      </c>
      <c r="F102" s="76" t="s">
        <v>549</v>
      </c>
      <c r="G102" s="13">
        <v>44443</v>
      </c>
      <c r="H102" s="77" t="s">
        <v>292</v>
      </c>
      <c r="I102" s="16">
        <v>18</v>
      </c>
      <c r="J102" s="16">
        <v>89</v>
      </c>
      <c r="K102" s="16">
        <v>66</v>
      </c>
      <c r="L102" s="16">
        <v>25</v>
      </c>
      <c r="M102" s="81">
        <v>26.433</v>
      </c>
      <c r="N102" s="72">
        <v>27</v>
      </c>
      <c r="O102" s="64">
        <v>2530</v>
      </c>
      <c r="P102" s="65">
        <f>Table224578910112345[[#This Row],[PEMBULATAN]]*O102</f>
        <v>68310</v>
      </c>
    </row>
    <row r="103" spans="1:16" ht="24.75" customHeight="1" x14ac:dyDescent="0.2">
      <c r="A103" s="14"/>
      <c r="B103" s="14"/>
      <c r="C103" s="73" t="s">
        <v>425</v>
      </c>
      <c r="D103" s="78" t="s">
        <v>289</v>
      </c>
      <c r="E103" s="13">
        <v>44441</v>
      </c>
      <c r="F103" s="76" t="s">
        <v>549</v>
      </c>
      <c r="G103" s="13">
        <v>44443</v>
      </c>
      <c r="H103" s="77" t="s">
        <v>292</v>
      </c>
      <c r="I103" s="16">
        <v>4</v>
      </c>
      <c r="J103" s="16">
        <v>45</v>
      </c>
      <c r="K103" s="16">
        <v>30</v>
      </c>
      <c r="L103" s="16">
        <v>21</v>
      </c>
      <c r="M103" s="81">
        <v>1.35</v>
      </c>
      <c r="N103" s="72">
        <v>21</v>
      </c>
      <c r="O103" s="64">
        <v>2530</v>
      </c>
      <c r="P103" s="65">
        <f>Table224578910112345[[#This Row],[PEMBULATAN]]*O103</f>
        <v>53130</v>
      </c>
    </row>
    <row r="104" spans="1:16" ht="24.75" customHeight="1" x14ac:dyDescent="0.2">
      <c r="A104" s="14"/>
      <c r="B104" s="14"/>
      <c r="C104" s="73" t="s">
        <v>426</v>
      </c>
      <c r="D104" s="78" t="s">
        <v>289</v>
      </c>
      <c r="E104" s="13">
        <v>44441</v>
      </c>
      <c r="F104" s="76" t="s">
        <v>549</v>
      </c>
      <c r="G104" s="13">
        <v>44443</v>
      </c>
      <c r="H104" s="77" t="s">
        <v>292</v>
      </c>
      <c r="I104" s="16">
        <v>4</v>
      </c>
      <c r="J104" s="16">
        <v>45</v>
      </c>
      <c r="K104" s="16">
        <v>36</v>
      </c>
      <c r="L104" s="16">
        <v>12</v>
      </c>
      <c r="M104" s="81">
        <v>1.62</v>
      </c>
      <c r="N104" s="72">
        <v>12</v>
      </c>
      <c r="O104" s="64">
        <v>2530</v>
      </c>
      <c r="P104" s="65">
        <f>Table224578910112345[[#This Row],[PEMBULATAN]]*O104</f>
        <v>30360</v>
      </c>
    </row>
    <row r="105" spans="1:16" ht="24.75" customHeight="1" x14ac:dyDescent="0.2">
      <c r="A105" s="14"/>
      <c r="B105" s="14"/>
      <c r="C105" s="73" t="s">
        <v>427</v>
      </c>
      <c r="D105" s="78" t="s">
        <v>289</v>
      </c>
      <c r="E105" s="13">
        <v>44441</v>
      </c>
      <c r="F105" s="76" t="s">
        <v>549</v>
      </c>
      <c r="G105" s="13">
        <v>44443</v>
      </c>
      <c r="H105" s="77" t="s">
        <v>292</v>
      </c>
      <c r="I105" s="16">
        <v>10</v>
      </c>
      <c r="J105" s="16">
        <v>88</v>
      </c>
      <c r="K105" s="16">
        <v>56</v>
      </c>
      <c r="L105" s="16">
        <v>23</v>
      </c>
      <c r="M105" s="81">
        <v>12.32</v>
      </c>
      <c r="N105" s="72">
        <v>23</v>
      </c>
      <c r="O105" s="64">
        <v>2530</v>
      </c>
      <c r="P105" s="65">
        <f>Table224578910112345[[#This Row],[PEMBULATAN]]*O105</f>
        <v>58190</v>
      </c>
    </row>
    <row r="106" spans="1:16" ht="24.75" customHeight="1" x14ac:dyDescent="0.2">
      <c r="A106" s="14"/>
      <c r="B106" s="14"/>
      <c r="C106" s="73" t="s">
        <v>428</v>
      </c>
      <c r="D106" s="78" t="s">
        <v>289</v>
      </c>
      <c r="E106" s="13">
        <v>44441</v>
      </c>
      <c r="F106" s="76" t="s">
        <v>549</v>
      </c>
      <c r="G106" s="13">
        <v>44443</v>
      </c>
      <c r="H106" s="77" t="s">
        <v>292</v>
      </c>
      <c r="I106" s="16">
        <v>3</v>
      </c>
      <c r="J106" s="16">
        <v>103</v>
      </c>
      <c r="K106" s="16">
        <v>20</v>
      </c>
      <c r="L106" s="16">
        <v>13</v>
      </c>
      <c r="M106" s="81">
        <v>1.5449999999999999</v>
      </c>
      <c r="N106" s="72">
        <v>13</v>
      </c>
      <c r="O106" s="64">
        <v>2530</v>
      </c>
      <c r="P106" s="65">
        <f>Table224578910112345[[#This Row],[PEMBULATAN]]*O106</f>
        <v>32890</v>
      </c>
    </row>
    <row r="107" spans="1:16" ht="24.75" customHeight="1" x14ac:dyDescent="0.2">
      <c r="A107" s="14"/>
      <c r="B107" s="14"/>
      <c r="C107" s="73" t="s">
        <v>429</v>
      </c>
      <c r="D107" s="78" t="s">
        <v>289</v>
      </c>
      <c r="E107" s="13">
        <v>44441</v>
      </c>
      <c r="F107" s="76" t="s">
        <v>549</v>
      </c>
      <c r="G107" s="13">
        <v>44443</v>
      </c>
      <c r="H107" s="77" t="s">
        <v>292</v>
      </c>
      <c r="I107" s="16">
        <v>12</v>
      </c>
      <c r="J107" s="16">
        <v>90</v>
      </c>
      <c r="K107" s="16">
        <v>67</v>
      </c>
      <c r="L107" s="16">
        <v>21</v>
      </c>
      <c r="M107" s="81">
        <v>18.09</v>
      </c>
      <c r="N107" s="72">
        <v>21</v>
      </c>
      <c r="O107" s="64">
        <v>2530</v>
      </c>
      <c r="P107" s="65">
        <f>Table224578910112345[[#This Row],[PEMBULATAN]]*O107</f>
        <v>53130</v>
      </c>
    </row>
    <row r="108" spans="1:16" ht="24.75" customHeight="1" x14ac:dyDescent="0.2">
      <c r="A108" s="14"/>
      <c r="B108" s="14"/>
      <c r="C108" s="73" t="s">
        <v>430</v>
      </c>
      <c r="D108" s="78" t="s">
        <v>289</v>
      </c>
      <c r="E108" s="13">
        <v>44441</v>
      </c>
      <c r="F108" s="76" t="s">
        <v>549</v>
      </c>
      <c r="G108" s="13">
        <v>44443</v>
      </c>
      <c r="H108" s="77" t="s">
        <v>292</v>
      </c>
      <c r="I108" s="16">
        <v>8</v>
      </c>
      <c r="J108" s="16">
        <v>73</v>
      </c>
      <c r="K108" s="16">
        <v>56</v>
      </c>
      <c r="L108" s="16">
        <v>23</v>
      </c>
      <c r="M108" s="81">
        <v>8.1760000000000002</v>
      </c>
      <c r="N108" s="72">
        <v>23</v>
      </c>
      <c r="O108" s="64">
        <v>2530</v>
      </c>
      <c r="P108" s="65">
        <f>Table224578910112345[[#This Row],[PEMBULATAN]]*O108</f>
        <v>58190</v>
      </c>
    </row>
    <row r="109" spans="1:16" ht="24.75" customHeight="1" x14ac:dyDescent="0.2">
      <c r="A109" s="14"/>
      <c r="B109" s="14"/>
      <c r="C109" s="73" t="s">
        <v>431</v>
      </c>
      <c r="D109" s="78" t="s">
        <v>289</v>
      </c>
      <c r="E109" s="13">
        <v>44441</v>
      </c>
      <c r="F109" s="76" t="s">
        <v>549</v>
      </c>
      <c r="G109" s="13">
        <v>44443</v>
      </c>
      <c r="H109" s="77" t="s">
        <v>292</v>
      </c>
      <c r="I109" s="16">
        <v>5</v>
      </c>
      <c r="J109" s="16">
        <v>45</v>
      </c>
      <c r="K109" s="16">
        <v>27</v>
      </c>
      <c r="L109" s="16">
        <v>21</v>
      </c>
      <c r="M109" s="81">
        <v>1.51875</v>
      </c>
      <c r="N109" s="72">
        <v>21</v>
      </c>
      <c r="O109" s="64">
        <v>2530</v>
      </c>
      <c r="P109" s="65">
        <f>Table224578910112345[[#This Row],[PEMBULATAN]]*O109</f>
        <v>53130</v>
      </c>
    </row>
    <row r="110" spans="1:16" ht="24.75" customHeight="1" x14ac:dyDescent="0.2">
      <c r="A110" s="14"/>
      <c r="B110" s="14"/>
      <c r="C110" s="73" t="s">
        <v>432</v>
      </c>
      <c r="D110" s="78" t="s">
        <v>289</v>
      </c>
      <c r="E110" s="13">
        <v>44441</v>
      </c>
      <c r="F110" s="76" t="s">
        <v>549</v>
      </c>
      <c r="G110" s="13">
        <v>44443</v>
      </c>
      <c r="H110" s="77" t="s">
        <v>292</v>
      </c>
      <c r="I110" s="16">
        <v>8</v>
      </c>
      <c r="J110" s="16">
        <v>55</v>
      </c>
      <c r="K110" s="16">
        <v>43</v>
      </c>
      <c r="L110" s="16">
        <v>43</v>
      </c>
      <c r="M110" s="81">
        <v>4.7300000000000004</v>
      </c>
      <c r="N110" s="72">
        <v>43</v>
      </c>
      <c r="O110" s="64">
        <v>2530</v>
      </c>
      <c r="P110" s="65">
        <f>Table224578910112345[[#This Row],[PEMBULATAN]]*O110</f>
        <v>108790</v>
      </c>
    </row>
    <row r="111" spans="1:16" ht="24.75" customHeight="1" x14ac:dyDescent="0.2">
      <c r="A111" s="14"/>
      <c r="B111" s="14"/>
      <c r="C111" s="73" t="s">
        <v>433</v>
      </c>
      <c r="D111" s="78" t="s">
        <v>289</v>
      </c>
      <c r="E111" s="13">
        <v>44441</v>
      </c>
      <c r="F111" s="76" t="s">
        <v>549</v>
      </c>
      <c r="G111" s="13">
        <v>44443</v>
      </c>
      <c r="H111" s="77" t="s">
        <v>292</v>
      </c>
      <c r="I111" s="16">
        <v>12</v>
      </c>
      <c r="J111" s="16">
        <v>55</v>
      </c>
      <c r="K111" s="16">
        <v>55</v>
      </c>
      <c r="L111" s="16">
        <v>70</v>
      </c>
      <c r="M111" s="81">
        <v>9.0749999999999993</v>
      </c>
      <c r="N111" s="72">
        <v>70</v>
      </c>
      <c r="O111" s="64">
        <v>2530</v>
      </c>
      <c r="P111" s="65">
        <f>Table224578910112345[[#This Row],[PEMBULATAN]]*O111</f>
        <v>177100</v>
      </c>
    </row>
    <row r="112" spans="1:16" ht="24.75" customHeight="1" x14ac:dyDescent="0.2">
      <c r="A112" s="14"/>
      <c r="B112" s="14"/>
      <c r="C112" s="73" t="s">
        <v>434</v>
      </c>
      <c r="D112" s="78" t="s">
        <v>289</v>
      </c>
      <c r="E112" s="13">
        <v>44441</v>
      </c>
      <c r="F112" s="76" t="s">
        <v>549</v>
      </c>
      <c r="G112" s="13">
        <v>44443</v>
      </c>
      <c r="H112" s="77" t="s">
        <v>292</v>
      </c>
      <c r="I112" s="16">
        <v>20</v>
      </c>
      <c r="J112" s="16">
        <v>110</v>
      </c>
      <c r="K112" s="16">
        <v>66</v>
      </c>
      <c r="L112" s="16">
        <v>29</v>
      </c>
      <c r="M112" s="81">
        <v>36.299999999999997</v>
      </c>
      <c r="N112" s="72">
        <v>37</v>
      </c>
      <c r="O112" s="64">
        <v>2530</v>
      </c>
      <c r="P112" s="65">
        <f>Table224578910112345[[#This Row],[PEMBULATAN]]*O112</f>
        <v>93610</v>
      </c>
    </row>
    <row r="113" spans="1:16" ht="24.75" customHeight="1" x14ac:dyDescent="0.2">
      <c r="A113" s="14"/>
      <c r="B113" s="14"/>
      <c r="C113" s="73" t="s">
        <v>435</v>
      </c>
      <c r="D113" s="78" t="s">
        <v>289</v>
      </c>
      <c r="E113" s="13">
        <v>44441</v>
      </c>
      <c r="F113" s="76" t="s">
        <v>549</v>
      </c>
      <c r="G113" s="13">
        <v>44443</v>
      </c>
      <c r="H113" s="77" t="s">
        <v>292</v>
      </c>
      <c r="I113" s="16">
        <v>20</v>
      </c>
      <c r="J113" s="16">
        <v>100</v>
      </c>
      <c r="K113" s="16">
        <v>66</v>
      </c>
      <c r="L113" s="16">
        <v>32</v>
      </c>
      <c r="M113" s="81">
        <v>33</v>
      </c>
      <c r="N113" s="72">
        <v>33</v>
      </c>
      <c r="O113" s="64">
        <v>2530</v>
      </c>
      <c r="P113" s="65">
        <f>Table224578910112345[[#This Row],[PEMBULATAN]]*O113</f>
        <v>83490</v>
      </c>
    </row>
    <row r="114" spans="1:16" ht="24.75" customHeight="1" x14ac:dyDescent="0.2">
      <c r="A114" s="14"/>
      <c r="B114" s="14"/>
      <c r="C114" s="73" t="s">
        <v>436</v>
      </c>
      <c r="D114" s="78" t="s">
        <v>289</v>
      </c>
      <c r="E114" s="13">
        <v>44441</v>
      </c>
      <c r="F114" s="76" t="s">
        <v>549</v>
      </c>
      <c r="G114" s="13">
        <v>44443</v>
      </c>
      <c r="H114" s="77" t="s">
        <v>292</v>
      </c>
      <c r="I114" s="16">
        <v>19</v>
      </c>
      <c r="J114" s="16">
        <v>97</v>
      </c>
      <c r="K114" s="16">
        <v>67</v>
      </c>
      <c r="L114" s="16">
        <v>21</v>
      </c>
      <c r="M114" s="81">
        <v>30.870249999999999</v>
      </c>
      <c r="N114" s="72">
        <v>31</v>
      </c>
      <c r="O114" s="64">
        <v>2530</v>
      </c>
      <c r="P114" s="65">
        <f>Table224578910112345[[#This Row],[PEMBULATAN]]*O114</f>
        <v>78430</v>
      </c>
    </row>
    <row r="115" spans="1:16" ht="24.75" customHeight="1" x14ac:dyDescent="0.2">
      <c r="A115" s="14"/>
      <c r="B115" s="14"/>
      <c r="C115" s="73" t="s">
        <v>437</v>
      </c>
      <c r="D115" s="78" t="s">
        <v>289</v>
      </c>
      <c r="E115" s="13">
        <v>44441</v>
      </c>
      <c r="F115" s="76" t="s">
        <v>549</v>
      </c>
      <c r="G115" s="13">
        <v>44443</v>
      </c>
      <c r="H115" s="77" t="s">
        <v>292</v>
      </c>
      <c r="I115" s="16">
        <v>27</v>
      </c>
      <c r="J115" s="16">
        <v>107</v>
      </c>
      <c r="K115" s="16">
        <v>65</v>
      </c>
      <c r="L115" s="16">
        <v>31</v>
      </c>
      <c r="M115" s="81">
        <v>46.946249999999999</v>
      </c>
      <c r="N115" s="72">
        <v>47</v>
      </c>
      <c r="O115" s="64">
        <v>2530</v>
      </c>
      <c r="P115" s="65">
        <f>Table224578910112345[[#This Row],[PEMBULATAN]]*O115</f>
        <v>118910</v>
      </c>
    </row>
    <row r="116" spans="1:16" ht="24.75" customHeight="1" x14ac:dyDescent="0.2">
      <c r="A116" s="14"/>
      <c r="B116" s="14"/>
      <c r="C116" s="73" t="s">
        <v>438</v>
      </c>
      <c r="D116" s="78" t="s">
        <v>289</v>
      </c>
      <c r="E116" s="13">
        <v>44441</v>
      </c>
      <c r="F116" s="76" t="s">
        <v>549</v>
      </c>
      <c r="G116" s="13">
        <v>44443</v>
      </c>
      <c r="H116" s="77" t="s">
        <v>292</v>
      </c>
      <c r="I116" s="16">
        <v>18</v>
      </c>
      <c r="J116" s="16">
        <v>100</v>
      </c>
      <c r="K116" s="16">
        <v>78</v>
      </c>
      <c r="L116" s="16">
        <v>25</v>
      </c>
      <c r="M116" s="81">
        <v>35.1</v>
      </c>
      <c r="N116" s="72">
        <v>35</v>
      </c>
      <c r="O116" s="64">
        <v>2530</v>
      </c>
      <c r="P116" s="65">
        <f>Table224578910112345[[#This Row],[PEMBULATAN]]*O116</f>
        <v>88550</v>
      </c>
    </row>
    <row r="117" spans="1:16" ht="24.75" customHeight="1" x14ac:dyDescent="0.2">
      <c r="A117" s="14"/>
      <c r="B117" s="14"/>
      <c r="C117" s="73" t="s">
        <v>439</v>
      </c>
      <c r="D117" s="78" t="s">
        <v>289</v>
      </c>
      <c r="E117" s="13">
        <v>44441</v>
      </c>
      <c r="F117" s="76" t="s">
        <v>549</v>
      </c>
      <c r="G117" s="13">
        <v>44443</v>
      </c>
      <c r="H117" s="77" t="s">
        <v>292</v>
      </c>
      <c r="I117" s="16">
        <v>2</v>
      </c>
      <c r="J117" s="16">
        <v>115</v>
      </c>
      <c r="K117" s="16">
        <v>20</v>
      </c>
      <c r="L117" s="16">
        <v>7</v>
      </c>
      <c r="M117" s="81">
        <v>1.1499999999999999</v>
      </c>
      <c r="N117" s="72">
        <v>7</v>
      </c>
      <c r="O117" s="64">
        <v>2530</v>
      </c>
      <c r="P117" s="65">
        <f>Table224578910112345[[#This Row],[PEMBULATAN]]*O117</f>
        <v>17710</v>
      </c>
    </row>
    <row r="118" spans="1:16" ht="24.75" customHeight="1" x14ac:dyDescent="0.2">
      <c r="A118" s="14"/>
      <c r="B118" s="14"/>
      <c r="C118" s="73" t="s">
        <v>440</v>
      </c>
      <c r="D118" s="78" t="s">
        <v>289</v>
      </c>
      <c r="E118" s="13">
        <v>44441</v>
      </c>
      <c r="F118" s="76" t="s">
        <v>549</v>
      </c>
      <c r="G118" s="13">
        <v>44443</v>
      </c>
      <c r="H118" s="77" t="s">
        <v>292</v>
      </c>
      <c r="I118" s="16">
        <v>24</v>
      </c>
      <c r="J118" s="16">
        <v>103</v>
      </c>
      <c r="K118" s="16">
        <v>65</v>
      </c>
      <c r="L118" s="16">
        <v>33</v>
      </c>
      <c r="M118" s="81">
        <v>40.17</v>
      </c>
      <c r="N118" s="72">
        <v>40</v>
      </c>
      <c r="O118" s="64">
        <v>2530</v>
      </c>
      <c r="P118" s="65">
        <f>Table224578910112345[[#This Row],[PEMBULATAN]]*O118</f>
        <v>101200</v>
      </c>
    </row>
    <row r="119" spans="1:16" ht="24.75" customHeight="1" x14ac:dyDescent="0.2">
      <c r="A119" s="14"/>
      <c r="B119" s="14"/>
      <c r="C119" s="73" t="s">
        <v>441</v>
      </c>
      <c r="D119" s="78" t="s">
        <v>289</v>
      </c>
      <c r="E119" s="13">
        <v>44441</v>
      </c>
      <c r="F119" s="76" t="s">
        <v>549</v>
      </c>
      <c r="G119" s="13">
        <v>44443</v>
      </c>
      <c r="H119" s="77" t="s">
        <v>292</v>
      </c>
      <c r="I119" s="16">
        <v>22</v>
      </c>
      <c r="J119" s="16">
        <v>109</v>
      </c>
      <c r="K119" s="16">
        <v>65</v>
      </c>
      <c r="L119" s="16">
        <v>32</v>
      </c>
      <c r="M119" s="81">
        <v>38.967500000000001</v>
      </c>
      <c r="N119" s="72">
        <v>39</v>
      </c>
      <c r="O119" s="64">
        <v>2530</v>
      </c>
      <c r="P119" s="65">
        <f>Table224578910112345[[#This Row],[PEMBULATAN]]*O119</f>
        <v>98670</v>
      </c>
    </row>
    <row r="120" spans="1:16" ht="24.75" customHeight="1" x14ac:dyDescent="0.2">
      <c r="A120" s="14"/>
      <c r="B120" s="14"/>
      <c r="C120" s="73" t="s">
        <v>442</v>
      </c>
      <c r="D120" s="78" t="s">
        <v>289</v>
      </c>
      <c r="E120" s="13">
        <v>44441</v>
      </c>
      <c r="F120" s="76" t="s">
        <v>549</v>
      </c>
      <c r="G120" s="13">
        <v>44443</v>
      </c>
      <c r="H120" s="77" t="s">
        <v>292</v>
      </c>
      <c r="I120" s="16">
        <v>5</v>
      </c>
      <c r="J120" s="16">
        <v>67</v>
      </c>
      <c r="K120" s="16">
        <v>45</v>
      </c>
      <c r="L120" s="16">
        <v>21</v>
      </c>
      <c r="M120" s="81">
        <v>3.7687499999999998</v>
      </c>
      <c r="N120" s="72">
        <v>21</v>
      </c>
      <c r="O120" s="64">
        <v>2530</v>
      </c>
      <c r="P120" s="65">
        <f>Table224578910112345[[#This Row],[PEMBULATAN]]*O120</f>
        <v>53130</v>
      </c>
    </row>
    <row r="121" spans="1:16" ht="24.75" customHeight="1" x14ac:dyDescent="0.2">
      <c r="A121" s="14"/>
      <c r="B121" s="14"/>
      <c r="C121" s="73" t="s">
        <v>443</v>
      </c>
      <c r="D121" s="78" t="s">
        <v>289</v>
      </c>
      <c r="E121" s="13">
        <v>44441</v>
      </c>
      <c r="F121" s="76" t="s">
        <v>549</v>
      </c>
      <c r="G121" s="13">
        <v>44443</v>
      </c>
      <c r="H121" s="77" t="s">
        <v>292</v>
      </c>
      <c r="I121" s="16">
        <v>5</v>
      </c>
      <c r="J121" s="16">
        <v>208</v>
      </c>
      <c r="K121" s="16">
        <v>10</v>
      </c>
      <c r="L121" s="16">
        <v>10</v>
      </c>
      <c r="M121" s="81">
        <v>2.6</v>
      </c>
      <c r="N121" s="72">
        <v>10</v>
      </c>
      <c r="O121" s="64">
        <v>2530</v>
      </c>
      <c r="P121" s="65">
        <f>Table224578910112345[[#This Row],[PEMBULATAN]]*O121</f>
        <v>25300</v>
      </c>
    </row>
    <row r="122" spans="1:16" ht="24.75" customHeight="1" x14ac:dyDescent="0.2">
      <c r="A122" s="14"/>
      <c r="B122" s="14"/>
      <c r="C122" s="73" t="s">
        <v>444</v>
      </c>
      <c r="D122" s="78" t="s">
        <v>289</v>
      </c>
      <c r="E122" s="13">
        <v>44441</v>
      </c>
      <c r="F122" s="76" t="s">
        <v>549</v>
      </c>
      <c r="G122" s="13">
        <v>44443</v>
      </c>
      <c r="H122" s="77" t="s">
        <v>292</v>
      </c>
      <c r="I122" s="16">
        <v>11</v>
      </c>
      <c r="J122" s="16">
        <v>88</v>
      </c>
      <c r="K122" s="16">
        <v>56</v>
      </c>
      <c r="L122" s="16">
        <v>23</v>
      </c>
      <c r="M122" s="81">
        <v>13.552</v>
      </c>
      <c r="N122" s="72">
        <v>23</v>
      </c>
      <c r="O122" s="64">
        <v>2530</v>
      </c>
      <c r="P122" s="65">
        <f>Table224578910112345[[#This Row],[PEMBULATAN]]*O122</f>
        <v>58190</v>
      </c>
    </row>
    <row r="123" spans="1:16" ht="24.75" customHeight="1" x14ac:dyDescent="0.2">
      <c r="A123" s="14"/>
      <c r="B123" s="14"/>
      <c r="C123" s="73" t="s">
        <v>445</v>
      </c>
      <c r="D123" s="78" t="s">
        <v>289</v>
      </c>
      <c r="E123" s="13">
        <v>44441</v>
      </c>
      <c r="F123" s="76" t="s">
        <v>549</v>
      </c>
      <c r="G123" s="13">
        <v>44443</v>
      </c>
      <c r="H123" s="77" t="s">
        <v>292</v>
      </c>
      <c r="I123" s="16">
        <v>6</v>
      </c>
      <c r="J123" s="16">
        <v>45</v>
      </c>
      <c r="K123" s="16">
        <v>34</v>
      </c>
      <c r="L123" s="16">
        <v>12</v>
      </c>
      <c r="M123" s="81">
        <v>2.2949999999999999</v>
      </c>
      <c r="N123" s="72">
        <v>12</v>
      </c>
      <c r="O123" s="64">
        <v>2530</v>
      </c>
      <c r="P123" s="65">
        <f>Table224578910112345[[#This Row],[PEMBULATAN]]*O123</f>
        <v>30360</v>
      </c>
    </row>
    <row r="124" spans="1:16" ht="24.75" customHeight="1" x14ac:dyDescent="0.2">
      <c r="A124" s="14"/>
      <c r="B124" s="14"/>
      <c r="C124" s="73" t="s">
        <v>446</v>
      </c>
      <c r="D124" s="78" t="s">
        <v>289</v>
      </c>
      <c r="E124" s="13">
        <v>44441</v>
      </c>
      <c r="F124" s="76" t="s">
        <v>549</v>
      </c>
      <c r="G124" s="13">
        <v>44443</v>
      </c>
      <c r="H124" s="77" t="s">
        <v>292</v>
      </c>
      <c r="I124" s="16">
        <v>7</v>
      </c>
      <c r="J124" s="16">
        <v>60</v>
      </c>
      <c r="K124" s="16">
        <v>55</v>
      </c>
      <c r="L124" s="16">
        <v>32</v>
      </c>
      <c r="M124" s="81">
        <v>5.7750000000000004</v>
      </c>
      <c r="N124" s="72">
        <v>32</v>
      </c>
      <c r="O124" s="64">
        <v>2530</v>
      </c>
      <c r="P124" s="65">
        <f>Table224578910112345[[#This Row],[PEMBULATAN]]*O124</f>
        <v>80960</v>
      </c>
    </row>
    <row r="125" spans="1:16" ht="24.75" customHeight="1" x14ac:dyDescent="0.2">
      <c r="A125" s="14"/>
      <c r="B125" s="14"/>
      <c r="C125" s="73" t="s">
        <v>447</v>
      </c>
      <c r="D125" s="78" t="s">
        <v>289</v>
      </c>
      <c r="E125" s="13">
        <v>44441</v>
      </c>
      <c r="F125" s="76" t="s">
        <v>549</v>
      </c>
      <c r="G125" s="13">
        <v>44443</v>
      </c>
      <c r="H125" s="77" t="s">
        <v>292</v>
      </c>
      <c r="I125" s="16">
        <v>12</v>
      </c>
      <c r="J125" s="16">
        <v>89</v>
      </c>
      <c r="K125" s="16">
        <v>56</v>
      </c>
      <c r="L125" s="16">
        <v>24</v>
      </c>
      <c r="M125" s="81">
        <v>14.952</v>
      </c>
      <c r="N125" s="72">
        <v>24</v>
      </c>
      <c r="O125" s="64">
        <v>2530</v>
      </c>
      <c r="P125" s="65">
        <f>Table224578910112345[[#This Row],[PEMBULATAN]]*O125</f>
        <v>60720</v>
      </c>
    </row>
    <row r="126" spans="1:16" ht="24.75" customHeight="1" x14ac:dyDescent="0.2">
      <c r="A126" s="14"/>
      <c r="B126" s="14"/>
      <c r="C126" s="73" t="s">
        <v>448</v>
      </c>
      <c r="D126" s="78" t="s">
        <v>289</v>
      </c>
      <c r="E126" s="13">
        <v>44441</v>
      </c>
      <c r="F126" s="76" t="s">
        <v>549</v>
      </c>
      <c r="G126" s="13">
        <v>44443</v>
      </c>
      <c r="H126" s="77" t="s">
        <v>292</v>
      </c>
      <c r="I126" s="16">
        <v>5</v>
      </c>
      <c r="J126" s="16">
        <v>105</v>
      </c>
      <c r="K126" s="16">
        <v>38</v>
      </c>
      <c r="L126" s="16">
        <v>11</v>
      </c>
      <c r="M126" s="81">
        <v>4.9874999999999998</v>
      </c>
      <c r="N126" s="72">
        <v>11</v>
      </c>
      <c r="O126" s="64">
        <v>2530</v>
      </c>
      <c r="P126" s="65">
        <f>Table224578910112345[[#This Row],[PEMBULATAN]]*O126</f>
        <v>27830</v>
      </c>
    </row>
    <row r="127" spans="1:16" ht="24.75" customHeight="1" x14ac:dyDescent="0.2">
      <c r="A127" s="14"/>
      <c r="B127" s="14"/>
      <c r="C127" s="73" t="s">
        <v>449</v>
      </c>
      <c r="D127" s="78" t="s">
        <v>289</v>
      </c>
      <c r="E127" s="13">
        <v>44441</v>
      </c>
      <c r="F127" s="76" t="s">
        <v>549</v>
      </c>
      <c r="G127" s="13">
        <v>44443</v>
      </c>
      <c r="H127" s="77" t="s">
        <v>292</v>
      </c>
      <c r="I127" s="16">
        <v>15</v>
      </c>
      <c r="J127" s="16">
        <v>89</v>
      </c>
      <c r="K127" s="16">
        <v>65</v>
      </c>
      <c r="L127" s="16">
        <v>20</v>
      </c>
      <c r="M127" s="81">
        <v>21.693750000000001</v>
      </c>
      <c r="N127" s="72">
        <v>22</v>
      </c>
      <c r="O127" s="64">
        <v>2530</v>
      </c>
      <c r="P127" s="65">
        <f>Table224578910112345[[#This Row],[PEMBULATAN]]*O127</f>
        <v>55660</v>
      </c>
    </row>
    <row r="128" spans="1:16" ht="24.75" customHeight="1" x14ac:dyDescent="0.2">
      <c r="A128" s="14"/>
      <c r="B128" s="14"/>
      <c r="C128" s="73" t="s">
        <v>450</v>
      </c>
      <c r="D128" s="78" t="s">
        <v>289</v>
      </c>
      <c r="E128" s="13">
        <v>44441</v>
      </c>
      <c r="F128" s="76" t="s">
        <v>549</v>
      </c>
      <c r="G128" s="13">
        <v>44443</v>
      </c>
      <c r="H128" s="77" t="s">
        <v>292</v>
      </c>
      <c r="I128" s="16">
        <v>17</v>
      </c>
      <c r="J128" s="16">
        <v>90</v>
      </c>
      <c r="K128" s="16">
        <v>65</v>
      </c>
      <c r="L128" s="16">
        <v>20</v>
      </c>
      <c r="M128" s="81">
        <v>24.862500000000001</v>
      </c>
      <c r="N128" s="72">
        <v>25</v>
      </c>
      <c r="O128" s="64">
        <v>2530</v>
      </c>
      <c r="P128" s="65">
        <f>Table224578910112345[[#This Row],[PEMBULATAN]]*O128</f>
        <v>63250</v>
      </c>
    </row>
    <row r="129" spans="1:16" ht="24.75" customHeight="1" x14ac:dyDescent="0.2">
      <c r="A129" s="14"/>
      <c r="B129" s="14"/>
      <c r="C129" s="73" t="s">
        <v>451</v>
      </c>
      <c r="D129" s="78" t="s">
        <v>289</v>
      </c>
      <c r="E129" s="13">
        <v>44441</v>
      </c>
      <c r="F129" s="76" t="s">
        <v>549</v>
      </c>
      <c r="G129" s="13">
        <v>44443</v>
      </c>
      <c r="H129" s="77" t="s">
        <v>292</v>
      </c>
      <c r="I129" s="16">
        <v>20</v>
      </c>
      <c r="J129" s="16">
        <v>95</v>
      </c>
      <c r="K129" s="16">
        <v>55</v>
      </c>
      <c r="L129" s="16">
        <v>26</v>
      </c>
      <c r="M129" s="81">
        <v>26.125</v>
      </c>
      <c r="N129" s="72">
        <v>26</v>
      </c>
      <c r="O129" s="64">
        <v>2530</v>
      </c>
      <c r="P129" s="65">
        <f>Table224578910112345[[#This Row],[PEMBULATAN]]*O129</f>
        <v>65780</v>
      </c>
    </row>
    <row r="130" spans="1:16" ht="24.75" customHeight="1" x14ac:dyDescent="0.2">
      <c r="A130" s="14"/>
      <c r="B130" s="14"/>
      <c r="C130" s="73" t="s">
        <v>452</v>
      </c>
      <c r="D130" s="78" t="s">
        <v>289</v>
      </c>
      <c r="E130" s="13">
        <v>44441</v>
      </c>
      <c r="F130" s="76" t="s">
        <v>549</v>
      </c>
      <c r="G130" s="13">
        <v>44443</v>
      </c>
      <c r="H130" s="77" t="s">
        <v>292</v>
      </c>
      <c r="I130" s="16">
        <v>17</v>
      </c>
      <c r="J130" s="16">
        <v>97</v>
      </c>
      <c r="K130" s="16">
        <v>67</v>
      </c>
      <c r="L130" s="16">
        <v>26</v>
      </c>
      <c r="M130" s="81">
        <v>27.620750000000001</v>
      </c>
      <c r="N130" s="72">
        <v>28</v>
      </c>
      <c r="O130" s="64">
        <v>2530</v>
      </c>
      <c r="P130" s="65">
        <f>Table224578910112345[[#This Row],[PEMBULATAN]]*O130</f>
        <v>70840</v>
      </c>
    </row>
    <row r="131" spans="1:16" ht="24.75" customHeight="1" x14ac:dyDescent="0.2">
      <c r="A131" s="14"/>
      <c r="B131" s="14"/>
      <c r="C131" s="73" t="s">
        <v>453</v>
      </c>
      <c r="D131" s="78" t="s">
        <v>289</v>
      </c>
      <c r="E131" s="13">
        <v>44441</v>
      </c>
      <c r="F131" s="76" t="s">
        <v>549</v>
      </c>
      <c r="G131" s="13">
        <v>44443</v>
      </c>
      <c r="H131" s="77" t="s">
        <v>292</v>
      </c>
      <c r="I131" s="16">
        <v>19</v>
      </c>
      <c r="J131" s="16">
        <v>115</v>
      </c>
      <c r="K131" s="16">
        <v>55</v>
      </c>
      <c r="L131" s="16">
        <v>39</v>
      </c>
      <c r="M131" s="81">
        <v>30.043749999999999</v>
      </c>
      <c r="N131" s="72">
        <v>39</v>
      </c>
      <c r="O131" s="64">
        <v>2530</v>
      </c>
      <c r="P131" s="65">
        <f>Table224578910112345[[#This Row],[PEMBULATAN]]*O131</f>
        <v>98670</v>
      </c>
    </row>
    <row r="132" spans="1:16" ht="24.75" customHeight="1" x14ac:dyDescent="0.2">
      <c r="A132" s="14"/>
      <c r="B132" s="14"/>
      <c r="C132" s="73" t="s">
        <v>454</v>
      </c>
      <c r="D132" s="78" t="s">
        <v>289</v>
      </c>
      <c r="E132" s="13">
        <v>44441</v>
      </c>
      <c r="F132" s="76" t="s">
        <v>549</v>
      </c>
      <c r="G132" s="13">
        <v>44443</v>
      </c>
      <c r="H132" s="77" t="s">
        <v>292</v>
      </c>
      <c r="I132" s="16">
        <v>12</v>
      </c>
      <c r="J132" s="16">
        <v>89</v>
      </c>
      <c r="K132" s="16">
        <v>56</v>
      </c>
      <c r="L132" s="16">
        <v>20</v>
      </c>
      <c r="M132" s="81">
        <v>14.952</v>
      </c>
      <c r="N132" s="72">
        <v>20</v>
      </c>
      <c r="O132" s="64">
        <v>2530</v>
      </c>
      <c r="P132" s="65">
        <f>Table224578910112345[[#This Row],[PEMBULATAN]]*O132</f>
        <v>50600</v>
      </c>
    </row>
    <row r="133" spans="1:16" ht="24.75" customHeight="1" x14ac:dyDescent="0.2">
      <c r="A133" s="14"/>
      <c r="B133" s="14"/>
      <c r="C133" s="73" t="s">
        <v>455</v>
      </c>
      <c r="D133" s="78" t="s">
        <v>289</v>
      </c>
      <c r="E133" s="13">
        <v>44441</v>
      </c>
      <c r="F133" s="76" t="s">
        <v>549</v>
      </c>
      <c r="G133" s="13">
        <v>44443</v>
      </c>
      <c r="H133" s="77" t="s">
        <v>292</v>
      </c>
      <c r="I133" s="16">
        <v>13</v>
      </c>
      <c r="J133" s="16">
        <v>45</v>
      </c>
      <c r="K133" s="16">
        <v>32</v>
      </c>
      <c r="L133" s="16">
        <v>12</v>
      </c>
      <c r="M133" s="81">
        <v>4.68</v>
      </c>
      <c r="N133" s="72">
        <v>12</v>
      </c>
      <c r="O133" s="64">
        <v>2530</v>
      </c>
      <c r="P133" s="65">
        <f>Table224578910112345[[#This Row],[PEMBULATAN]]*O133</f>
        <v>30360</v>
      </c>
    </row>
    <row r="134" spans="1:16" ht="24.75" customHeight="1" x14ac:dyDescent="0.2">
      <c r="A134" s="14"/>
      <c r="B134" s="14"/>
      <c r="C134" s="73" t="s">
        <v>456</v>
      </c>
      <c r="D134" s="78" t="s">
        <v>289</v>
      </c>
      <c r="E134" s="13">
        <v>44441</v>
      </c>
      <c r="F134" s="76" t="s">
        <v>549</v>
      </c>
      <c r="G134" s="13">
        <v>44443</v>
      </c>
      <c r="H134" s="77" t="s">
        <v>292</v>
      </c>
      <c r="I134" s="16">
        <v>19</v>
      </c>
      <c r="J134" s="16">
        <v>100</v>
      </c>
      <c r="K134" s="16">
        <v>65</v>
      </c>
      <c r="L134" s="16">
        <v>35</v>
      </c>
      <c r="M134" s="81">
        <v>30.875</v>
      </c>
      <c r="N134" s="72">
        <v>35</v>
      </c>
      <c r="O134" s="64">
        <v>2530</v>
      </c>
      <c r="P134" s="65">
        <f>Table224578910112345[[#This Row],[PEMBULATAN]]*O134</f>
        <v>88550</v>
      </c>
    </row>
    <row r="135" spans="1:16" ht="24.75" customHeight="1" x14ac:dyDescent="0.2">
      <c r="A135" s="14"/>
      <c r="B135" s="14"/>
      <c r="C135" s="73" t="s">
        <v>457</v>
      </c>
      <c r="D135" s="78" t="s">
        <v>289</v>
      </c>
      <c r="E135" s="13">
        <v>44441</v>
      </c>
      <c r="F135" s="76" t="s">
        <v>549</v>
      </c>
      <c r="G135" s="13">
        <v>44443</v>
      </c>
      <c r="H135" s="77" t="s">
        <v>292</v>
      </c>
      <c r="I135" s="16">
        <v>10</v>
      </c>
      <c r="J135" s="16">
        <v>62</v>
      </c>
      <c r="K135" s="16">
        <v>40</v>
      </c>
      <c r="L135" s="16">
        <v>55</v>
      </c>
      <c r="M135" s="81">
        <v>6.2</v>
      </c>
      <c r="N135" s="72">
        <v>55</v>
      </c>
      <c r="O135" s="64">
        <v>2530</v>
      </c>
      <c r="P135" s="65">
        <f>Table224578910112345[[#This Row],[PEMBULATAN]]*O135</f>
        <v>139150</v>
      </c>
    </row>
    <row r="136" spans="1:16" ht="24.75" customHeight="1" x14ac:dyDescent="0.2">
      <c r="A136" s="14"/>
      <c r="B136" s="14"/>
      <c r="C136" s="73" t="s">
        <v>458</v>
      </c>
      <c r="D136" s="78" t="s">
        <v>289</v>
      </c>
      <c r="E136" s="13">
        <v>44441</v>
      </c>
      <c r="F136" s="76" t="s">
        <v>549</v>
      </c>
      <c r="G136" s="13">
        <v>44443</v>
      </c>
      <c r="H136" s="77" t="s">
        <v>292</v>
      </c>
      <c r="I136" s="16">
        <v>8</v>
      </c>
      <c r="J136" s="16">
        <v>94</v>
      </c>
      <c r="K136" s="16">
        <v>38</v>
      </c>
      <c r="L136" s="16">
        <v>16</v>
      </c>
      <c r="M136" s="81">
        <v>7.1440000000000001</v>
      </c>
      <c r="N136" s="72">
        <v>16</v>
      </c>
      <c r="O136" s="64">
        <v>2530</v>
      </c>
      <c r="P136" s="65">
        <f>Table224578910112345[[#This Row],[PEMBULATAN]]*O136</f>
        <v>40480</v>
      </c>
    </row>
    <row r="137" spans="1:16" ht="24.75" customHeight="1" x14ac:dyDescent="0.2">
      <c r="A137" s="14"/>
      <c r="B137" s="14"/>
      <c r="C137" s="73" t="s">
        <v>459</v>
      </c>
      <c r="D137" s="78" t="s">
        <v>289</v>
      </c>
      <c r="E137" s="13">
        <v>44441</v>
      </c>
      <c r="F137" s="76" t="s">
        <v>549</v>
      </c>
      <c r="G137" s="13">
        <v>44443</v>
      </c>
      <c r="H137" s="77" t="s">
        <v>292</v>
      </c>
      <c r="I137" s="16">
        <v>18</v>
      </c>
      <c r="J137" s="16">
        <v>99</v>
      </c>
      <c r="K137" s="16">
        <v>67</v>
      </c>
      <c r="L137" s="16">
        <v>21</v>
      </c>
      <c r="M137" s="81">
        <v>29.848500000000001</v>
      </c>
      <c r="N137" s="72">
        <v>30</v>
      </c>
      <c r="O137" s="64">
        <v>2530</v>
      </c>
      <c r="P137" s="65">
        <f>Table224578910112345[[#This Row],[PEMBULATAN]]*O137</f>
        <v>75900</v>
      </c>
    </row>
    <row r="138" spans="1:16" ht="24.75" customHeight="1" x14ac:dyDescent="0.2">
      <c r="A138" s="14"/>
      <c r="B138" s="14"/>
      <c r="C138" s="73" t="s">
        <v>460</v>
      </c>
      <c r="D138" s="78" t="s">
        <v>289</v>
      </c>
      <c r="E138" s="13">
        <v>44441</v>
      </c>
      <c r="F138" s="76" t="s">
        <v>549</v>
      </c>
      <c r="G138" s="13">
        <v>44443</v>
      </c>
      <c r="H138" s="77" t="s">
        <v>292</v>
      </c>
      <c r="I138" s="16">
        <v>5</v>
      </c>
      <c r="J138" s="16">
        <v>49</v>
      </c>
      <c r="K138" s="16">
        <v>34</v>
      </c>
      <c r="L138" s="16">
        <v>17</v>
      </c>
      <c r="M138" s="81">
        <v>2.0825</v>
      </c>
      <c r="N138" s="72">
        <v>17</v>
      </c>
      <c r="O138" s="64">
        <v>2530</v>
      </c>
      <c r="P138" s="65">
        <f>Table224578910112345[[#This Row],[PEMBULATAN]]*O138</f>
        <v>43010</v>
      </c>
    </row>
    <row r="139" spans="1:16" ht="24.75" customHeight="1" x14ac:dyDescent="0.2">
      <c r="A139" s="14"/>
      <c r="B139" s="14"/>
      <c r="C139" s="73" t="s">
        <v>461</v>
      </c>
      <c r="D139" s="78" t="s">
        <v>289</v>
      </c>
      <c r="E139" s="13">
        <v>44441</v>
      </c>
      <c r="F139" s="76" t="s">
        <v>549</v>
      </c>
      <c r="G139" s="13">
        <v>44443</v>
      </c>
      <c r="H139" s="77" t="s">
        <v>292</v>
      </c>
      <c r="I139" s="16">
        <v>14</v>
      </c>
      <c r="J139" s="16">
        <v>108</v>
      </c>
      <c r="K139" s="16">
        <v>65</v>
      </c>
      <c r="L139" s="16">
        <v>32</v>
      </c>
      <c r="M139" s="81">
        <v>24.57</v>
      </c>
      <c r="N139" s="72">
        <v>32</v>
      </c>
      <c r="O139" s="64">
        <v>2530</v>
      </c>
      <c r="P139" s="65">
        <f>Table224578910112345[[#This Row],[PEMBULATAN]]*O139</f>
        <v>80960</v>
      </c>
    </row>
    <row r="140" spans="1:16" ht="24.75" customHeight="1" x14ac:dyDescent="0.2">
      <c r="A140" s="14"/>
      <c r="B140" s="14"/>
      <c r="C140" s="73" t="s">
        <v>462</v>
      </c>
      <c r="D140" s="78" t="s">
        <v>289</v>
      </c>
      <c r="E140" s="13">
        <v>44441</v>
      </c>
      <c r="F140" s="76" t="s">
        <v>549</v>
      </c>
      <c r="G140" s="13">
        <v>44443</v>
      </c>
      <c r="H140" s="77" t="s">
        <v>292</v>
      </c>
      <c r="I140" s="16">
        <v>14</v>
      </c>
      <c r="J140" s="16">
        <v>89</v>
      </c>
      <c r="K140" s="16">
        <v>65</v>
      </c>
      <c r="L140" s="16">
        <v>25</v>
      </c>
      <c r="M140" s="81">
        <v>20.247499999999999</v>
      </c>
      <c r="N140" s="72">
        <v>25</v>
      </c>
      <c r="O140" s="64">
        <v>2530</v>
      </c>
      <c r="P140" s="65">
        <f>Table224578910112345[[#This Row],[PEMBULATAN]]*O140</f>
        <v>63250</v>
      </c>
    </row>
    <row r="141" spans="1:16" ht="24.75" customHeight="1" x14ac:dyDescent="0.2">
      <c r="A141" s="14"/>
      <c r="B141" s="14"/>
      <c r="C141" s="73" t="s">
        <v>463</v>
      </c>
      <c r="D141" s="78" t="s">
        <v>289</v>
      </c>
      <c r="E141" s="13">
        <v>44441</v>
      </c>
      <c r="F141" s="76" t="s">
        <v>549</v>
      </c>
      <c r="G141" s="13">
        <v>44443</v>
      </c>
      <c r="H141" s="77" t="s">
        <v>292</v>
      </c>
      <c r="I141" s="16">
        <v>21</v>
      </c>
      <c r="J141" s="16">
        <v>104</v>
      </c>
      <c r="K141" s="16">
        <v>67</v>
      </c>
      <c r="L141" s="16">
        <v>27</v>
      </c>
      <c r="M141" s="81">
        <v>36.582000000000001</v>
      </c>
      <c r="N141" s="72">
        <v>37</v>
      </c>
      <c r="O141" s="64">
        <v>2530</v>
      </c>
      <c r="P141" s="65">
        <f>Table224578910112345[[#This Row],[PEMBULATAN]]*O141</f>
        <v>93610</v>
      </c>
    </row>
    <row r="142" spans="1:16" ht="24.75" customHeight="1" x14ac:dyDescent="0.2">
      <c r="A142" s="14"/>
      <c r="B142" s="14"/>
      <c r="C142" s="73" t="s">
        <v>464</v>
      </c>
      <c r="D142" s="78" t="s">
        <v>289</v>
      </c>
      <c r="E142" s="13">
        <v>44441</v>
      </c>
      <c r="F142" s="76" t="s">
        <v>549</v>
      </c>
      <c r="G142" s="13">
        <v>44443</v>
      </c>
      <c r="H142" s="77" t="s">
        <v>292</v>
      </c>
      <c r="I142" s="16">
        <v>10</v>
      </c>
      <c r="J142" s="16">
        <v>78</v>
      </c>
      <c r="K142" s="16">
        <v>59</v>
      </c>
      <c r="L142" s="16">
        <v>24</v>
      </c>
      <c r="M142" s="81">
        <v>11.505000000000001</v>
      </c>
      <c r="N142" s="72">
        <v>24</v>
      </c>
      <c r="O142" s="64">
        <v>2530</v>
      </c>
      <c r="P142" s="65">
        <f>Table224578910112345[[#This Row],[PEMBULATAN]]*O142</f>
        <v>60720</v>
      </c>
    </row>
    <row r="143" spans="1:16" ht="24.75" customHeight="1" x14ac:dyDescent="0.2">
      <c r="A143" s="14"/>
      <c r="B143" s="14"/>
      <c r="C143" s="73" t="s">
        <v>465</v>
      </c>
      <c r="D143" s="78" t="s">
        <v>289</v>
      </c>
      <c r="E143" s="13">
        <v>44441</v>
      </c>
      <c r="F143" s="76" t="s">
        <v>549</v>
      </c>
      <c r="G143" s="13">
        <v>44443</v>
      </c>
      <c r="H143" s="77" t="s">
        <v>292</v>
      </c>
      <c r="I143" s="16">
        <v>15</v>
      </c>
      <c r="J143" s="16">
        <v>89</v>
      </c>
      <c r="K143" s="16">
        <v>34</v>
      </c>
      <c r="L143" s="16">
        <v>25</v>
      </c>
      <c r="M143" s="81">
        <v>11.3475</v>
      </c>
      <c r="N143" s="72">
        <v>25</v>
      </c>
      <c r="O143" s="64">
        <v>2530</v>
      </c>
      <c r="P143" s="65">
        <f>Table224578910112345[[#This Row],[PEMBULATAN]]*O143</f>
        <v>63250</v>
      </c>
    </row>
    <row r="144" spans="1:16" ht="24.75" customHeight="1" x14ac:dyDescent="0.2">
      <c r="A144" s="14"/>
      <c r="B144" s="14"/>
      <c r="C144" s="73" t="s">
        <v>466</v>
      </c>
      <c r="D144" s="78" t="s">
        <v>289</v>
      </c>
      <c r="E144" s="13">
        <v>44441</v>
      </c>
      <c r="F144" s="76" t="s">
        <v>549</v>
      </c>
      <c r="G144" s="13">
        <v>44443</v>
      </c>
      <c r="H144" s="77" t="s">
        <v>292</v>
      </c>
      <c r="I144" s="16">
        <v>8</v>
      </c>
      <c r="J144" s="16">
        <v>65</v>
      </c>
      <c r="K144" s="16">
        <v>34</v>
      </c>
      <c r="L144" s="16">
        <v>13</v>
      </c>
      <c r="M144" s="81">
        <v>4.42</v>
      </c>
      <c r="N144" s="72">
        <v>13</v>
      </c>
      <c r="O144" s="64">
        <v>2530</v>
      </c>
      <c r="P144" s="65">
        <f>Table224578910112345[[#This Row],[PEMBULATAN]]*O144</f>
        <v>32890</v>
      </c>
    </row>
    <row r="145" spans="1:16" ht="24.75" customHeight="1" x14ac:dyDescent="0.2">
      <c r="A145" s="14"/>
      <c r="B145" s="14"/>
      <c r="C145" s="73" t="s">
        <v>467</v>
      </c>
      <c r="D145" s="78" t="s">
        <v>289</v>
      </c>
      <c r="E145" s="13">
        <v>44441</v>
      </c>
      <c r="F145" s="76" t="s">
        <v>549</v>
      </c>
      <c r="G145" s="13">
        <v>44443</v>
      </c>
      <c r="H145" s="77" t="s">
        <v>292</v>
      </c>
      <c r="I145" s="16">
        <v>3</v>
      </c>
      <c r="J145" s="16">
        <v>54</v>
      </c>
      <c r="K145" s="16">
        <v>33</v>
      </c>
      <c r="L145" s="16">
        <v>17</v>
      </c>
      <c r="M145" s="81">
        <v>1.3365</v>
      </c>
      <c r="N145" s="72">
        <v>17</v>
      </c>
      <c r="O145" s="64">
        <v>2530</v>
      </c>
      <c r="P145" s="65">
        <f>Table224578910112345[[#This Row],[PEMBULATAN]]*O145</f>
        <v>43010</v>
      </c>
    </row>
    <row r="146" spans="1:16" ht="24.75" customHeight="1" x14ac:dyDescent="0.2">
      <c r="A146" s="14"/>
      <c r="B146" s="14"/>
      <c r="C146" s="73" t="s">
        <v>468</v>
      </c>
      <c r="D146" s="78" t="s">
        <v>289</v>
      </c>
      <c r="E146" s="13">
        <v>44441</v>
      </c>
      <c r="F146" s="76" t="s">
        <v>549</v>
      </c>
      <c r="G146" s="13">
        <v>44443</v>
      </c>
      <c r="H146" s="77" t="s">
        <v>292</v>
      </c>
      <c r="I146" s="16">
        <v>12</v>
      </c>
      <c r="J146" s="16">
        <v>89</v>
      </c>
      <c r="K146" s="16">
        <v>65</v>
      </c>
      <c r="L146" s="16">
        <v>20</v>
      </c>
      <c r="M146" s="81">
        <v>17.355</v>
      </c>
      <c r="N146" s="72">
        <v>20</v>
      </c>
      <c r="O146" s="64">
        <v>2530</v>
      </c>
      <c r="P146" s="65">
        <f>Table224578910112345[[#This Row],[PEMBULATAN]]*O146</f>
        <v>50600</v>
      </c>
    </row>
    <row r="147" spans="1:16" ht="24.75" customHeight="1" x14ac:dyDescent="0.2">
      <c r="A147" s="14"/>
      <c r="B147" s="14"/>
      <c r="C147" s="73" t="s">
        <v>469</v>
      </c>
      <c r="D147" s="78" t="s">
        <v>289</v>
      </c>
      <c r="E147" s="13">
        <v>44441</v>
      </c>
      <c r="F147" s="76" t="s">
        <v>549</v>
      </c>
      <c r="G147" s="13">
        <v>44443</v>
      </c>
      <c r="H147" s="77" t="s">
        <v>292</v>
      </c>
      <c r="I147" s="16">
        <v>6</v>
      </c>
      <c r="J147" s="16">
        <v>40</v>
      </c>
      <c r="K147" s="16">
        <v>20</v>
      </c>
      <c r="L147" s="16">
        <v>15</v>
      </c>
      <c r="M147" s="81">
        <v>1.2</v>
      </c>
      <c r="N147" s="72">
        <v>15</v>
      </c>
      <c r="O147" s="64">
        <v>2530</v>
      </c>
      <c r="P147" s="65">
        <f>Table224578910112345[[#This Row],[PEMBULATAN]]*O147</f>
        <v>37950</v>
      </c>
    </row>
    <row r="148" spans="1:16" ht="24.75" customHeight="1" x14ac:dyDescent="0.2">
      <c r="A148" s="14"/>
      <c r="B148" s="14"/>
      <c r="C148" s="73" t="s">
        <v>470</v>
      </c>
      <c r="D148" s="78" t="s">
        <v>289</v>
      </c>
      <c r="E148" s="13">
        <v>44441</v>
      </c>
      <c r="F148" s="76" t="s">
        <v>549</v>
      </c>
      <c r="G148" s="13">
        <v>44443</v>
      </c>
      <c r="H148" s="77" t="s">
        <v>292</v>
      </c>
      <c r="I148" s="16">
        <v>25</v>
      </c>
      <c r="J148" s="16">
        <v>105</v>
      </c>
      <c r="K148" s="16">
        <v>39</v>
      </c>
      <c r="L148" s="16">
        <v>28</v>
      </c>
      <c r="M148" s="81">
        <v>25.59375</v>
      </c>
      <c r="N148" s="72">
        <v>28</v>
      </c>
      <c r="O148" s="64">
        <v>2530</v>
      </c>
      <c r="P148" s="65">
        <f>Table224578910112345[[#This Row],[PEMBULATAN]]*O148</f>
        <v>70840</v>
      </c>
    </row>
    <row r="149" spans="1:16" ht="24.75" customHeight="1" x14ac:dyDescent="0.2">
      <c r="A149" s="14"/>
      <c r="B149" s="14"/>
      <c r="C149" s="73" t="s">
        <v>471</v>
      </c>
      <c r="D149" s="78" t="s">
        <v>289</v>
      </c>
      <c r="E149" s="13">
        <v>44441</v>
      </c>
      <c r="F149" s="76" t="s">
        <v>549</v>
      </c>
      <c r="G149" s="13">
        <v>44443</v>
      </c>
      <c r="H149" s="77" t="s">
        <v>292</v>
      </c>
      <c r="I149" s="16">
        <v>8</v>
      </c>
      <c r="J149" s="16">
        <v>97</v>
      </c>
      <c r="K149" s="16">
        <v>67</v>
      </c>
      <c r="L149" s="16">
        <v>17</v>
      </c>
      <c r="M149" s="81">
        <v>12.997999999999999</v>
      </c>
      <c r="N149" s="72">
        <v>17</v>
      </c>
      <c r="O149" s="64">
        <v>2530</v>
      </c>
      <c r="P149" s="65">
        <f>Table224578910112345[[#This Row],[PEMBULATAN]]*O149</f>
        <v>43010</v>
      </c>
    </row>
    <row r="150" spans="1:16" ht="24.75" customHeight="1" x14ac:dyDescent="0.2">
      <c r="A150" s="14"/>
      <c r="B150" s="14"/>
      <c r="C150" s="73" t="s">
        <v>472</v>
      </c>
      <c r="D150" s="78" t="s">
        <v>289</v>
      </c>
      <c r="E150" s="13">
        <v>44441</v>
      </c>
      <c r="F150" s="76" t="s">
        <v>549</v>
      </c>
      <c r="G150" s="13">
        <v>44443</v>
      </c>
      <c r="H150" s="77" t="s">
        <v>292</v>
      </c>
      <c r="I150" s="16">
        <v>26</v>
      </c>
      <c r="J150" s="16">
        <v>109</v>
      </c>
      <c r="K150" s="16">
        <v>68</v>
      </c>
      <c r="L150" s="16">
        <v>32</v>
      </c>
      <c r="M150" s="81">
        <v>48.177999999999997</v>
      </c>
      <c r="N150" s="72">
        <v>48</v>
      </c>
      <c r="O150" s="64">
        <v>2530</v>
      </c>
      <c r="P150" s="65">
        <f>Table224578910112345[[#This Row],[PEMBULATAN]]*O150</f>
        <v>121440</v>
      </c>
    </row>
    <row r="151" spans="1:16" ht="24.75" customHeight="1" x14ac:dyDescent="0.2">
      <c r="A151" s="14"/>
      <c r="B151" s="14"/>
      <c r="C151" s="73" t="s">
        <v>473</v>
      </c>
      <c r="D151" s="78" t="s">
        <v>289</v>
      </c>
      <c r="E151" s="13">
        <v>44441</v>
      </c>
      <c r="F151" s="76" t="s">
        <v>549</v>
      </c>
      <c r="G151" s="13">
        <v>44443</v>
      </c>
      <c r="H151" s="77" t="s">
        <v>292</v>
      </c>
      <c r="I151" s="16">
        <v>26</v>
      </c>
      <c r="J151" s="16">
        <v>106</v>
      </c>
      <c r="K151" s="16">
        <v>67</v>
      </c>
      <c r="L151" s="16">
        <v>23</v>
      </c>
      <c r="M151" s="81">
        <v>46.162999999999997</v>
      </c>
      <c r="N151" s="72">
        <v>46</v>
      </c>
      <c r="O151" s="64">
        <v>2530</v>
      </c>
      <c r="P151" s="65">
        <f>Table224578910112345[[#This Row],[PEMBULATAN]]*O151</f>
        <v>116380</v>
      </c>
    </row>
    <row r="152" spans="1:16" ht="24.75" customHeight="1" x14ac:dyDescent="0.2">
      <c r="A152" s="14"/>
      <c r="B152" s="14"/>
      <c r="C152" s="73" t="s">
        <v>474</v>
      </c>
      <c r="D152" s="78" t="s">
        <v>289</v>
      </c>
      <c r="E152" s="13">
        <v>44441</v>
      </c>
      <c r="F152" s="76" t="s">
        <v>549</v>
      </c>
      <c r="G152" s="13">
        <v>44443</v>
      </c>
      <c r="H152" s="77" t="s">
        <v>292</v>
      </c>
      <c r="I152" s="16">
        <v>22</v>
      </c>
      <c r="J152" s="16">
        <v>109</v>
      </c>
      <c r="K152" s="16">
        <v>65</v>
      </c>
      <c r="L152" s="16">
        <v>33</v>
      </c>
      <c r="M152" s="81">
        <v>38.967500000000001</v>
      </c>
      <c r="N152" s="72">
        <v>39</v>
      </c>
      <c r="O152" s="64">
        <v>2530</v>
      </c>
      <c r="P152" s="65">
        <f>Table224578910112345[[#This Row],[PEMBULATAN]]*O152</f>
        <v>98670</v>
      </c>
    </row>
    <row r="153" spans="1:16" ht="24.75" customHeight="1" x14ac:dyDescent="0.2">
      <c r="A153" s="14"/>
      <c r="B153" s="14"/>
      <c r="C153" s="73" t="s">
        <v>475</v>
      </c>
      <c r="D153" s="78" t="s">
        <v>289</v>
      </c>
      <c r="E153" s="13">
        <v>44441</v>
      </c>
      <c r="F153" s="76" t="s">
        <v>549</v>
      </c>
      <c r="G153" s="13">
        <v>44443</v>
      </c>
      <c r="H153" s="77" t="s">
        <v>292</v>
      </c>
      <c r="I153" s="16">
        <v>23</v>
      </c>
      <c r="J153" s="16">
        <v>115</v>
      </c>
      <c r="K153" s="16">
        <v>65</v>
      </c>
      <c r="L153" s="16">
        <v>29</v>
      </c>
      <c r="M153" s="81">
        <v>42.981250000000003</v>
      </c>
      <c r="N153" s="72">
        <v>43</v>
      </c>
      <c r="O153" s="64">
        <v>2530</v>
      </c>
      <c r="P153" s="65">
        <f>Table224578910112345[[#This Row],[PEMBULATAN]]*O153</f>
        <v>108790</v>
      </c>
    </row>
    <row r="154" spans="1:16" ht="24.75" customHeight="1" x14ac:dyDescent="0.2">
      <c r="A154" s="14"/>
      <c r="B154" s="14"/>
      <c r="C154" s="73" t="s">
        <v>476</v>
      </c>
      <c r="D154" s="78" t="s">
        <v>289</v>
      </c>
      <c r="E154" s="13">
        <v>44441</v>
      </c>
      <c r="F154" s="76" t="s">
        <v>549</v>
      </c>
      <c r="G154" s="13">
        <v>44443</v>
      </c>
      <c r="H154" s="77" t="s">
        <v>292</v>
      </c>
      <c r="I154" s="16">
        <v>20</v>
      </c>
      <c r="J154" s="16">
        <v>105</v>
      </c>
      <c r="K154" s="16">
        <v>65</v>
      </c>
      <c r="L154" s="16">
        <v>30</v>
      </c>
      <c r="M154" s="81">
        <v>34.125</v>
      </c>
      <c r="N154" s="72">
        <v>34</v>
      </c>
      <c r="O154" s="64">
        <v>2530</v>
      </c>
      <c r="P154" s="65">
        <f>Table224578910112345[[#This Row],[PEMBULATAN]]*O154</f>
        <v>86020</v>
      </c>
    </row>
    <row r="155" spans="1:16" ht="24.75" customHeight="1" x14ac:dyDescent="0.2">
      <c r="A155" s="14"/>
      <c r="B155" s="14"/>
      <c r="C155" s="73" t="s">
        <v>477</v>
      </c>
      <c r="D155" s="78" t="s">
        <v>289</v>
      </c>
      <c r="E155" s="13">
        <v>44441</v>
      </c>
      <c r="F155" s="76" t="s">
        <v>549</v>
      </c>
      <c r="G155" s="13">
        <v>44443</v>
      </c>
      <c r="H155" s="77" t="s">
        <v>292</v>
      </c>
      <c r="I155" s="16">
        <v>10</v>
      </c>
      <c r="J155" s="16">
        <v>76</v>
      </c>
      <c r="K155" s="16">
        <v>58</v>
      </c>
      <c r="L155" s="16">
        <v>29</v>
      </c>
      <c r="M155" s="81">
        <v>11.02</v>
      </c>
      <c r="N155" s="72">
        <v>29</v>
      </c>
      <c r="O155" s="64">
        <v>2530</v>
      </c>
      <c r="P155" s="65">
        <f>Table224578910112345[[#This Row],[PEMBULATAN]]*O155</f>
        <v>73370</v>
      </c>
    </row>
    <row r="156" spans="1:16" ht="24.75" customHeight="1" x14ac:dyDescent="0.2">
      <c r="A156" s="14"/>
      <c r="B156" s="14"/>
      <c r="C156" s="73" t="s">
        <v>478</v>
      </c>
      <c r="D156" s="78" t="s">
        <v>289</v>
      </c>
      <c r="E156" s="13">
        <v>44441</v>
      </c>
      <c r="F156" s="76" t="s">
        <v>549</v>
      </c>
      <c r="G156" s="13">
        <v>44443</v>
      </c>
      <c r="H156" s="77" t="s">
        <v>292</v>
      </c>
      <c r="I156" s="16">
        <v>12</v>
      </c>
      <c r="J156" s="16">
        <v>67</v>
      </c>
      <c r="K156" s="16">
        <v>54</v>
      </c>
      <c r="L156" s="16">
        <v>29</v>
      </c>
      <c r="M156" s="81">
        <v>10.853999999999999</v>
      </c>
      <c r="N156" s="72">
        <v>29</v>
      </c>
      <c r="O156" s="64">
        <v>2530</v>
      </c>
      <c r="P156" s="65">
        <f>Table224578910112345[[#This Row],[PEMBULATAN]]*O156</f>
        <v>73370</v>
      </c>
    </row>
    <row r="157" spans="1:16" ht="24.75" customHeight="1" x14ac:dyDescent="0.2">
      <c r="A157" s="14"/>
      <c r="B157" s="14"/>
      <c r="C157" s="73" t="s">
        <v>479</v>
      </c>
      <c r="D157" s="78" t="s">
        <v>289</v>
      </c>
      <c r="E157" s="13">
        <v>44441</v>
      </c>
      <c r="F157" s="76" t="s">
        <v>549</v>
      </c>
      <c r="G157" s="13">
        <v>44443</v>
      </c>
      <c r="H157" s="77" t="s">
        <v>292</v>
      </c>
      <c r="I157" s="16">
        <v>12</v>
      </c>
      <c r="J157" s="16">
        <v>92</v>
      </c>
      <c r="K157" s="16">
        <v>34</v>
      </c>
      <c r="L157" s="16">
        <v>25</v>
      </c>
      <c r="M157" s="81">
        <v>9.3840000000000003</v>
      </c>
      <c r="N157" s="72">
        <v>25</v>
      </c>
      <c r="O157" s="64">
        <v>2530</v>
      </c>
      <c r="P157" s="65">
        <f>Table224578910112345[[#This Row],[PEMBULATAN]]*O157</f>
        <v>63250</v>
      </c>
    </row>
    <row r="158" spans="1:16" ht="24.75" customHeight="1" x14ac:dyDescent="0.2">
      <c r="A158" s="14"/>
      <c r="B158" s="14"/>
      <c r="C158" s="73" t="s">
        <v>480</v>
      </c>
      <c r="D158" s="78" t="s">
        <v>289</v>
      </c>
      <c r="E158" s="13">
        <v>44441</v>
      </c>
      <c r="F158" s="76" t="s">
        <v>549</v>
      </c>
      <c r="G158" s="13">
        <v>44443</v>
      </c>
      <c r="H158" s="77" t="s">
        <v>292</v>
      </c>
      <c r="I158" s="16">
        <v>14</v>
      </c>
      <c r="J158" s="16">
        <v>68</v>
      </c>
      <c r="K158" s="16">
        <v>34</v>
      </c>
      <c r="L158" s="16">
        <v>26</v>
      </c>
      <c r="M158" s="81">
        <v>8.0920000000000005</v>
      </c>
      <c r="N158" s="72">
        <v>26</v>
      </c>
      <c r="O158" s="64">
        <v>2530</v>
      </c>
      <c r="P158" s="65">
        <f>Table224578910112345[[#This Row],[PEMBULATAN]]*O158</f>
        <v>65780</v>
      </c>
    </row>
    <row r="159" spans="1:16" ht="24.75" customHeight="1" x14ac:dyDescent="0.2">
      <c r="A159" s="14"/>
      <c r="B159" s="14"/>
      <c r="C159" s="73" t="s">
        <v>481</v>
      </c>
      <c r="D159" s="78" t="s">
        <v>289</v>
      </c>
      <c r="E159" s="13">
        <v>44441</v>
      </c>
      <c r="F159" s="76" t="s">
        <v>549</v>
      </c>
      <c r="G159" s="13">
        <v>44443</v>
      </c>
      <c r="H159" s="77" t="s">
        <v>292</v>
      </c>
      <c r="I159" s="16">
        <v>5</v>
      </c>
      <c r="J159" s="16">
        <v>49</v>
      </c>
      <c r="K159" s="16">
        <v>33</v>
      </c>
      <c r="L159" s="16">
        <v>15</v>
      </c>
      <c r="M159" s="81">
        <v>2.0212500000000002</v>
      </c>
      <c r="N159" s="72">
        <v>15</v>
      </c>
      <c r="O159" s="64">
        <v>2530</v>
      </c>
      <c r="P159" s="65">
        <f>Table224578910112345[[#This Row],[PEMBULATAN]]*O159</f>
        <v>37950</v>
      </c>
    </row>
    <row r="160" spans="1:16" ht="24.75" customHeight="1" x14ac:dyDescent="0.2">
      <c r="A160" s="14"/>
      <c r="B160" s="14"/>
      <c r="C160" s="73" t="s">
        <v>482</v>
      </c>
      <c r="D160" s="78" t="s">
        <v>289</v>
      </c>
      <c r="E160" s="13">
        <v>44441</v>
      </c>
      <c r="F160" s="76" t="s">
        <v>549</v>
      </c>
      <c r="G160" s="13">
        <v>44443</v>
      </c>
      <c r="H160" s="77" t="s">
        <v>292</v>
      </c>
      <c r="I160" s="16">
        <v>10</v>
      </c>
      <c r="J160" s="16">
        <v>100</v>
      </c>
      <c r="K160" s="16">
        <v>65</v>
      </c>
      <c r="L160" s="16">
        <v>24</v>
      </c>
      <c r="M160" s="81">
        <v>16.25</v>
      </c>
      <c r="N160" s="72">
        <v>24</v>
      </c>
      <c r="O160" s="64">
        <v>2530</v>
      </c>
      <c r="P160" s="65">
        <f>Table224578910112345[[#This Row],[PEMBULATAN]]*O160</f>
        <v>60720</v>
      </c>
    </row>
    <row r="161" spans="1:16" ht="24.75" customHeight="1" x14ac:dyDescent="0.2">
      <c r="A161" s="14"/>
      <c r="B161" s="14"/>
      <c r="C161" s="73" t="s">
        <v>483</v>
      </c>
      <c r="D161" s="78" t="s">
        <v>289</v>
      </c>
      <c r="E161" s="13">
        <v>44441</v>
      </c>
      <c r="F161" s="76" t="s">
        <v>549</v>
      </c>
      <c r="G161" s="13">
        <v>44443</v>
      </c>
      <c r="H161" s="77" t="s">
        <v>292</v>
      </c>
      <c r="I161" s="16">
        <v>5</v>
      </c>
      <c r="J161" s="16">
        <v>65</v>
      </c>
      <c r="K161" s="16">
        <v>53</v>
      </c>
      <c r="L161" s="16">
        <v>24</v>
      </c>
      <c r="M161" s="81">
        <v>4.3062500000000004</v>
      </c>
      <c r="N161" s="72">
        <v>24</v>
      </c>
      <c r="O161" s="64">
        <v>2530</v>
      </c>
      <c r="P161" s="65">
        <f>Table224578910112345[[#This Row],[PEMBULATAN]]*O161</f>
        <v>60720</v>
      </c>
    </row>
    <row r="162" spans="1:16" ht="24.75" customHeight="1" x14ac:dyDescent="0.2">
      <c r="A162" s="14"/>
      <c r="B162" s="14"/>
      <c r="C162" s="73" t="s">
        <v>484</v>
      </c>
      <c r="D162" s="78" t="s">
        <v>289</v>
      </c>
      <c r="E162" s="13">
        <v>44441</v>
      </c>
      <c r="F162" s="76" t="s">
        <v>549</v>
      </c>
      <c r="G162" s="13">
        <v>44443</v>
      </c>
      <c r="H162" s="77" t="s">
        <v>292</v>
      </c>
      <c r="I162" s="16">
        <v>8</v>
      </c>
      <c r="J162" s="16">
        <v>65</v>
      </c>
      <c r="K162" s="16">
        <v>47</v>
      </c>
      <c r="L162" s="16">
        <v>21</v>
      </c>
      <c r="M162" s="81">
        <v>6.11</v>
      </c>
      <c r="N162" s="72">
        <v>21</v>
      </c>
      <c r="O162" s="64">
        <v>2530</v>
      </c>
      <c r="P162" s="65">
        <f>Table224578910112345[[#This Row],[PEMBULATAN]]*O162</f>
        <v>53130</v>
      </c>
    </row>
    <row r="163" spans="1:16" ht="24.75" customHeight="1" x14ac:dyDescent="0.2">
      <c r="A163" s="14"/>
      <c r="B163" s="14"/>
      <c r="C163" s="73" t="s">
        <v>485</v>
      </c>
      <c r="D163" s="78" t="s">
        <v>289</v>
      </c>
      <c r="E163" s="13">
        <v>44441</v>
      </c>
      <c r="F163" s="76" t="s">
        <v>549</v>
      </c>
      <c r="G163" s="13">
        <v>44443</v>
      </c>
      <c r="H163" s="77" t="s">
        <v>292</v>
      </c>
      <c r="I163" s="16">
        <v>22</v>
      </c>
      <c r="J163" s="16">
        <v>100</v>
      </c>
      <c r="K163" s="16">
        <v>76</v>
      </c>
      <c r="L163" s="16">
        <v>23</v>
      </c>
      <c r="M163" s="81">
        <v>41.8</v>
      </c>
      <c r="N163" s="72">
        <v>42</v>
      </c>
      <c r="O163" s="64">
        <v>2530</v>
      </c>
      <c r="P163" s="65">
        <f>Table224578910112345[[#This Row],[PEMBULATAN]]*O163</f>
        <v>106260</v>
      </c>
    </row>
    <row r="164" spans="1:16" ht="24.75" customHeight="1" x14ac:dyDescent="0.2">
      <c r="A164" s="14"/>
      <c r="B164" s="14"/>
      <c r="C164" s="73" t="s">
        <v>486</v>
      </c>
      <c r="D164" s="78" t="s">
        <v>289</v>
      </c>
      <c r="E164" s="13">
        <v>44441</v>
      </c>
      <c r="F164" s="76" t="s">
        <v>549</v>
      </c>
      <c r="G164" s="13">
        <v>44443</v>
      </c>
      <c r="H164" s="77" t="s">
        <v>292</v>
      </c>
      <c r="I164" s="16">
        <v>10</v>
      </c>
      <c r="J164" s="16">
        <v>89</v>
      </c>
      <c r="K164" s="16">
        <v>45</v>
      </c>
      <c r="L164" s="16">
        <v>21</v>
      </c>
      <c r="M164" s="81">
        <v>10.012499999999999</v>
      </c>
      <c r="N164" s="72">
        <v>21</v>
      </c>
      <c r="O164" s="64">
        <v>2530</v>
      </c>
      <c r="P164" s="65">
        <f>Table224578910112345[[#This Row],[PEMBULATAN]]*O164</f>
        <v>53130</v>
      </c>
    </row>
    <row r="165" spans="1:16" ht="24.75" customHeight="1" x14ac:dyDescent="0.2">
      <c r="A165" s="14"/>
      <c r="B165" s="14"/>
      <c r="C165" s="73" t="s">
        <v>487</v>
      </c>
      <c r="D165" s="78" t="s">
        <v>289</v>
      </c>
      <c r="E165" s="13">
        <v>44441</v>
      </c>
      <c r="F165" s="76" t="s">
        <v>549</v>
      </c>
      <c r="G165" s="13">
        <v>44443</v>
      </c>
      <c r="H165" s="77" t="s">
        <v>292</v>
      </c>
      <c r="I165" s="16">
        <v>6</v>
      </c>
      <c r="J165" s="16">
        <v>65</v>
      </c>
      <c r="K165" s="16">
        <v>38</v>
      </c>
      <c r="L165" s="16">
        <v>20</v>
      </c>
      <c r="M165" s="81">
        <v>3.7050000000000001</v>
      </c>
      <c r="N165" s="72">
        <v>20</v>
      </c>
      <c r="O165" s="64">
        <v>2530</v>
      </c>
      <c r="P165" s="65">
        <f>Table224578910112345[[#This Row],[PEMBULATAN]]*O165</f>
        <v>50600</v>
      </c>
    </row>
    <row r="166" spans="1:16" ht="24.75" customHeight="1" x14ac:dyDescent="0.2">
      <c r="A166" s="14"/>
      <c r="B166" s="14"/>
      <c r="C166" s="73" t="s">
        <v>488</v>
      </c>
      <c r="D166" s="78" t="s">
        <v>289</v>
      </c>
      <c r="E166" s="13">
        <v>44441</v>
      </c>
      <c r="F166" s="76" t="s">
        <v>549</v>
      </c>
      <c r="G166" s="13">
        <v>44443</v>
      </c>
      <c r="H166" s="77" t="s">
        <v>292</v>
      </c>
      <c r="I166" s="16">
        <v>1</v>
      </c>
      <c r="J166" s="16">
        <v>10</v>
      </c>
      <c r="K166" s="16">
        <v>15</v>
      </c>
      <c r="L166" s="16">
        <v>6</v>
      </c>
      <c r="M166" s="81">
        <v>3.7499999999999999E-2</v>
      </c>
      <c r="N166" s="72">
        <v>6</v>
      </c>
      <c r="O166" s="64">
        <v>2530</v>
      </c>
      <c r="P166" s="65">
        <f>Table224578910112345[[#This Row],[PEMBULATAN]]*O166</f>
        <v>15180</v>
      </c>
    </row>
    <row r="167" spans="1:16" ht="24.75" customHeight="1" x14ac:dyDescent="0.2">
      <c r="A167" s="14"/>
      <c r="B167" s="14"/>
      <c r="C167" s="73" t="s">
        <v>489</v>
      </c>
      <c r="D167" s="78" t="s">
        <v>289</v>
      </c>
      <c r="E167" s="13">
        <v>44441</v>
      </c>
      <c r="F167" s="76" t="s">
        <v>549</v>
      </c>
      <c r="G167" s="13">
        <v>44443</v>
      </c>
      <c r="H167" s="77" t="s">
        <v>292</v>
      </c>
      <c r="I167" s="16">
        <v>2</v>
      </c>
      <c r="J167" s="16">
        <v>30</v>
      </c>
      <c r="K167" s="16">
        <v>25</v>
      </c>
      <c r="L167" s="16">
        <v>14</v>
      </c>
      <c r="M167" s="81">
        <v>0.375</v>
      </c>
      <c r="N167" s="72">
        <v>14</v>
      </c>
      <c r="O167" s="64">
        <v>2530</v>
      </c>
      <c r="P167" s="65">
        <f>Table224578910112345[[#This Row],[PEMBULATAN]]*O167</f>
        <v>35420</v>
      </c>
    </row>
    <row r="168" spans="1:16" ht="24.75" customHeight="1" x14ac:dyDescent="0.2">
      <c r="A168" s="14"/>
      <c r="B168" s="14"/>
      <c r="C168" s="73" t="s">
        <v>490</v>
      </c>
      <c r="D168" s="78" t="s">
        <v>289</v>
      </c>
      <c r="E168" s="13">
        <v>44441</v>
      </c>
      <c r="F168" s="76" t="s">
        <v>549</v>
      </c>
      <c r="G168" s="13">
        <v>44443</v>
      </c>
      <c r="H168" s="77" t="s">
        <v>292</v>
      </c>
      <c r="I168" s="16">
        <v>3</v>
      </c>
      <c r="J168" s="16">
        <v>125</v>
      </c>
      <c r="K168" s="16">
        <v>30</v>
      </c>
      <c r="L168" s="16">
        <v>20</v>
      </c>
      <c r="M168" s="81">
        <v>2.8125</v>
      </c>
      <c r="N168" s="72">
        <v>20</v>
      </c>
      <c r="O168" s="64">
        <v>2530</v>
      </c>
      <c r="P168" s="65">
        <f>Table224578910112345[[#This Row],[PEMBULATAN]]*O168</f>
        <v>50600</v>
      </c>
    </row>
    <row r="169" spans="1:16" ht="24.75" customHeight="1" x14ac:dyDescent="0.2">
      <c r="A169" s="14"/>
      <c r="B169" s="14"/>
      <c r="C169" s="73" t="s">
        <v>491</v>
      </c>
      <c r="D169" s="78" t="s">
        <v>289</v>
      </c>
      <c r="E169" s="13">
        <v>44441</v>
      </c>
      <c r="F169" s="76" t="s">
        <v>549</v>
      </c>
      <c r="G169" s="13">
        <v>44443</v>
      </c>
      <c r="H169" s="77" t="s">
        <v>292</v>
      </c>
      <c r="I169" s="16">
        <v>3</v>
      </c>
      <c r="J169" s="16">
        <v>45</v>
      </c>
      <c r="K169" s="16">
        <v>30</v>
      </c>
      <c r="L169" s="16">
        <v>19</v>
      </c>
      <c r="M169" s="81">
        <v>1.0125</v>
      </c>
      <c r="N169" s="72">
        <v>19</v>
      </c>
      <c r="O169" s="64">
        <v>2530</v>
      </c>
      <c r="P169" s="65">
        <f>Table224578910112345[[#This Row],[PEMBULATAN]]*O169</f>
        <v>48070</v>
      </c>
    </row>
    <row r="170" spans="1:16" ht="24.75" customHeight="1" x14ac:dyDescent="0.2">
      <c r="A170" s="14"/>
      <c r="B170" s="14"/>
      <c r="C170" s="73" t="s">
        <v>492</v>
      </c>
      <c r="D170" s="78" t="s">
        <v>289</v>
      </c>
      <c r="E170" s="13">
        <v>44441</v>
      </c>
      <c r="F170" s="76" t="s">
        <v>549</v>
      </c>
      <c r="G170" s="13">
        <v>44443</v>
      </c>
      <c r="H170" s="77" t="s">
        <v>292</v>
      </c>
      <c r="I170" s="16">
        <v>4</v>
      </c>
      <c r="J170" s="16">
        <v>65</v>
      </c>
      <c r="K170" s="16">
        <v>43</v>
      </c>
      <c r="L170" s="16">
        <v>12</v>
      </c>
      <c r="M170" s="81">
        <v>2.7949999999999999</v>
      </c>
      <c r="N170" s="72">
        <v>12</v>
      </c>
      <c r="O170" s="64">
        <v>2530</v>
      </c>
      <c r="P170" s="65">
        <f>Table224578910112345[[#This Row],[PEMBULATAN]]*O170</f>
        <v>30360</v>
      </c>
    </row>
    <row r="171" spans="1:16" ht="24.75" customHeight="1" x14ac:dyDescent="0.2">
      <c r="A171" s="14"/>
      <c r="B171" s="14"/>
      <c r="C171" s="73" t="s">
        <v>493</v>
      </c>
      <c r="D171" s="78" t="s">
        <v>289</v>
      </c>
      <c r="E171" s="13">
        <v>44441</v>
      </c>
      <c r="F171" s="76" t="s">
        <v>549</v>
      </c>
      <c r="G171" s="13">
        <v>44443</v>
      </c>
      <c r="H171" s="77" t="s">
        <v>292</v>
      </c>
      <c r="I171" s="16">
        <v>6</v>
      </c>
      <c r="J171" s="16">
        <v>57</v>
      </c>
      <c r="K171" s="16">
        <v>45</v>
      </c>
      <c r="L171" s="16">
        <v>13</v>
      </c>
      <c r="M171" s="81">
        <v>3.8475000000000001</v>
      </c>
      <c r="N171" s="72">
        <v>13</v>
      </c>
      <c r="O171" s="64">
        <v>2530</v>
      </c>
      <c r="P171" s="65">
        <f>Table224578910112345[[#This Row],[PEMBULATAN]]*O171</f>
        <v>32890</v>
      </c>
    </row>
    <row r="172" spans="1:16" ht="24.75" customHeight="1" x14ac:dyDescent="0.2">
      <c r="A172" s="14"/>
      <c r="B172" s="14"/>
      <c r="C172" s="73" t="s">
        <v>494</v>
      </c>
      <c r="D172" s="78" t="s">
        <v>289</v>
      </c>
      <c r="E172" s="13">
        <v>44441</v>
      </c>
      <c r="F172" s="76" t="s">
        <v>549</v>
      </c>
      <c r="G172" s="13">
        <v>44443</v>
      </c>
      <c r="H172" s="77" t="s">
        <v>292</v>
      </c>
      <c r="I172" s="16">
        <v>21</v>
      </c>
      <c r="J172" s="16">
        <v>90</v>
      </c>
      <c r="K172" s="16">
        <v>40</v>
      </c>
      <c r="L172" s="16">
        <v>25</v>
      </c>
      <c r="M172" s="81">
        <v>18.899999999999999</v>
      </c>
      <c r="N172" s="72">
        <v>25</v>
      </c>
      <c r="O172" s="64">
        <v>2530</v>
      </c>
      <c r="P172" s="65">
        <f>Table224578910112345[[#This Row],[PEMBULATAN]]*O172</f>
        <v>63250</v>
      </c>
    </row>
    <row r="173" spans="1:16" ht="24.75" customHeight="1" x14ac:dyDescent="0.2">
      <c r="A173" s="14"/>
      <c r="B173" s="14"/>
      <c r="C173" s="73" t="s">
        <v>495</v>
      </c>
      <c r="D173" s="78" t="s">
        <v>289</v>
      </c>
      <c r="E173" s="13">
        <v>44441</v>
      </c>
      <c r="F173" s="76" t="s">
        <v>549</v>
      </c>
      <c r="G173" s="13">
        <v>44443</v>
      </c>
      <c r="H173" s="77" t="s">
        <v>292</v>
      </c>
      <c r="I173" s="16">
        <v>13</v>
      </c>
      <c r="J173" s="16">
        <v>79</v>
      </c>
      <c r="K173" s="16">
        <v>56</v>
      </c>
      <c r="L173" s="16">
        <v>21</v>
      </c>
      <c r="M173" s="81">
        <v>14.378</v>
      </c>
      <c r="N173" s="72">
        <v>21</v>
      </c>
      <c r="O173" s="64">
        <v>2530</v>
      </c>
      <c r="P173" s="65">
        <f>Table224578910112345[[#This Row],[PEMBULATAN]]*O173</f>
        <v>53130</v>
      </c>
    </row>
    <row r="174" spans="1:16" ht="24.75" customHeight="1" x14ac:dyDescent="0.2">
      <c r="A174" s="14"/>
      <c r="B174" s="14"/>
      <c r="C174" s="73" t="s">
        <v>496</v>
      </c>
      <c r="D174" s="78" t="s">
        <v>289</v>
      </c>
      <c r="E174" s="13">
        <v>44441</v>
      </c>
      <c r="F174" s="76" t="s">
        <v>549</v>
      </c>
      <c r="G174" s="13">
        <v>44443</v>
      </c>
      <c r="H174" s="77" t="s">
        <v>292</v>
      </c>
      <c r="I174" s="16">
        <v>31</v>
      </c>
      <c r="J174" s="16">
        <v>110</v>
      </c>
      <c r="K174" s="16">
        <v>70</v>
      </c>
      <c r="L174" s="16">
        <v>29</v>
      </c>
      <c r="M174" s="81">
        <v>59.674999999999997</v>
      </c>
      <c r="N174" s="72">
        <v>60</v>
      </c>
      <c r="O174" s="64">
        <v>2530</v>
      </c>
      <c r="P174" s="65">
        <f>Table224578910112345[[#This Row],[PEMBULATAN]]*O174</f>
        <v>151800</v>
      </c>
    </row>
    <row r="175" spans="1:16" ht="24.75" customHeight="1" x14ac:dyDescent="0.2">
      <c r="A175" s="14"/>
      <c r="B175" s="14"/>
      <c r="C175" s="73" t="s">
        <v>497</v>
      </c>
      <c r="D175" s="78" t="s">
        <v>289</v>
      </c>
      <c r="E175" s="13">
        <v>44441</v>
      </c>
      <c r="F175" s="76" t="s">
        <v>549</v>
      </c>
      <c r="G175" s="13">
        <v>44443</v>
      </c>
      <c r="H175" s="77" t="s">
        <v>292</v>
      </c>
      <c r="I175" s="16">
        <v>1</v>
      </c>
      <c r="J175" s="16">
        <v>15</v>
      </c>
      <c r="K175" s="16">
        <v>13</v>
      </c>
      <c r="L175" s="16">
        <v>8</v>
      </c>
      <c r="M175" s="81">
        <v>4.8750000000000002E-2</v>
      </c>
      <c r="N175" s="72">
        <v>8</v>
      </c>
      <c r="O175" s="64">
        <v>2530</v>
      </c>
      <c r="P175" s="65">
        <f>Table224578910112345[[#This Row],[PEMBULATAN]]*O175</f>
        <v>20240</v>
      </c>
    </row>
    <row r="176" spans="1:16" ht="24.75" customHeight="1" x14ac:dyDescent="0.2">
      <c r="A176" s="14"/>
      <c r="B176" s="14"/>
      <c r="C176" s="73" t="s">
        <v>498</v>
      </c>
      <c r="D176" s="78" t="s">
        <v>289</v>
      </c>
      <c r="E176" s="13">
        <v>44441</v>
      </c>
      <c r="F176" s="76" t="s">
        <v>549</v>
      </c>
      <c r="G176" s="13">
        <v>44443</v>
      </c>
      <c r="H176" s="77" t="s">
        <v>292</v>
      </c>
      <c r="I176" s="16">
        <v>3</v>
      </c>
      <c r="J176" s="16">
        <v>40</v>
      </c>
      <c r="K176" s="16">
        <v>25</v>
      </c>
      <c r="L176" s="16">
        <v>18</v>
      </c>
      <c r="M176" s="81">
        <v>0.75</v>
      </c>
      <c r="N176" s="72">
        <v>18</v>
      </c>
      <c r="O176" s="64">
        <v>2530</v>
      </c>
      <c r="P176" s="65">
        <f>Table224578910112345[[#This Row],[PEMBULATAN]]*O176</f>
        <v>45540</v>
      </c>
    </row>
    <row r="177" spans="1:16" ht="24.75" customHeight="1" x14ac:dyDescent="0.2">
      <c r="A177" s="14"/>
      <c r="B177" s="14"/>
      <c r="C177" s="73" t="s">
        <v>499</v>
      </c>
      <c r="D177" s="78" t="s">
        <v>289</v>
      </c>
      <c r="E177" s="13">
        <v>44441</v>
      </c>
      <c r="F177" s="76" t="s">
        <v>549</v>
      </c>
      <c r="G177" s="13">
        <v>44443</v>
      </c>
      <c r="H177" s="77" t="s">
        <v>292</v>
      </c>
      <c r="I177" s="16">
        <v>14</v>
      </c>
      <c r="J177" s="16">
        <v>60</v>
      </c>
      <c r="K177" s="16">
        <v>60</v>
      </c>
      <c r="L177" s="16">
        <v>20</v>
      </c>
      <c r="M177" s="81">
        <v>12.6</v>
      </c>
      <c r="N177" s="72">
        <v>20</v>
      </c>
      <c r="O177" s="64">
        <v>2530</v>
      </c>
      <c r="P177" s="65">
        <f>Table224578910112345[[#This Row],[PEMBULATAN]]*O177</f>
        <v>50600</v>
      </c>
    </row>
    <row r="178" spans="1:16" ht="24.75" customHeight="1" x14ac:dyDescent="0.2">
      <c r="A178" s="14"/>
      <c r="B178" s="14"/>
      <c r="C178" s="73" t="s">
        <v>500</v>
      </c>
      <c r="D178" s="78" t="s">
        <v>289</v>
      </c>
      <c r="E178" s="13">
        <v>44441</v>
      </c>
      <c r="F178" s="76" t="s">
        <v>549</v>
      </c>
      <c r="G178" s="13">
        <v>44443</v>
      </c>
      <c r="H178" s="77" t="s">
        <v>292</v>
      </c>
      <c r="I178" s="16">
        <v>16</v>
      </c>
      <c r="J178" s="16">
        <v>103</v>
      </c>
      <c r="K178" s="16">
        <v>54</v>
      </c>
      <c r="L178" s="16">
        <v>27</v>
      </c>
      <c r="M178" s="81">
        <v>22.248000000000001</v>
      </c>
      <c r="N178" s="72">
        <v>27</v>
      </c>
      <c r="O178" s="64">
        <v>2530</v>
      </c>
      <c r="P178" s="65">
        <f>Table224578910112345[[#This Row],[PEMBULATAN]]*O178</f>
        <v>68310</v>
      </c>
    </row>
    <row r="179" spans="1:16" ht="24.75" customHeight="1" x14ac:dyDescent="0.2">
      <c r="A179" s="14"/>
      <c r="B179" s="14"/>
      <c r="C179" s="73" t="s">
        <v>501</v>
      </c>
      <c r="D179" s="78" t="s">
        <v>289</v>
      </c>
      <c r="E179" s="13">
        <v>44441</v>
      </c>
      <c r="F179" s="76" t="s">
        <v>549</v>
      </c>
      <c r="G179" s="13">
        <v>44443</v>
      </c>
      <c r="H179" s="77" t="s">
        <v>292</v>
      </c>
      <c r="I179" s="16">
        <v>15</v>
      </c>
      <c r="J179" s="16">
        <v>89</v>
      </c>
      <c r="K179" s="16">
        <v>67</v>
      </c>
      <c r="L179" s="16">
        <v>21</v>
      </c>
      <c r="M179" s="81">
        <v>22.361249999999998</v>
      </c>
      <c r="N179" s="72">
        <v>23</v>
      </c>
      <c r="O179" s="64">
        <v>2530</v>
      </c>
      <c r="P179" s="65">
        <f>Table224578910112345[[#This Row],[PEMBULATAN]]*O179</f>
        <v>58190</v>
      </c>
    </row>
    <row r="180" spans="1:16" ht="24.75" customHeight="1" x14ac:dyDescent="0.2">
      <c r="A180" s="14"/>
      <c r="B180" s="14"/>
      <c r="C180" s="73" t="s">
        <v>502</v>
      </c>
      <c r="D180" s="78" t="s">
        <v>289</v>
      </c>
      <c r="E180" s="13">
        <v>44441</v>
      </c>
      <c r="F180" s="76" t="s">
        <v>549</v>
      </c>
      <c r="G180" s="13">
        <v>44443</v>
      </c>
      <c r="H180" s="77" t="s">
        <v>292</v>
      </c>
      <c r="I180" s="16">
        <v>18</v>
      </c>
      <c r="J180" s="16">
        <v>89</v>
      </c>
      <c r="K180" s="16">
        <v>50</v>
      </c>
      <c r="L180" s="16">
        <v>21</v>
      </c>
      <c r="M180" s="81">
        <v>20.024999999999999</v>
      </c>
      <c r="N180" s="72">
        <v>21</v>
      </c>
      <c r="O180" s="64">
        <v>2530</v>
      </c>
      <c r="P180" s="65">
        <f>Table224578910112345[[#This Row],[PEMBULATAN]]*O180</f>
        <v>53130</v>
      </c>
    </row>
    <row r="181" spans="1:16" ht="24.75" customHeight="1" x14ac:dyDescent="0.2">
      <c r="A181" s="14"/>
      <c r="B181" s="14"/>
      <c r="C181" s="73" t="s">
        <v>503</v>
      </c>
      <c r="D181" s="78" t="s">
        <v>289</v>
      </c>
      <c r="E181" s="13">
        <v>44441</v>
      </c>
      <c r="F181" s="76" t="s">
        <v>549</v>
      </c>
      <c r="G181" s="13">
        <v>44443</v>
      </c>
      <c r="H181" s="77" t="s">
        <v>292</v>
      </c>
      <c r="I181" s="16">
        <v>13</v>
      </c>
      <c r="J181" s="16">
        <v>60</v>
      </c>
      <c r="K181" s="16">
        <v>60</v>
      </c>
      <c r="L181" s="16">
        <v>28</v>
      </c>
      <c r="M181" s="81">
        <v>11.7</v>
      </c>
      <c r="N181" s="72">
        <v>28</v>
      </c>
      <c r="O181" s="64">
        <v>2530</v>
      </c>
      <c r="P181" s="65">
        <f>Table224578910112345[[#This Row],[PEMBULATAN]]*O181</f>
        <v>70840</v>
      </c>
    </row>
    <row r="182" spans="1:16" ht="24.75" customHeight="1" x14ac:dyDescent="0.2">
      <c r="A182" s="14"/>
      <c r="B182" s="14"/>
      <c r="C182" s="73" t="s">
        <v>504</v>
      </c>
      <c r="D182" s="78" t="s">
        <v>289</v>
      </c>
      <c r="E182" s="13">
        <v>44441</v>
      </c>
      <c r="F182" s="76" t="s">
        <v>549</v>
      </c>
      <c r="G182" s="13">
        <v>44443</v>
      </c>
      <c r="H182" s="77" t="s">
        <v>292</v>
      </c>
      <c r="I182" s="16">
        <v>9</v>
      </c>
      <c r="J182" s="16">
        <v>87</v>
      </c>
      <c r="K182" s="16">
        <v>54</v>
      </c>
      <c r="L182" s="16">
        <v>17</v>
      </c>
      <c r="M182" s="81">
        <v>10.570499999999999</v>
      </c>
      <c r="N182" s="72">
        <v>17</v>
      </c>
      <c r="O182" s="64">
        <v>2530</v>
      </c>
      <c r="P182" s="65">
        <f>Table224578910112345[[#This Row],[PEMBULATAN]]*O182</f>
        <v>43010</v>
      </c>
    </row>
    <row r="183" spans="1:16" ht="24.75" customHeight="1" x14ac:dyDescent="0.2">
      <c r="A183" s="14"/>
      <c r="B183" s="14"/>
      <c r="C183" s="73" t="s">
        <v>505</v>
      </c>
      <c r="D183" s="78" t="s">
        <v>289</v>
      </c>
      <c r="E183" s="13">
        <v>44441</v>
      </c>
      <c r="F183" s="76" t="s">
        <v>549</v>
      </c>
      <c r="G183" s="13">
        <v>44443</v>
      </c>
      <c r="H183" s="77" t="s">
        <v>292</v>
      </c>
      <c r="I183" s="16">
        <v>13</v>
      </c>
      <c r="J183" s="16">
        <v>90</v>
      </c>
      <c r="K183" s="16">
        <v>76</v>
      </c>
      <c r="L183" s="16">
        <v>22</v>
      </c>
      <c r="M183" s="81">
        <v>22.23</v>
      </c>
      <c r="N183" s="72">
        <v>22</v>
      </c>
      <c r="O183" s="64">
        <v>2530</v>
      </c>
      <c r="P183" s="65">
        <f>Table224578910112345[[#This Row],[PEMBULATAN]]*O183</f>
        <v>55660</v>
      </c>
    </row>
    <row r="184" spans="1:16" ht="24.75" customHeight="1" x14ac:dyDescent="0.2">
      <c r="A184" s="14"/>
      <c r="B184" s="14"/>
      <c r="C184" s="73" t="s">
        <v>506</v>
      </c>
      <c r="D184" s="78" t="s">
        <v>289</v>
      </c>
      <c r="E184" s="13">
        <v>44441</v>
      </c>
      <c r="F184" s="76" t="s">
        <v>549</v>
      </c>
      <c r="G184" s="13">
        <v>44443</v>
      </c>
      <c r="H184" s="77" t="s">
        <v>292</v>
      </c>
      <c r="I184" s="16">
        <v>1</v>
      </c>
      <c r="J184" s="16">
        <v>120</v>
      </c>
      <c r="K184" s="16">
        <v>60</v>
      </c>
      <c r="L184" s="16">
        <v>1</v>
      </c>
      <c r="M184" s="81">
        <v>1.8</v>
      </c>
      <c r="N184" s="72">
        <v>2</v>
      </c>
      <c r="O184" s="64">
        <v>2530</v>
      </c>
      <c r="P184" s="65">
        <f>Table224578910112345[[#This Row],[PEMBULATAN]]*O184</f>
        <v>5060</v>
      </c>
    </row>
    <row r="185" spans="1:16" ht="24.75" customHeight="1" x14ac:dyDescent="0.2">
      <c r="A185" s="14"/>
      <c r="B185" s="14"/>
      <c r="C185" s="73" t="s">
        <v>507</v>
      </c>
      <c r="D185" s="78" t="s">
        <v>289</v>
      </c>
      <c r="E185" s="13">
        <v>44441</v>
      </c>
      <c r="F185" s="76" t="s">
        <v>549</v>
      </c>
      <c r="G185" s="13">
        <v>44443</v>
      </c>
      <c r="H185" s="77" t="s">
        <v>292</v>
      </c>
      <c r="I185" s="16">
        <v>8</v>
      </c>
      <c r="J185" s="16">
        <v>78</v>
      </c>
      <c r="K185" s="16">
        <v>65</v>
      </c>
      <c r="L185" s="16">
        <v>23</v>
      </c>
      <c r="M185" s="81">
        <v>10.14</v>
      </c>
      <c r="N185" s="72">
        <v>23</v>
      </c>
      <c r="O185" s="64">
        <v>2530</v>
      </c>
      <c r="P185" s="65">
        <f>Table224578910112345[[#This Row],[PEMBULATAN]]*O185</f>
        <v>58190</v>
      </c>
    </row>
    <row r="186" spans="1:16" ht="24.75" customHeight="1" x14ac:dyDescent="0.2">
      <c r="A186" s="14"/>
      <c r="B186" s="14"/>
      <c r="C186" s="73" t="s">
        <v>508</v>
      </c>
      <c r="D186" s="78" t="s">
        <v>289</v>
      </c>
      <c r="E186" s="13">
        <v>44441</v>
      </c>
      <c r="F186" s="76" t="s">
        <v>549</v>
      </c>
      <c r="G186" s="13">
        <v>44443</v>
      </c>
      <c r="H186" s="77" t="s">
        <v>292</v>
      </c>
      <c r="I186" s="16">
        <v>1</v>
      </c>
      <c r="J186" s="16">
        <v>37</v>
      </c>
      <c r="K186" s="16">
        <v>34</v>
      </c>
      <c r="L186" s="16">
        <v>28</v>
      </c>
      <c r="M186" s="81">
        <v>0.3145</v>
      </c>
      <c r="N186" s="72">
        <v>28</v>
      </c>
      <c r="O186" s="64">
        <v>2530</v>
      </c>
      <c r="P186" s="65">
        <f>Table224578910112345[[#This Row],[PEMBULATAN]]*O186</f>
        <v>70840</v>
      </c>
    </row>
    <row r="187" spans="1:16" ht="24.75" customHeight="1" x14ac:dyDescent="0.2">
      <c r="A187" s="14"/>
      <c r="B187" s="14"/>
      <c r="C187" s="73" t="s">
        <v>509</v>
      </c>
      <c r="D187" s="78" t="s">
        <v>289</v>
      </c>
      <c r="E187" s="13">
        <v>44441</v>
      </c>
      <c r="F187" s="76" t="s">
        <v>549</v>
      </c>
      <c r="G187" s="13">
        <v>44443</v>
      </c>
      <c r="H187" s="77" t="s">
        <v>292</v>
      </c>
      <c r="I187" s="16">
        <v>10</v>
      </c>
      <c r="J187" s="16">
        <v>88</v>
      </c>
      <c r="K187" s="16">
        <v>65</v>
      </c>
      <c r="L187" s="16">
        <v>30</v>
      </c>
      <c r="M187" s="81">
        <v>14.3</v>
      </c>
      <c r="N187" s="72">
        <v>30</v>
      </c>
      <c r="O187" s="64">
        <v>2530</v>
      </c>
      <c r="P187" s="65">
        <f>Table224578910112345[[#This Row],[PEMBULATAN]]*O187</f>
        <v>75900</v>
      </c>
    </row>
    <row r="188" spans="1:16" ht="24.75" customHeight="1" x14ac:dyDescent="0.2">
      <c r="A188" s="14"/>
      <c r="B188" s="14"/>
      <c r="C188" s="73" t="s">
        <v>510</v>
      </c>
      <c r="D188" s="78" t="s">
        <v>289</v>
      </c>
      <c r="E188" s="13">
        <v>44441</v>
      </c>
      <c r="F188" s="76" t="s">
        <v>549</v>
      </c>
      <c r="G188" s="13">
        <v>44443</v>
      </c>
      <c r="H188" s="77" t="s">
        <v>292</v>
      </c>
      <c r="I188" s="16">
        <v>19</v>
      </c>
      <c r="J188" s="16">
        <v>99</v>
      </c>
      <c r="K188" s="16">
        <v>56</v>
      </c>
      <c r="L188" s="16">
        <v>27</v>
      </c>
      <c r="M188" s="81">
        <v>26.334</v>
      </c>
      <c r="N188" s="72">
        <v>27</v>
      </c>
      <c r="O188" s="64">
        <v>2530</v>
      </c>
      <c r="P188" s="65">
        <f>Table224578910112345[[#This Row],[PEMBULATAN]]*O188</f>
        <v>68310</v>
      </c>
    </row>
    <row r="189" spans="1:16" ht="24.75" customHeight="1" x14ac:dyDescent="0.2">
      <c r="A189" s="14"/>
      <c r="B189" s="14"/>
      <c r="C189" s="73" t="s">
        <v>511</v>
      </c>
      <c r="D189" s="78" t="s">
        <v>289</v>
      </c>
      <c r="E189" s="13">
        <v>44441</v>
      </c>
      <c r="F189" s="76" t="s">
        <v>549</v>
      </c>
      <c r="G189" s="13">
        <v>44443</v>
      </c>
      <c r="H189" s="77" t="s">
        <v>292</v>
      </c>
      <c r="I189" s="16">
        <v>17</v>
      </c>
      <c r="J189" s="16">
        <v>100</v>
      </c>
      <c r="K189" s="16">
        <v>67</v>
      </c>
      <c r="L189" s="16">
        <v>31</v>
      </c>
      <c r="M189" s="81">
        <v>28.475000000000001</v>
      </c>
      <c r="N189" s="72">
        <v>31</v>
      </c>
      <c r="O189" s="64">
        <v>2530</v>
      </c>
      <c r="P189" s="65">
        <f>Table224578910112345[[#This Row],[PEMBULATAN]]*O189</f>
        <v>78430</v>
      </c>
    </row>
    <row r="190" spans="1:16" ht="24.75" customHeight="1" x14ac:dyDescent="0.2">
      <c r="A190" s="14"/>
      <c r="B190" s="14"/>
      <c r="C190" s="73" t="s">
        <v>512</v>
      </c>
      <c r="D190" s="78" t="s">
        <v>289</v>
      </c>
      <c r="E190" s="13">
        <v>44441</v>
      </c>
      <c r="F190" s="76" t="s">
        <v>549</v>
      </c>
      <c r="G190" s="13">
        <v>44443</v>
      </c>
      <c r="H190" s="77" t="s">
        <v>292</v>
      </c>
      <c r="I190" s="16">
        <v>14</v>
      </c>
      <c r="J190" s="16">
        <v>55</v>
      </c>
      <c r="K190" s="16">
        <v>45</v>
      </c>
      <c r="L190" s="16">
        <v>23</v>
      </c>
      <c r="M190" s="81">
        <v>8.6624999999999996</v>
      </c>
      <c r="N190" s="72">
        <v>23</v>
      </c>
      <c r="O190" s="64">
        <v>2530</v>
      </c>
      <c r="P190" s="65">
        <f>Table224578910112345[[#This Row],[PEMBULATAN]]*O190</f>
        <v>58190</v>
      </c>
    </row>
    <row r="191" spans="1:16" ht="24.75" customHeight="1" x14ac:dyDescent="0.2">
      <c r="A191" s="14"/>
      <c r="B191" s="14"/>
      <c r="C191" s="73" t="s">
        <v>513</v>
      </c>
      <c r="D191" s="78" t="s">
        <v>289</v>
      </c>
      <c r="E191" s="13">
        <v>44441</v>
      </c>
      <c r="F191" s="76" t="s">
        <v>549</v>
      </c>
      <c r="G191" s="13">
        <v>44443</v>
      </c>
      <c r="H191" s="77" t="s">
        <v>292</v>
      </c>
      <c r="I191" s="16">
        <v>25</v>
      </c>
      <c r="J191" s="16">
        <v>106</v>
      </c>
      <c r="K191" s="16">
        <v>65</v>
      </c>
      <c r="L191" s="16">
        <v>24</v>
      </c>
      <c r="M191" s="81">
        <v>43.0625</v>
      </c>
      <c r="N191" s="72">
        <v>43</v>
      </c>
      <c r="O191" s="64">
        <v>2530</v>
      </c>
      <c r="P191" s="65">
        <f>Table224578910112345[[#This Row],[PEMBULATAN]]*O191</f>
        <v>108790</v>
      </c>
    </row>
    <row r="192" spans="1:16" ht="24.75" customHeight="1" x14ac:dyDescent="0.2">
      <c r="A192" s="14"/>
      <c r="B192" s="14"/>
      <c r="C192" s="73" t="s">
        <v>514</v>
      </c>
      <c r="D192" s="78" t="s">
        <v>289</v>
      </c>
      <c r="E192" s="13">
        <v>44441</v>
      </c>
      <c r="F192" s="76" t="s">
        <v>549</v>
      </c>
      <c r="G192" s="13">
        <v>44443</v>
      </c>
      <c r="H192" s="77" t="s">
        <v>292</v>
      </c>
      <c r="I192" s="16">
        <v>5</v>
      </c>
      <c r="J192" s="16">
        <v>45</v>
      </c>
      <c r="K192" s="16">
        <v>32</v>
      </c>
      <c r="L192" s="16">
        <v>16</v>
      </c>
      <c r="M192" s="81">
        <v>1.8</v>
      </c>
      <c r="N192" s="72">
        <v>16</v>
      </c>
      <c r="O192" s="64">
        <v>2530</v>
      </c>
      <c r="P192" s="65">
        <f>Table224578910112345[[#This Row],[PEMBULATAN]]*O192</f>
        <v>40480</v>
      </c>
    </row>
    <row r="193" spans="1:16" ht="24.75" customHeight="1" x14ac:dyDescent="0.2">
      <c r="A193" s="14"/>
      <c r="B193" s="14"/>
      <c r="C193" s="73" t="s">
        <v>515</v>
      </c>
      <c r="D193" s="78" t="s">
        <v>289</v>
      </c>
      <c r="E193" s="13">
        <v>44441</v>
      </c>
      <c r="F193" s="76" t="s">
        <v>549</v>
      </c>
      <c r="G193" s="13">
        <v>44443</v>
      </c>
      <c r="H193" s="77" t="s">
        <v>292</v>
      </c>
      <c r="I193" s="16">
        <v>10</v>
      </c>
      <c r="J193" s="16">
        <v>80</v>
      </c>
      <c r="K193" s="16">
        <v>50</v>
      </c>
      <c r="L193" s="16">
        <v>30</v>
      </c>
      <c r="M193" s="81">
        <v>10</v>
      </c>
      <c r="N193" s="72">
        <v>30</v>
      </c>
      <c r="O193" s="64">
        <v>2530</v>
      </c>
      <c r="P193" s="65">
        <f>Table224578910112345[[#This Row],[PEMBULATAN]]*O193</f>
        <v>75900</v>
      </c>
    </row>
    <row r="194" spans="1:16" ht="24.75" customHeight="1" x14ac:dyDescent="0.2">
      <c r="A194" s="14"/>
      <c r="B194" s="14"/>
      <c r="C194" s="73" t="s">
        <v>516</v>
      </c>
      <c r="D194" s="78" t="s">
        <v>289</v>
      </c>
      <c r="E194" s="13">
        <v>44441</v>
      </c>
      <c r="F194" s="76" t="s">
        <v>549</v>
      </c>
      <c r="G194" s="13">
        <v>44443</v>
      </c>
      <c r="H194" s="77" t="s">
        <v>292</v>
      </c>
      <c r="I194" s="16">
        <v>21</v>
      </c>
      <c r="J194" s="16">
        <v>98</v>
      </c>
      <c r="K194" s="16">
        <v>65</v>
      </c>
      <c r="L194" s="16">
        <v>25</v>
      </c>
      <c r="M194" s="81">
        <v>33.442500000000003</v>
      </c>
      <c r="N194" s="72">
        <v>34</v>
      </c>
      <c r="O194" s="64">
        <v>2530</v>
      </c>
      <c r="P194" s="65">
        <f>Table224578910112345[[#This Row],[PEMBULATAN]]*O194</f>
        <v>86020</v>
      </c>
    </row>
    <row r="195" spans="1:16" ht="24.75" customHeight="1" x14ac:dyDescent="0.2">
      <c r="A195" s="14"/>
      <c r="B195" s="14"/>
      <c r="C195" s="73" t="s">
        <v>517</v>
      </c>
      <c r="D195" s="78" t="s">
        <v>289</v>
      </c>
      <c r="E195" s="13">
        <v>44441</v>
      </c>
      <c r="F195" s="76" t="s">
        <v>549</v>
      </c>
      <c r="G195" s="13">
        <v>44443</v>
      </c>
      <c r="H195" s="77" t="s">
        <v>292</v>
      </c>
      <c r="I195" s="16">
        <v>3</v>
      </c>
      <c r="J195" s="16">
        <v>56</v>
      </c>
      <c r="K195" s="16">
        <v>43</v>
      </c>
      <c r="L195" s="16">
        <v>15</v>
      </c>
      <c r="M195" s="81">
        <v>1.806</v>
      </c>
      <c r="N195" s="72">
        <v>15</v>
      </c>
      <c r="O195" s="64">
        <v>2530</v>
      </c>
      <c r="P195" s="65">
        <f>Table224578910112345[[#This Row],[PEMBULATAN]]*O195</f>
        <v>37950</v>
      </c>
    </row>
    <row r="196" spans="1:16" ht="24.75" customHeight="1" x14ac:dyDescent="0.2">
      <c r="A196" s="14"/>
      <c r="B196" s="14"/>
      <c r="C196" s="73" t="s">
        <v>518</v>
      </c>
      <c r="D196" s="78" t="s">
        <v>289</v>
      </c>
      <c r="E196" s="13">
        <v>44441</v>
      </c>
      <c r="F196" s="76" t="s">
        <v>549</v>
      </c>
      <c r="G196" s="13">
        <v>44443</v>
      </c>
      <c r="H196" s="77" t="s">
        <v>292</v>
      </c>
      <c r="I196" s="16">
        <v>4</v>
      </c>
      <c r="J196" s="16">
        <v>60</v>
      </c>
      <c r="K196" s="16">
        <v>45</v>
      </c>
      <c r="L196" s="16">
        <v>21</v>
      </c>
      <c r="M196" s="81">
        <v>2.7</v>
      </c>
      <c r="N196" s="72">
        <v>21</v>
      </c>
      <c r="O196" s="64">
        <v>2530</v>
      </c>
      <c r="P196" s="65">
        <f>Table224578910112345[[#This Row],[PEMBULATAN]]*O196</f>
        <v>53130</v>
      </c>
    </row>
    <row r="197" spans="1:16" ht="24.75" customHeight="1" x14ac:dyDescent="0.2">
      <c r="A197" s="14"/>
      <c r="B197" s="14"/>
      <c r="C197" s="73" t="s">
        <v>519</v>
      </c>
      <c r="D197" s="78" t="s">
        <v>289</v>
      </c>
      <c r="E197" s="13">
        <v>44441</v>
      </c>
      <c r="F197" s="76" t="s">
        <v>549</v>
      </c>
      <c r="G197" s="13">
        <v>44443</v>
      </c>
      <c r="H197" s="77" t="s">
        <v>292</v>
      </c>
      <c r="I197" s="16">
        <v>16</v>
      </c>
      <c r="J197" s="16">
        <v>99</v>
      </c>
      <c r="K197" s="16">
        <v>67</v>
      </c>
      <c r="L197" s="16">
        <v>24</v>
      </c>
      <c r="M197" s="81">
        <v>26.532</v>
      </c>
      <c r="N197" s="72">
        <v>27</v>
      </c>
      <c r="O197" s="64">
        <v>2530</v>
      </c>
      <c r="P197" s="65">
        <f>Table224578910112345[[#This Row],[PEMBULATAN]]*O197</f>
        <v>68310</v>
      </c>
    </row>
    <row r="198" spans="1:16" ht="24.75" customHeight="1" x14ac:dyDescent="0.2">
      <c r="A198" s="14"/>
      <c r="B198" s="14"/>
      <c r="C198" s="73" t="s">
        <v>520</v>
      </c>
      <c r="D198" s="78" t="s">
        <v>289</v>
      </c>
      <c r="E198" s="13">
        <v>44441</v>
      </c>
      <c r="F198" s="76" t="s">
        <v>549</v>
      </c>
      <c r="G198" s="13">
        <v>44443</v>
      </c>
      <c r="H198" s="77" t="s">
        <v>292</v>
      </c>
      <c r="I198" s="16">
        <v>7</v>
      </c>
      <c r="J198" s="16">
        <v>55</v>
      </c>
      <c r="K198" s="16">
        <v>55</v>
      </c>
      <c r="L198" s="16">
        <v>22</v>
      </c>
      <c r="M198" s="81">
        <v>5.2937500000000002</v>
      </c>
      <c r="N198" s="72">
        <v>22</v>
      </c>
      <c r="O198" s="64">
        <v>2530</v>
      </c>
      <c r="P198" s="65">
        <f>Table224578910112345[[#This Row],[PEMBULATAN]]*O198</f>
        <v>55660</v>
      </c>
    </row>
    <row r="199" spans="1:16" ht="24.75" customHeight="1" x14ac:dyDescent="0.2">
      <c r="A199" s="14"/>
      <c r="B199" s="14"/>
      <c r="C199" s="73" t="s">
        <v>521</v>
      </c>
      <c r="D199" s="78" t="s">
        <v>289</v>
      </c>
      <c r="E199" s="13">
        <v>44441</v>
      </c>
      <c r="F199" s="76" t="s">
        <v>549</v>
      </c>
      <c r="G199" s="13">
        <v>44443</v>
      </c>
      <c r="H199" s="77" t="s">
        <v>292</v>
      </c>
      <c r="I199" s="16">
        <v>18</v>
      </c>
      <c r="J199" s="16">
        <v>97</v>
      </c>
      <c r="K199" s="16">
        <v>48</v>
      </c>
      <c r="L199" s="16">
        <v>27</v>
      </c>
      <c r="M199" s="81">
        <v>20.952000000000002</v>
      </c>
      <c r="N199" s="72">
        <v>27</v>
      </c>
      <c r="O199" s="64">
        <v>2530</v>
      </c>
      <c r="P199" s="65">
        <f>Table224578910112345[[#This Row],[PEMBULATAN]]*O199</f>
        <v>68310</v>
      </c>
    </row>
    <row r="200" spans="1:16" ht="24.75" customHeight="1" x14ac:dyDescent="0.2">
      <c r="A200" s="14"/>
      <c r="B200" s="14"/>
      <c r="C200" s="73" t="s">
        <v>522</v>
      </c>
      <c r="D200" s="78" t="s">
        <v>289</v>
      </c>
      <c r="E200" s="13">
        <v>44441</v>
      </c>
      <c r="F200" s="76" t="s">
        <v>549</v>
      </c>
      <c r="G200" s="13">
        <v>44443</v>
      </c>
      <c r="H200" s="77" t="s">
        <v>292</v>
      </c>
      <c r="I200" s="16">
        <v>10</v>
      </c>
      <c r="J200" s="16">
        <v>78</v>
      </c>
      <c r="K200" s="16">
        <v>54</v>
      </c>
      <c r="L200" s="16">
        <v>22</v>
      </c>
      <c r="M200" s="81">
        <v>10.53</v>
      </c>
      <c r="N200" s="72">
        <v>22</v>
      </c>
      <c r="O200" s="64">
        <v>2530</v>
      </c>
      <c r="P200" s="65">
        <f>Table224578910112345[[#This Row],[PEMBULATAN]]*O200</f>
        <v>55660</v>
      </c>
    </row>
    <row r="201" spans="1:16" ht="24.75" customHeight="1" x14ac:dyDescent="0.2">
      <c r="A201" s="14"/>
      <c r="B201" s="14"/>
      <c r="C201" s="73" t="s">
        <v>523</v>
      </c>
      <c r="D201" s="78" t="s">
        <v>289</v>
      </c>
      <c r="E201" s="13">
        <v>44441</v>
      </c>
      <c r="F201" s="76" t="s">
        <v>549</v>
      </c>
      <c r="G201" s="13">
        <v>44443</v>
      </c>
      <c r="H201" s="77" t="s">
        <v>292</v>
      </c>
      <c r="I201" s="16">
        <v>13</v>
      </c>
      <c r="J201" s="16">
        <v>99</v>
      </c>
      <c r="K201" s="16">
        <v>67</v>
      </c>
      <c r="L201" s="16">
        <v>12</v>
      </c>
      <c r="M201" s="81">
        <v>21.55725</v>
      </c>
      <c r="N201" s="72">
        <v>22</v>
      </c>
      <c r="O201" s="64">
        <v>2530</v>
      </c>
      <c r="P201" s="65">
        <f>Table224578910112345[[#This Row],[PEMBULATAN]]*O201</f>
        <v>55660</v>
      </c>
    </row>
    <row r="202" spans="1:16" ht="24.75" customHeight="1" x14ac:dyDescent="0.2">
      <c r="A202" s="14"/>
      <c r="B202" s="14"/>
      <c r="C202" s="73" t="s">
        <v>524</v>
      </c>
      <c r="D202" s="78" t="s">
        <v>289</v>
      </c>
      <c r="E202" s="13">
        <v>44441</v>
      </c>
      <c r="F202" s="76" t="s">
        <v>549</v>
      </c>
      <c r="G202" s="13">
        <v>44443</v>
      </c>
      <c r="H202" s="77" t="s">
        <v>292</v>
      </c>
      <c r="I202" s="16">
        <v>9</v>
      </c>
      <c r="J202" s="16">
        <v>90</v>
      </c>
      <c r="K202" s="16">
        <v>55</v>
      </c>
      <c r="L202" s="16">
        <v>23</v>
      </c>
      <c r="M202" s="81">
        <v>11.137499999999999</v>
      </c>
      <c r="N202" s="72">
        <v>23</v>
      </c>
      <c r="O202" s="64">
        <v>2530</v>
      </c>
      <c r="P202" s="65">
        <f>Table224578910112345[[#This Row],[PEMBULATAN]]*O202</f>
        <v>58190</v>
      </c>
    </row>
    <row r="203" spans="1:16" ht="24.75" customHeight="1" x14ac:dyDescent="0.2">
      <c r="A203" s="14"/>
      <c r="B203" s="14"/>
      <c r="C203" s="73" t="s">
        <v>525</v>
      </c>
      <c r="D203" s="78" t="s">
        <v>289</v>
      </c>
      <c r="E203" s="13">
        <v>44441</v>
      </c>
      <c r="F203" s="76" t="s">
        <v>549</v>
      </c>
      <c r="G203" s="13">
        <v>44443</v>
      </c>
      <c r="H203" s="77" t="s">
        <v>292</v>
      </c>
      <c r="I203" s="16">
        <v>18</v>
      </c>
      <c r="J203" s="16">
        <v>102</v>
      </c>
      <c r="K203" s="16">
        <v>45</v>
      </c>
      <c r="L203" s="16">
        <v>34</v>
      </c>
      <c r="M203" s="81">
        <v>20.655000000000001</v>
      </c>
      <c r="N203" s="72">
        <v>34</v>
      </c>
      <c r="O203" s="64">
        <v>2530</v>
      </c>
      <c r="P203" s="65">
        <f>Table224578910112345[[#This Row],[PEMBULATAN]]*O203</f>
        <v>86020</v>
      </c>
    </row>
    <row r="204" spans="1:16" ht="24.75" customHeight="1" x14ac:dyDescent="0.2">
      <c r="A204" s="14"/>
      <c r="B204" s="14"/>
      <c r="C204" s="73" t="s">
        <v>526</v>
      </c>
      <c r="D204" s="78" t="s">
        <v>289</v>
      </c>
      <c r="E204" s="13">
        <v>44441</v>
      </c>
      <c r="F204" s="76" t="s">
        <v>549</v>
      </c>
      <c r="G204" s="13">
        <v>44443</v>
      </c>
      <c r="H204" s="77" t="s">
        <v>292</v>
      </c>
      <c r="I204" s="16">
        <v>1</v>
      </c>
      <c r="J204" s="16">
        <v>106</v>
      </c>
      <c r="K204" s="16">
        <v>22</v>
      </c>
      <c r="L204" s="16">
        <v>12</v>
      </c>
      <c r="M204" s="81">
        <v>0.58299999999999996</v>
      </c>
      <c r="N204" s="72">
        <v>12</v>
      </c>
      <c r="O204" s="64">
        <v>2530</v>
      </c>
      <c r="P204" s="65">
        <f>Table224578910112345[[#This Row],[PEMBULATAN]]*O204</f>
        <v>30360</v>
      </c>
    </row>
    <row r="205" spans="1:16" ht="24.75" customHeight="1" x14ac:dyDescent="0.2">
      <c r="A205" s="14"/>
      <c r="B205" s="14"/>
      <c r="C205" s="73" t="s">
        <v>527</v>
      </c>
      <c r="D205" s="78" t="s">
        <v>289</v>
      </c>
      <c r="E205" s="13">
        <v>44441</v>
      </c>
      <c r="F205" s="76" t="s">
        <v>549</v>
      </c>
      <c r="G205" s="13">
        <v>44443</v>
      </c>
      <c r="H205" s="77" t="s">
        <v>292</v>
      </c>
      <c r="I205" s="16">
        <v>15</v>
      </c>
      <c r="J205" s="16">
        <v>90</v>
      </c>
      <c r="K205" s="16">
        <v>45</v>
      </c>
      <c r="L205" s="16">
        <v>22</v>
      </c>
      <c r="M205" s="81">
        <v>15.1875</v>
      </c>
      <c r="N205" s="72">
        <v>22</v>
      </c>
      <c r="O205" s="64">
        <v>2530</v>
      </c>
      <c r="P205" s="65">
        <f>Table224578910112345[[#This Row],[PEMBULATAN]]*O205</f>
        <v>55660</v>
      </c>
    </row>
    <row r="206" spans="1:16" ht="24.75" customHeight="1" x14ac:dyDescent="0.2">
      <c r="A206" s="14"/>
      <c r="B206" s="14"/>
      <c r="C206" s="73" t="s">
        <v>528</v>
      </c>
      <c r="D206" s="78" t="s">
        <v>289</v>
      </c>
      <c r="E206" s="13">
        <v>44441</v>
      </c>
      <c r="F206" s="76" t="s">
        <v>549</v>
      </c>
      <c r="G206" s="13">
        <v>44443</v>
      </c>
      <c r="H206" s="77" t="s">
        <v>292</v>
      </c>
      <c r="I206" s="16">
        <v>8</v>
      </c>
      <c r="J206" s="16">
        <v>45</v>
      </c>
      <c r="K206" s="16">
        <v>32</v>
      </c>
      <c r="L206" s="16">
        <v>20</v>
      </c>
      <c r="M206" s="81">
        <v>2.88</v>
      </c>
      <c r="N206" s="72">
        <v>20</v>
      </c>
      <c r="O206" s="64">
        <v>2530</v>
      </c>
      <c r="P206" s="65">
        <f>Table224578910112345[[#This Row],[PEMBULATAN]]*O206</f>
        <v>50600</v>
      </c>
    </row>
    <row r="207" spans="1:16" ht="24.75" customHeight="1" x14ac:dyDescent="0.2">
      <c r="A207" s="14"/>
      <c r="B207" s="14"/>
      <c r="C207" s="73" t="s">
        <v>529</v>
      </c>
      <c r="D207" s="78" t="s">
        <v>289</v>
      </c>
      <c r="E207" s="13">
        <v>44441</v>
      </c>
      <c r="F207" s="76" t="s">
        <v>549</v>
      </c>
      <c r="G207" s="13">
        <v>44443</v>
      </c>
      <c r="H207" s="77" t="s">
        <v>292</v>
      </c>
      <c r="I207" s="16">
        <v>6</v>
      </c>
      <c r="J207" s="16">
        <v>67</v>
      </c>
      <c r="K207" s="16">
        <v>35</v>
      </c>
      <c r="L207" s="16">
        <v>20</v>
      </c>
      <c r="M207" s="81">
        <v>3.5175000000000001</v>
      </c>
      <c r="N207" s="72">
        <v>20</v>
      </c>
      <c r="O207" s="64">
        <v>2530</v>
      </c>
      <c r="P207" s="65">
        <f>Table224578910112345[[#This Row],[PEMBULATAN]]*O207</f>
        <v>50600</v>
      </c>
    </row>
    <row r="208" spans="1:16" ht="24.75" customHeight="1" x14ac:dyDescent="0.2">
      <c r="A208" s="14"/>
      <c r="B208" s="14"/>
      <c r="C208" s="73" t="s">
        <v>530</v>
      </c>
      <c r="D208" s="78" t="s">
        <v>289</v>
      </c>
      <c r="E208" s="13">
        <v>44441</v>
      </c>
      <c r="F208" s="76" t="s">
        <v>549</v>
      </c>
      <c r="G208" s="13">
        <v>44443</v>
      </c>
      <c r="H208" s="77" t="s">
        <v>292</v>
      </c>
      <c r="I208" s="16">
        <v>4</v>
      </c>
      <c r="J208" s="16">
        <v>60</v>
      </c>
      <c r="K208" s="16">
        <v>45</v>
      </c>
      <c r="L208" s="16">
        <v>20</v>
      </c>
      <c r="M208" s="81">
        <v>2.7</v>
      </c>
      <c r="N208" s="72">
        <v>20</v>
      </c>
      <c r="O208" s="64">
        <v>2530</v>
      </c>
      <c r="P208" s="65">
        <f>Table224578910112345[[#This Row],[PEMBULATAN]]*O208</f>
        <v>50600</v>
      </c>
    </row>
    <row r="209" spans="1:16" ht="24.75" customHeight="1" x14ac:dyDescent="0.2">
      <c r="A209" s="14"/>
      <c r="B209" s="14"/>
      <c r="C209" s="73" t="s">
        <v>531</v>
      </c>
      <c r="D209" s="78" t="s">
        <v>289</v>
      </c>
      <c r="E209" s="13">
        <v>44441</v>
      </c>
      <c r="F209" s="76" t="s">
        <v>549</v>
      </c>
      <c r="G209" s="13">
        <v>44443</v>
      </c>
      <c r="H209" s="77" t="s">
        <v>292</v>
      </c>
      <c r="I209" s="16">
        <v>15</v>
      </c>
      <c r="J209" s="16">
        <v>89</v>
      </c>
      <c r="K209" s="16">
        <v>54</v>
      </c>
      <c r="L209" s="16">
        <v>26</v>
      </c>
      <c r="M209" s="81">
        <v>18.022500000000001</v>
      </c>
      <c r="N209" s="72">
        <v>26</v>
      </c>
      <c r="O209" s="64">
        <v>2530</v>
      </c>
      <c r="P209" s="65">
        <f>Table224578910112345[[#This Row],[PEMBULATAN]]*O209</f>
        <v>65780</v>
      </c>
    </row>
    <row r="210" spans="1:16" ht="24.75" customHeight="1" x14ac:dyDescent="0.2">
      <c r="A210" s="14"/>
      <c r="B210" s="14"/>
      <c r="C210" s="73" t="s">
        <v>532</v>
      </c>
      <c r="D210" s="78" t="s">
        <v>289</v>
      </c>
      <c r="E210" s="13">
        <v>44441</v>
      </c>
      <c r="F210" s="76" t="s">
        <v>549</v>
      </c>
      <c r="G210" s="13">
        <v>44443</v>
      </c>
      <c r="H210" s="77" t="s">
        <v>292</v>
      </c>
      <c r="I210" s="16">
        <v>7</v>
      </c>
      <c r="J210" s="16">
        <v>87</v>
      </c>
      <c r="K210" s="16">
        <v>45</v>
      </c>
      <c r="L210" s="16">
        <v>20</v>
      </c>
      <c r="M210" s="81">
        <v>6.8512500000000003</v>
      </c>
      <c r="N210" s="72">
        <v>20</v>
      </c>
      <c r="O210" s="64">
        <v>2530</v>
      </c>
      <c r="P210" s="65">
        <f>Table224578910112345[[#This Row],[PEMBULATAN]]*O210</f>
        <v>50600</v>
      </c>
    </row>
    <row r="211" spans="1:16" ht="24.75" customHeight="1" x14ac:dyDescent="0.2">
      <c r="A211" s="14"/>
      <c r="B211" s="14"/>
      <c r="C211" s="73" t="s">
        <v>533</v>
      </c>
      <c r="D211" s="78" t="s">
        <v>289</v>
      </c>
      <c r="E211" s="13">
        <v>44441</v>
      </c>
      <c r="F211" s="76" t="s">
        <v>549</v>
      </c>
      <c r="G211" s="13">
        <v>44443</v>
      </c>
      <c r="H211" s="77" t="s">
        <v>292</v>
      </c>
      <c r="I211" s="16">
        <v>2</v>
      </c>
      <c r="J211" s="16">
        <v>50</v>
      </c>
      <c r="K211" s="16">
        <v>30</v>
      </c>
      <c r="L211" s="16">
        <v>16</v>
      </c>
      <c r="M211" s="81">
        <v>0.75</v>
      </c>
      <c r="N211" s="72">
        <v>16</v>
      </c>
      <c r="O211" s="64">
        <v>2530</v>
      </c>
      <c r="P211" s="65">
        <f>Table224578910112345[[#This Row],[PEMBULATAN]]*O211</f>
        <v>40480</v>
      </c>
    </row>
    <row r="212" spans="1:16" ht="24.75" customHeight="1" x14ac:dyDescent="0.2">
      <c r="A212" s="14"/>
      <c r="B212" s="14"/>
      <c r="C212" s="73" t="s">
        <v>534</v>
      </c>
      <c r="D212" s="78" t="s">
        <v>289</v>
      </c>
      <c r="E212" s="13">
        <v>44441</v>
      </c>
      <c r="F212" s="76" t="s">
        <v>549</v>
      </c>
      <c r="G212" s="13">
        <v>44443</v>
      </c>
      <c r="H212" s="77" t="s">
        <v>292</v>
      </c>
      <c r="I212" s="16">
        <v>3</v>
      </c>
      <c r="J212" s="16">
        <v>48</v>
      </c>
      <c r="K212" s="16">
        <v>32</v>
      </c>
      <c r="L212" s="16">
        <v>28</v>
      </c>
      <c r="M212" s="81">
        <v>1.1519999999999999</v>
      </c>
      <c r="N212" s="72">
        <v>28</v>
      </c>
      <c r="O212" s="64">
        <v>2530</v>
      </c>
      <c r="P212" s="65">
        <f>Table224578910112345[[#This Row],[PEMBULATAN]]*O212</f>
        <v>70840</v>
      </c>
    </row>
    <row r="213" spans="1:16" ht="24.75" customHeight="1" x14ac:dyDescent="0.2">
      <c r="A213" s="14"/>
      <c r="B213" s="14"/>
      <c r="C213" s="73" t="s">
        <v>535</v>
      </c>
      <c r="D213" s="78" t="s">
        <v>289</v>
      </c>
      <c r="E213" s="13">
        <v>44441</v>
      </c>
      <c r="F213" s="76" t="s">
        <v>549</v>
      </c>
      <c r="G213" s="13">
        <v>44443</v>
      </c>
      <c r="H213" s="77" t="s">
        <v>292</v>
      </c>
      <c r="I213" s="16">
        <v>11</v>
      </c>
      <c r="J213" s="16">
        <v>76</v>
      </c>
      <c r="K213" s="16">
        <v>54</v>
      </c>
      <c r="L213" s="16">
        <v>28</v>
      </c>
      <c r="M213" s="81">
        <v>11.286</v>
      </c>
      <c r="N213" s="72">
        <v>28</v>
      </c>
      <c r="O213" s="64">
        <v>2530</v>
      </c>
      <c r="P213" s="65">
        <f>Table224578910112345[[#This Row],[PEMBULATAN]]*O213</f>
        <v>70840</v>
      </c>
    </row>
    <row r="214" spans="1:16" ht="24.75" customHeight="1" x14ac:dyDescent="0.2">
      <c r="A214" s="14"/>
      <c r="B214" s="14"/>
      <c r="C214" s="73" t="s">
        <v>536</v>
      </c>
      <c r="D214" s="78" t="s">
        <v>289</v>
      </c>
      <c r="E214" s="13">
        <v>44441</v>
      </c>
      <c r="F214" s="76" t="s">
        <v>549</v>
      </c>
      <c r="G214" s="13">
        <v>44443</v>
      </c>
      <c r="H214" s="77" t="s">
        <v>292</v>
      </c>
      <c r="I214" s="16">
        <v>1</v>
      </c>
      <c r="J214" s="16">
        <v>32</v>
      </c>
      <c r="K214" s="16">
        <v>22</v>
      </c>
      <c r="L214" s="16">
        <v>18</v>
      </c>
      <c r="M214" s="81">
        <v>0.17599999999999999</v>
      </c>
      <c r="N214" s="72">
        <v>18</v>
      </c>
      <c r="O214" s="64">
        <v>2530</v>
      </c>
      <c r="P214" s="65">
        <f>Table224578910112345[[#This Row],[PEMBULATAN]]*O214</f>
        <v>45540</v>
      </c>
    </row>
    <row r="215" spans="1:16" ht="24.75" customHeight="1" x14ac:dyDescent="0.2">
      <c r="A215" s="14"/>
      <c r="B215" s="14"/>
      <c r="C215" s="73" t="s">
        <v>537</v>
      </c>
      <c r="D215" s="78" t="s">
        <v>289</v>
      </c>
      <c r="E215" s="13">
        <v>44441</v>
      </c>
      <c r="F215" s="76" t="s">
        <v>549</v>
      </c>
      <c r="G215" s="13">
        <v>44443</v>
      </c>
      <c r="H215" s="77" t="s">
        <v>292</v>
      </c>
      <c r="I215" s="16">
        <v>14</v>
      </c>
      <c r="J215" s="16">
        <v>98</v>
      </c>
      <c r="K215" s="16">
        <v>65</v>
      </c>
      <c r="L215" s="16">
        <v>19</v>
      </c>
      <c r="M215" s="81">
        <v>22.295000000000002</v>
      </c>
      <c r="N215" s="72">
        <v>23</v>
      </c>
      <c r="O215" s="64">
        <v>2530</v>
      </c>
      <c r="P215" s="65">
        <f>Table224578910112345[[#This Row],[PEMBULATAN]]*O215</f>
        <v>58190</v>
      </c>
    </row>
    <row r="216" spans="1:16" ht="24.75" customHeight="1" x14ac:dyDescent="0.2">
      <c r="A216" s="14"/>
      <c r="B216" s="14"/>
      <c r="C216" s="73" t="s">
        <v>538</v>
      </c>
      <c r="D216" s="78" t="s">
        <v>289</v>
      </c>
      <c r="E216" s="13">
        <v>44441</v>
      </c>
      <c r="F216" s="76" t="s">
        <v>549</v>
      </c>
      <c r="G216" s="13">
        <v>44443</v>
      </c>
      <c r="H216" s="77" t="s">
        <v>292</v>
      </c>
      <c r="I216" s="16">
        <v>8</v>
      </c>
      <c r="J216" s="16">
        <v>82</v>
      </c>
      <c r="K216" s="16">
        <v>15</v>
      </c>
      <c r="L216" s="16">
        <v>12</v>
      </c>
      <c r="M216" s="81">
        <v>2.46</v>
      </c>
      <c r="N216" s="72">
        <v>12</v>
      </c>
      <c r="O216" s="64">
        <v>2530</v>
      </c>
      <c r="P216" s="65">
        <f>Table224578910112345[[#This Row],[PEMBULATAN]]*O216</f>
        <v>30360</v>
      </c>
    </row>
    <row r="217" spans="1:16" ht="24.75" customHeight="1" x14ac:dyDescent="0.2">
      <c r="A217" s="14"/>
      <c r="B217" s="14"/>
      <c r="C217" s="73" t="s">
        <v>539</v>
      </c>
      <c r="D217" s="78" t="s">
        <v>289</v>
      </c>
      <c r="E217" s="13">
        <v>44441</v>
      </c>
      <c r="F217" s="76" t="s">
        <v>549</v>
      </c>
      <c r="G217" s="13">
        <v>44443</v>
      </c>
      <c r="H217" s="77" t="s">
        <v>292</v>
      </c>
      <c r="I217" s="16">
        <v>6</v>
      </c>
      <c r="J217" s="16">
        <v>67</v>
      </c>
      <c r="K217" s="16">
        <v>34</v>
      </c>
      <c r="L217" s="16">
        <v>15</v>
      </c>
      <c r="M217" s="81">
        <v>3.4169999999999998</v>
      </c>
      <c r="N217" s="72">
        <v>15</v>
      </c>
      <c r="O217" s="64">
        <v>2530</v>
      </c>
      <c r="P217" s="65">
        <f>Table224578910112345[[#This Row],[PEMBULATAN]]*O217</f>
        <v>37950</v>
      </c>
    </row>
    <row r="218" spans="1:16" ht="24.75" customHeight="1" x14ac:dyDescent="0.2">
      <c r="A218" s="14"/>
      <c r="B218" s="14"/>
      <c r="C218" s="73" t="s">
        <v>540</v>
      </c>
      <c r="D218" s="78" t="s">
        <v>289</v>
      </c>
      <c r="E218" s="13">
        <v>44441</v>
      </c>
      <c r="F218" s="76" t="s">
        <v>549</v>
      </c>
      <c r="G218" s="13">
        <v>44443</v>
      </c>
      <c r="H218" s="77" t="s">
        <v>292</v>
      </c>
      <c r="I218" s="16">
        <v>14</v>
      </c>
      <c r="J218" s="16">
        <v>90</v>
      </c>
      <c r="K218" s="16">
        <v>67</v>
      </c>
      <c r="L218" s="16">
        <v>21</v>
      </c>
      <c r="M218" s="81">
        <v>21.105</v>
      </c>
      <c r="N218" s="72">
        <v>21</v>
      </c>
      <c r="O218" s="64">
        <v>2530</v>
      </c>
      <c r="P218" s="65">
        <f>Table224578910112345[[#This Row],[PEMBULATAN]]*O218</f>
        <v>53130</v>
      </c>
    </row>
    <row r="219" spans="1:16" ht="24.75" customHeight="1" x14ac:dyDescent="0.2">
      <c r="A219" s="14"/>
      <c r="B219" s="14"/>
      <c r="C219" s="73" t="s">
        <v>541</v>
      </c>
      <c r="D219" s="78" t="s">
        <v>289</v>
      </c>
      <c r="E219" s="13">
        <v>44441</v>
      </c>
      <c r="F219" s="76" t="s">
        <v>549</v>
      </c>
      <c r="G219" s="13">
        <v>44443</v>
      </c>
      <c r="H219" s="77" t="s">
        <v>292</v>
      </c>
      <c r="I219" s="16">
        <v>5</v>
      </c>
      <c r="J219" s="16">
        <v>66</v>
      </c>
      <c r="K219" s="16">
        <v>45</v>
      </c>
      <c r="L219" s="16">
        <v>20</v>
      </c>
      <c r="M219" s="81">
        <v>3.7124999999999999</v>
      </c>
      <c r="N219" s="72">
        <v>20</v>
      </c>
      <c r="O219" s="64">
        <v>2530</v>
      </c>
      <c r="P219" s="65">
        <f>Table224578910112345[[#This Row],[PEMBULATAN]]*O219</f>
        <v>50600</v>
      </c>
    </row>
    <row r="220" spans="1:16" ht="24.75" customHeight="1" x14ac:dyDescent="0.2">
      <c r="A220" s="14"/>
      <c r="B220" s="14"/>
      <c r="C220" s="73" t="s">
        <v>542</v>
      </c>
      <c r="D220" s="78" t="s">
        <v>289</v>
      </c>
      <c r="E220" s="13">
        <v>44441</v>
      </c>
      <c r="F220" s="76" t="s">
        <v>549</v>
      </c>
      <c r="G220" s="13">
        <v>44443</v>
      </c>
      <c r="H220" s="77" t="s">
        <v>292</v>
      </c>
      <c r="I220" s="16">
        <v>9</v>
      </c>
      <c r="J220" s="16">
        <v>90</v>
      </c>
      <c r="K220" s="16">
        <v>54</v>
      </c>
      <c r="L220" s="16">
        <v>22</v>
      </c>
      <c r="M220" s="81">
        <v>10.935</v>
      </c>
      <c r="N220" s="72">
        <v>22</v>
      </c>
      <c r="O220" s="64">
        <v>2530</v>
      </c>
      <c r="P220" s="65">
        <f>Table224578910112345[[#This Row],[PEMBULATAN]]*O220</f>
        <v>55660</v>
      </c>
    </row>
    <row r="221" spans="1:16" ht="24.75" customHeight="1" x14ac:dyDescent="0.2">
      <c r="A221" s="14"/>
      <c r="B221" s="14"/>
      <c r="C221" s="73" t="s">
        <v>543</v>
      </c>
      <c r="D221" s="78" t="s">
        <v>289</v>
      </c>
      <c r="E221" s="13">
        <v>44441</v>
      </c>
      <c r="F221" s="76" t="s">
        <v>549</v>
      </c>
      <c r="G221" s="13">
        <v>44443</v>
      </c>
      <c r="H221" s="77" t="s">
        <v>292</v>
      </c>
      <c r="I221" s="16">
        <v>10</v>
      </c>
      <c r="J221" s="16">
        <v>91</v>
      </c>
      <c r="K221" s="16">
        <v>56</v>
      </c>
      <c r="L221" s="16">
        <v>25</v>
      </c>
      <c r="M221" s="81">
        <v>12.74</v>
      </c>
      <c r="N221" s="72">
        <v>25</v>
      </c>
      <c r="O221" s="64">
        <v>2530</v>
      </c>
      <c r="P221" s="65">
        <f>Table224578910112345[[#This Row],[PEMBULATAN]]*O221</f>
        <v>63250</v>
      </c>
    </row>
    <row r="222" spans="1:16" ht="24.75" customHeight="1" x14ac:dyDescent="0.2">
      <c r="A222" s="14"/>
      <c r="B222" s="14"/>
      <c r="C222" s="73" t="s">
        <v>544</v>
      </c>
      <c r="D222" s="78" t="s">
        <v>289</v>
      </c>
      <c r="E222" s="13">
        <v>44441</v>
      </c>
      <c r="F222" s="76" t="s">
        <v>549</v>
      </c>
      <c r="G222" s="13">
        <v>44443</v>
      </c>
      <c r="H222" s="77" t="s">
        <v>292</v>
      </c>
      <c r="I222" s="16">
        <v>6</v>
      </c>
      <c r="J222" s="16">
        <v>80</v>
      </c>
      <c r="K222" s="16">
        <v>54</v>
      </c>
      <c r="L222" s="16">
        <v>23</v>
      </c>
      <c r="M222" s="81">
        <v>6.48</v>
      </c>
      <c r="N222" s="72">
        <v>23</v>
      </c>
      <c r="O222" s="64">
        <v>2530</v>
      </c>
      <c r="P222" s="65">
        <f>Table224578910112345[[#This Row],[PEMBULATAN]]*O222</f>
        <v>58190</v>
      </c>
    </row>
    <row r="223" spans="1:16" ht="24.75" customHeight="1" x14ac:dyDescent="0.2">
      <c r="A223" s="14"/>
      <c r="B223" s="14"/>
      <c r="C223" s="73" t="s">
        <v>545</v>
      </c>
      <c r="D223" s="78" t="s">
        <v>289</v>
      </c>
      <c r="E223" s="13">
        <v>44441</v>
      </c>
      <c r="F223" s="76" t="s">
        <v>549</v>
      </c>
      <c r="G223" s="13">
        <v>44443</v>
      </c>
      <c r="H223" s="77" t="s">
        <v>292</v>
      </c>
      <c r="I223" s="16">
        <v>7</v>
      </c>
      <c r="J223" s="16">
        <v>70</v>
      </c>
      <c r="K223" s="16">
        <v>64</v>
      </c>
      <c r="L223" s="16">
        <v>26</v>
      </c>
      <c r="M223" s="81">
        <v>7.84</v>
      </c>
      <c r="N223" s="72">
        <v>26</v>
      </c>
      <c r="O223" s="64">
        <v>2530</v>
      </c>
      <c r="P223" s="65">
        <f>Table224578910112345[[#This Row],[PEMBULATAN]]*O223</f>
        <v>65780</v>
      </c>
    </row>
    <row r="224" spans="1:16" ht="24.75" customHeight="1" x14ac:dyDescent="0.2">
      <c r="A224" s="14"/>
      <c r="B224" s="14"/>
      <c r="C224" s="73" t="s">
        <v>546</v>
      </c>
      <c r="D224" s="78" t="s">
        <v>289</v>
      </c>
      <c r="E224" s="13">
        <v>44441</v>
      </c>
      <c r="F224" s="76" t="s">
        <v>549</v>
      </c>
      <c r="G224" s="13">
        <v>44443</v>
      </c>
      <c r="H224" s="77" t="s">
        <v>292</v>
      </c>
      <c r="I224" s="16">
        <v>9</v>
      </c>
      <c r="J224" s="16">
        <v>90</v>
      </c>
      <c r="K224" s="16">
        <v>54</v>
      </c>
      <c r="L224" s="16">
        <v>23</v>
      </c>
      <c r="M224" s="81">
        <v>10.935</v>
      </c>
      <c r="N224" s="72">
        <v>23</v>
      </c>
      <c r="O224" s="64">
        <v>2530</v>
      </c>
      <c r="P224" s="65">
        <f>Table224578910112345[[#This Row],[PEMBULATAN]]*O224</f>
        <v>58190</v>
      </c>
    </row>
    <row r="225" spans="1:16" ht="24.75" customHeight="1" x14ac:dyDescent="0.2">
      <c r="A225" s="14"/>
      <c r="B225" s="14"/>
      <c r="C225" s="73" t="s">
        <v>547</v>
      </c>
      <c r="D225" s="78" t="s">
        <v>289</v>
      </c>
      <c r="E225" s="13">
        <v>44441</v>
      </c>
      <c r="F225" s="76" t="s">
        <v>549</v>
      </c>
      <c r="G225" s="13">
        <v>44443</v>
      </c>
      <c r="H225" s="77" t="s">
        <v>292</v>
      </c>
      <c r="I225" s="16">
        <v>11</v>
      </c>
      <c r="J225" s="16">
        <v>87</v>
      </c>
      <c r="K225" s="16">
        <v>56</v>
      </c>
      <c r="L225" s="16">
        <v>21</v>
      </c>
      <c r="M225" s="81">
        <v>13.398</v>
      </c>
      <c r="N225" s="72">
        <v>21</v>
      </c>
      <c r="O225" s="64">
        <v>2530</v>
      </c>
      <c r="P225" s="65">
        <f>Table224578910112345[[#This Row],[PEMBULATAN]]*O225</f>
        <v>53130</v>
      </c>
    </row>
    <row r="226" spans="1:16" ht="24.75" customHeight="1" x14ac:dyDescent="0.2">
      <c r="A226" s="14"/>
      <c r="B226" s="14"/>
      <c r="C226" s="73" t="s">
        <v>548</v>
      </c>
      <c r="D226" s="78" t="s">
        <v>289</v>
      </c>
      <c r="E226" s="13">
        <v>44441</v>
      </c>
      <c r="F226" s="76" t="s">
        <v>549</v>
      </c>
      <c r="G226" s="13">
        <v>44443</v>
      </c>
      <c r="H226" s="77" t="s">
        <v>292</v>
      </c>
      <c r="I226" s="16">
        <v>13</v>
      </c>
      <c r="J226" s="16">
        <v>80</v>
      </c>
      <c r="K226" s="16">
        <v>60</v>
      </c>
      <c r="L226" s="16">
        <v>32</v>
      </c>
      <c r="M226" s="81">
        <v>15.6</v>
      </c>
      <c r="N226" s="72">
        <v>32</v>
      </c>
      <c r="O226" s="64">
        <v>2530</v>
      </c>
      <c r="P226" s="65">
        <f>Table224578910112345[[#This Row],[PEMBULATAN]]*O226</f>
        <v>80960</v>
      </c>
    </row>
    <row r="227" spans="1:16" ht="22.5" customHeight="1" x14ac:dyDescent="0.2">
      <c r="A227" s="120" t="s">
        <v>30</v>
      </c>
      <c r="B227" s="121"/>
      <c r="C227" s="121"/>
      <c r="D227" s="121"/>
      <c r="E227" s="121"/>
      <c r="F227" s="121"/>
      <c r="G227" s="121"/>
      <c r="H227" s="121"/>
      <c r="I227" s="121"/>
      <c r="J227" s="121"/>
      <c r="K227" s="121"/>
      <c r="L227" s="122"/>
      <c r="M227" s="79">
        <f>SUBTOTAL(109,Table224578910112345[KG VOLUME])</f>
        <v>2881.9407499999998</v>
      </c>
      <c r="N227" s="68">
        <f>SUM(N3:N226)</f>
        <v>5539</v>
      </c>
      <c r="O227" s="123">
        <f>SUM(P3:P226)</f>
        <v>14013670</v>
      </c>
      <c r="P227" s="124"/>
    </row>
    <row r="228" spans="1:16" ht="18" customHeight="1" x14ac:dyDescent="0.2">
      <c r="A228" s="86"/>
      <c r="B228" s="56" t="s">
        <v>42</v>
      </c>
      <c r="C228" s="55"/>
      <c r="D228" s="57" t="s">
        <v>43</v>
      </c>
      <c r="E228" s="86"/>
      <c r="F228" s="86"/>
      <c r="G228" s="86"/>
      <c r="H228" s="86"/>
      <c r="I228" s="86"/>
      <c r="J228" s="86"/>
      <c r="K228" s="86"/>
      <c r="L228" s="86"/>
      <c r="M228" s="87"/>
      <c r="N228" s="88" t="s">
        <v>51</v>
      </c>
      <c r="O228" s="89"/>
      <c r="P228" s="89">
        <f>O227*10%</f>
        <v>1401367</v>
      </c>
    </row>
    <row r="229" spans="1:16" ht="18" customHeight="1" thickBot="1" x14ac:dyDescent="0.25">
      <c r="A229" s="86"/>
      <c r="B229" s="56"/>
      <c r="C229" s="55"/>
      <c r="D229" s="57"/>
      <c r="E229" s="86"/>
      <c r="F229" s="86"/>
      <c r="G229" s="86"/>
      <c r="H229" s="86"/>
      <c r="I229" s="86"/>
      <c r="J229" s="86"/>
      <c r="K229" s="86"/>
      <c r="L229" s="86"/>
      <c r="M229" s="87"/>
      <c r="N229" s="90" t="s">
        <v>52</v>
      </c>
      <c r="O229" s="91"/>
      <c r="P229" s="91">
        <f>O227-P228</f>
        <v>12612303</v>
      </c>
    </row>
    <row r="230" spans="1:16" ht="18" customHeight="1" x14ac:dyDescent="0.2">
      <c r="A230" s="11"/>
      <c r="H230" s="63"/>
      <c r="N230" s="62" t="s">
        <v>31</v>
      </c>
      <c r="P230" s="69">
        <f>P229*1%</f>
        <v>126123.03</v>
      </c>
    </row>
    <row r="231" spans="1:16" ht="18" customHeight="1" thickBot="1" x14ac:dyDescent="0.25">
      <c r="A231" s="11"/>
      <c r="H231" s="63"/>
      <c r="N231" s="62" t="s">
        <v>53</v>
      </c>
      <c r="P231" s="71">
        <f>P229*2%</f>
        <v>252246.06</v>
      </c>
    </row>
    <row r="232" spans="1:16" ht="18" customHeight="1" x14ac:dyDescent="0.2">
      <c r="A232" s="11"/>
      <c r="H232" s="63"/>
      <c r="N232" s="66" t="s">
        <v>32</v>
      </c>
      <c r="O232" s="67"/>
      <c r="P232" s="70">
        <f>P229+P230-P231</f>
        <v>12486179.969999999</v>
      </c>
    </row>
    <row r="234" spans="1:16" x14ac:dyDescent="0.2">
      <c r="A234" s="11"/>
      <c r="H234" s="63"/>
      <c r="P234" s="71"/>
    </row>
    <row r="235" spans="1:16" x14ac:dyDescent="0.2">
      <c r="A235" s="11"/>
      <c r="H235" s="63"/>
      <c r="O235" s="58"/>
      <c r="P235" s="71"/>
    </row>
    <row r="236" spans="1:16" s="3" customFormat="1" x14ac:dyDescent="0.25">
      <c r="A236" s="11"/>
      <c r="B236" s="2"/>
      <c r="C236" s="2"/>
      <c r="E236" s="12"/>
      <c r="H236" s="63"/>
      <c r="N236" s="15"/>
      <c r="O236" s="15"/>
      <c r="P236" s="15"/>
    </row>
    <row r="237" spans="1:16" s="3" customFormat="1" x14ac:dyDescent="0.25">
      <c r="A237" s="11"/>
      <c r="B237" s="2"/>
      <c r="C237" s="2"/>
      <c r="E237" s="12"/>
      <c r="H237" s="63"/>
      <c r="N237" s="15"/>
      <c r="O237" s="15"/>
      <c r="P237" s="15"/>
    </row>
    <row r="238" spans="1:16" s="3" customFormat="1" x14ac:dyDescent="0.25">
      <c r="A238" s="11"/>
      <c r="B238" s="2"/>
      <c r="C238" s="2"/>
      <c r="E238" s="12"/>
      <c r="H238" s="63"/>
      <c r="N238" s="15"/>
      <c r="O238" s="15"/>
      <c r="P238" s="15"/>
    </row>
    <row r="239" spans="1:16" s="3" customFormat="1" x14ac:dyDescent="0.25">
      <c r="A239" s="11"/>
      <c r="B239" s="2"/>
      <c r="C239" s="2"/>
      <c r="E239" s="12"/>
      <c r="H239" s="63"/>
      <c r="N239" s="15"/>
      <c r="O239" s="15"/>
      <c r="P239" s="15"/>
    </row>
    <row r="240" spans="1:16" s="3" customFormat="1" x14ac:dyDescent="0.25">
      <c r="A240" s="11"/>
      <c r="B240" s="2"/>
      <c r="C240" s="2"/>
      <c r="E240" s="12"/>
      <c r="H240" s="63"/>
      <c r="N240" s="15"/>
      <c r="O240" s="15"/>
      <c r="P240" s="15"/>
    </row>
    <row r="241" spans="1:16" s="3" customFormat="1" x14ac:dyDescent="0.25">
      <c r="A241" s="11"/>
      <c r="B241" s="2"/>
      <c r="C241" s="2"/>
      <c r="E241" s="12"/>
      <c r="H241" s="63"/>
      <c r="N241" s="15"/>
      <c r="O241" s="15"/>
      <c r="P241" s="15"/>
    </row>
    <row r="242" spans="1:16" s="3" customFormat="1" x14ac:dyDescent="0.25">
      <c r="A242" s="11"/>
      <c r="B242" s="2"/>
      <c r="C242" s="2"/>
      <c r="E242" s="12"/>
      <c r="H242" s="63"/>
      <c r="N242" s="15"/>
      <c r="O242" s="15"/>
      <c r="P242" s="15"/>
    </row>
    <row r="243" spans="1:16" s="3" customFormat="1" x14ac:dyDescent="0.25">
      <c r="A243" s="11"/>
      <c r="B243" s="2"/>
      <c r="C243" s="2"/>
      <c r="E243" s="12"/>
      <c r="H243" s="63"/>
      <c r="N243" s="15"/>
      <c r="O243" s="15"/>
      <c r="P243" s="15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</sheetData>
  <mergeCells count="2">
    <mergeCell ref="A227:L227"/>
    <mergeCell ref="O227:P227"/>
  </mergeCells>
  <conditionalFormatting sqref="B3">
    <cfRule type="duplicateValues" dxfId="656" priority="2"/>
  </conditionalFormatting>
  <conditionalFormatting sqref="B4">
    <cfRule type="duplicateValues" dxfId="655" priority="1"/>
  </conditionalFormatting>
  <conditionalFormatting sqref="B5:B226">
    <cfRule type="duplicateValues" dxfId="654" priority="30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44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E8" sqref="E8"/>
    </sheetView>
  </sheetViews>
  <sheetFormatPr defaultRowHeight="15" x14ac:dyDescent="0.2"/>
  <cols>
    <col min="1" max="1" width="8" style="4" customWidth="1"/>
    <col min="2" max="2" width="20.5703125" style="2" customWidth="1"/>
    <col min="3" max="3" width="14.5703125" style="2" customWidth="1"/>
    <col min="4" max="4" width="11.28515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4" customHeight="1" x14ac:dyDescent="0.2">
      <c r="A3" s="83" t="s">
        <v>7124</v>
      </c>
      <c r="B3" s="74" t="s">
        <v>550</v>
      </c>
      <c r="C3" s="9" t="s">
        <v>551</v>
      </c>
      <c r="D3" s="76" t="s">
        <v>289</v>
      </c>
      <c r="E3" s="13">
        <v>44441</v>
      </c>
      <c r="F3" s="76" t="s">
        <v>549</v>
      </c>
      <c r="G3" s="13">
        <v>44443</v>
      </c>
      <c r="H3" s="10" t="s">
        <v>292</v>
      </c>
      <c r="I3" s="1">
        <v>85</v>
      </c>
      <c r="J3" s="1">
        <v>51</v>
      </c>
      <c r="K3" s="1">
        <v>20</v>
      </c>
      <c r="L3" s="1">
        <v>8</v>
      </c>
      <c r="M3" s="80">
        <v>21.675000000000001</v>
      </c>
      <c r="N3" s="8">
        <v>22</v>
      </c>
      <c r="O3" s="64">
        <v>2530</v>
      </c>
      <c r="P3" s="65">
        <f>Table2245789101123456[[#This Row],[PEMBULATAN]]*O3</f>
        <v>55660</v>
      </c>
    </row>
    <row r="4" spans="1:16" ht="24" customHeight="1" x14ac:dyDescent="0.2">
      <c r="A4" s="14"/>
      <c r="B4" s="97"/>
      <c r="C4" s="9" t="s">
        <v>552</v>
      </c>
      <c r="D4" s="76" t="s">
        <v>289</v>
      </c>
      <c r="E4" s="13">
        <v>44441</v>
      </c>
      <c r="F4" s="76" t="s">
        <v>549</v>
      </c>
      <c r="G4" s="13">
        <v>44443</v>
      </c>
      <c r="H4" s="10" t="s">
        <v>292</v>
      </c>
      <c r="I4" s="1">
        <v>60</v>
      </c>
      <c r="J4" s="1">
        <v>43</v>
      </c>
      <c r="K4" s="1">
        <v>15</v>
      </c>
      <c r="L4" s="1">
        <v>3</v>
      </c>
      <c r="M4" s="80">
        <v>9.6750000000000007</v>
      </c>
      <c r="N4" s="8">
        <v>10</v>
      </c>
      <c r="O4" s="64">
        <v>2530</v>
      </c>
      <c r="P4" s="65">
        <f>Table2245789101123456[[#This Row],[PEMBULATAN]]*O4</f>
        <v>25300</v>
      </c>
    </row>
    <row r="5" spans="1:16" ht="24" customHeight="1" x14ac:dyDescent="0.2">
      <c r="A5" s="14"/>
      <c r="B5" s="98" t="s">
        <v>553</v>
      </c>
      <c r="C5" s="9" t="s">
        <v>554</v>
      </c>
      <c r="D5" s="76" t="s">
        <v>289</v>
      </c>
      <c r="E5" s="13">
        <v>44441</v>
      </c>
      <c r="F5" s="76" t="s">
        <v>549</v>
      </c>
      <c r="G5" s="13">
        <v>44443</v>
      </c>
      <c r="H5" s="10" t="s">
        <v>292</v>
      </c>
      <c r="I5" s="1">
        <v>70</v>
      </c>
      <c r="J5" s="1">
        <v>61</v>
      </c>
      <c r="K5" s="1">
        <v>20</v>
      </c>
      <c r="L5" s="1">
        <v>8</v>
      </c>
      <c r="M5" s="80">
        <v>21.35</v>
      </c>
      <c r="N5" s="8">
        <v>22</v>
      </c>
      <c r="O5" s="64">
        <v>2530</v>
      </c>
      <c r="P5" s="65">
        <f>Table2245789101123456[[#This Row],[PEMBULATAN]]*O5</f>
        <v>55660</v>
      </c>
    </row>
    <row r="6" spans="1:16" ht="24" customHeight="1" x14ac:dyDescent="0.2">
      <c r="A6" s="14"/>
      <c r="B6" s="14" t="s">
        <v>555</v>
      </c>
      <c r="C6" s="73" t="s">
        <v>556</v>
      </c>
      <c r="D6" s="78" t="s">
        <v>289</v>
      </c>
      <c r="E6" s="13">
        <v>44441</v>
      </c>
      <c r="F6" s="76" t="s">
        <v>549</v>
      </c>
      <c r="G6" s="13">
        <v>44443</v>
      </c>
      <c r="H6" s="77" t="s">
        <v>292</v>
      </c>
      <c r="I6" s="16">
        <v>50</v>
      </c>
      <c r="J6" s="16">
        <v>33</v>
      </c>
      <c r="K6" s="16">
        <v>8</v>
      </c>
      <c r="L6" s="16">
        <v>10</v>
      </c>
      <c r="M6" s="81">
        <v>3.3</v>
      </c>
      <c r="N6" s="72">
        <v>10</v>
      </c>
      <c r="O6" s="64">
        <v>2530</v>
      </c>
      <c r="P6" s="65">
        <f>Table2245789101123456[[#This Row],[PEMBULATAN]]*O6</f>
        <v>25300</v>
      </c>
    </row>
    <row r="7" spans="1:16" ht="24" customHeight="1" x14ac:dyDescent="0.2">
      <c r="A7" s="14"/>
      <c r="B7" s="14"/>
      <c r="C7" s="73" t="s">
        <v>557</v>
      </c>
      <c r="D7" s="78" t="s">
        <v>289</v>
      </c>
      <c r="E7" s="13">
        <v>44441</v>
      </c>
      <c r="F7" s="76" t="s">
        <v>549</v>
      </c>
      <c r="G7" s="13">
        <v>44443</v>
      </c>
      <c r="H7" s="77" t="s">
        <v>292</v>
      </c>
      <c r="I7" s="16">
        <v>70</v>
      </c>
      <c r="J7" s="16">
        <v>50</v>
      </c>
      <c r="K7" s="16">
        <v>40</v>
      </c>
      <c r="L7" s="16">
        <v>7</v>
      </c>
      <c r="M7" s="81">
        <v>35</v>
      </c>
      <c r="N7" s="72">
        <v>35</v>
      </c>
      <c r="O7" s="64">
        <v>2530</v>
      </c>
      <c r="P7" s="65">
        <f>Table2245789101123456[[#This Row],[PEMBULATAN]]*O7</f>
        <v>88550</v>
      </c>
    </row>
    <row r="8" spans="1:16" ht="24" customHeight="1" x14ac:dyDescent="0.2">
      <c r="A8" s="14"/>
      <c r="B8" s="14"/>
      <c r="C8" s="73" t="s">
        <v>558</v>
      </c>
      <c r="D8" s="78" t="s">
        <v>289</v>
      </c>
      <c r="E8" s="13">
        <v>44441</v>
      </c>
      <c r="F8" s="76" t="s">
        <v>549</v>
      </c>
      <c r="G8" s="13">
        <v>44443</v>
      </c>
      <c r="H8" s="77" t="s">
        <v>292</v>
      </c>
      <c r="I8" s="16">
        <v>73</v>
      </c>
      <c r="J8" s="16">
        <v>60</v>
      </c>
      <c r="K8" s="16">
        <v>25</v>
      </c>
      <c r="L8" s="16">
        <v>11</v>
      </c>
      <c r="M8" s="81">
        <v>27.375</v>
      </c>
      <c r="N8" s="72">
        <v>28</v>
      </c>
      <c r="O8" s="64">
        <v>2530</v>
      </c>
      <c r="P8" s="65">
        <f>Table2245789101123456[[#This Row],[PEMBULATAN]]*O8</f>
        <v>70840</v>
      </c>
    </row>
    <row r="9" spans="1:16" ht="24" customHeight="1" x14ac:dyDescent="0.2">
      <c r="A9" s="14"/>
      <c r="B9" s="14"/>
      <c r="C9" s="73" t="s">
        <v>559</v>
      </c>
      <c r="D9" s="78" t="s">
        <v>289</v>
      </c>
      <c r="E9" s="13">
        <v>44441</v>
      </c>
      <c r="F9" s="76" t="s">
        <v>549</v>
      </c>
      <c r="G9" s="13">
        <v>44443</v>
      </c>
      <c r="H9" s="77" t="s">
        <v>292</v>
      </c>
      <c r="I9" s="16">
        <v>61</v>
      </c>
      <c r="J9" s="16">
        <v>43</v>
      </c>
      <c r="K9" s="16">
        <v>77</v>
      </c>
      <c r="L9" s="16">
        <v>31</v>
      </c>
      <c r="M9" s="81">
        <v>50.492750000000001</v>
      </c>
      <c r="N9" s="72">
        <v>51</v>
      </c>
      <c r="O9" s="64">
        <v>2530</v>
      </c>
      <c r="P9" s="65">
        <f>Table2245789101123456[[#This Row],[PEMBULATAN]]*O9</f>
        <v>129030</v>
      </c>
    </row>
    <row r="10" spans="1:16" ht="24" customHeight="1" x14ac:dyDescent="0.2">
      <c r="A10" s="14"/>
      <c r="B10" s="14"/>
      <c r="C10" s="73" t="s">
        <v>560</v>
      </c>
      <c r="D10" s="78" t="s">
        <v>289</v>
      </c>
      <c r="E10" s="13">
        <v>44441</v>
      </c>
      <c r="F10" s="76" t="s">
        <v>549</v>
      </c>
      <c r="G10" s="13">
        <v>44443</v>
      </c>
      <c r="H10" s="77" t="s">
        <v>292</v>
      </c>
      <c r="I10" s="16">
        <v>61</v>
      </c>
      <c r="J10" s="16">
        <v>43</v>
      </c>
      <c r="K10" s="16">
        <v>77</v>
      </c>
      <c r="L10" s="16">
        <v>31</v>
      </c>
      <c r="M10" s="81">
        <v>50.492750000000001</v>
      </c>
      <c r="N10" s="72">
        <v>51</v>
      </c>
      <c r="O10" s="64">
        <v>2530</v>
      </c>
      <c r="P10" s="65">
        <f>Table2245789101123456[[#This Row],[PEMBULATAN]]*O10</f>
        <v>129030</v>
      </c>
    </row>
    <row r="11" spans="1:16" ht="24" customHeight="1" x14ac:dyDescent="0.2">
      <c r="A11" s="14"/>
      <c r="B11" s="14"/>
      <c r="C11" s="73" t="s">
        <v>561</v>
      </c>
      <c r="D11" s="78" t="s">
        <v>289</v>
      </c>
      <c r="E11" s="13">
        <v>44441</v>
      </c>
      <c r="F11" s="76" t="s">
        <v>549</v>
      </c>
      <c r="G11" s="13">
        <v>44443</v>
      </c>
      <c r="H11" s="77" t="s">
        <v>292</v>
      </c>
      <c r="I11" s="16">
        <v>61</v>
      </c>
      <c r="J11" s="16">
        <v>43</v>
      </c>
      <c r="K11" s="16">
        <v>77</v>
      </c>
      <c r="L11" s="16">
        <v>31</v>
      </c>
      <c r="M11" s="81">
        <v>50.492750000000001</v>
      </c>
      <c r="N11" s="72">
        <v>51</v>
      </c>
      <c r="O11" s="64">
        <v>2530</v>
      </c>
      <c r="P11" s="65">
        <f>Table2245789101123456[[#This Row],[PEMBULATAN]]*O11</f>
        <v>129030</v>
      </c>
    </row>
    <row r="12" spans="1:16" ht="24" customHeight="1" x14ac:dyDescent="0.2">
      <c r="A12" s="14"/>
      <c r="B12" s="14"/>
      <c r="C12" s="73" t="s">
        <v>562</v>
      </c>
      <c r="D12" s="78" t="s">
        <v>289</v>
      </c>
      <c r="E12" s="13">
        <v>44441</v>
      </c>
      <c r="F12" s="76" t="s">
        <v>549</v>
      </c>
      <c r="G12" s="13">
        <v>44443</v>
      </c>
      <c r="H12" s="77" t="s">
        <v>292</v>
      </c>
      <c r="I12" s="16">
        <v>61</v>
      </c>
      <c r="J12" s="16">
        <v>43</v>
      </c>
      <c r="K12" s="16">
        <v>77</v>
      </c>
      <c r="L12" s="16">
        <v>31</v>
      </c>
      <c r="M12" s="81">
        <v>50.492750000000001</v>
      </c>
      <c r="N12" s="72">
        <v>51</v>
      </c>
      <c r="O12" s="64">
        <v>2530</v>
      </c>
      <c r="P12" s="65">
        <f>Table2245789101123456[[#This Row],[PEMBULATAN]]*O12</f>
        <v>129030</v>
      </c>
    </row>
    <row r="13" spans="1:16" ht="24" customHeight="1" x14ac:dyDescent="0.2">
      <c r="A13" s="14"/>
      <c r="B13" s="14"/>
      <c r="C13" s="73" t="s">
        <v>563</v>
      </c>
      <c r="D13" s="78" t="s">
        <v>289</v>
      </c>
      <c r="E13" s="13">
        <v>44441</v>
      </c>
      <c r="F13" s="76" t="s">
        <v>549</v>
      </c>
      <c r="G13" s="13">
        <v>44443</v>
      </c>
      <c r="H13" s="77" t="s">
        <v>292</v>
      </c>
      <c r="I13" s="16">
        <v>61</v>
      </c>
      <c r="J13" s="16">
        <v>43</v>
      </c>
      <c r="K13" s="16">
        <v>77</v>
      </c>
      <c r="L13" s="16">
        <v>31</v>
      </c>
      <c r="M13" s="81">
        <v>50.492750000000001</v>
      </c>
      <c r="N13" s="72">
        <v>51</v>
      </c>
      <c r="O13" s="64">
        <v>2530</v>
      </c>
      <c r="P13" s="65">
        <f>Table2245789101123456[[#This Row],[PEMBULATAN]]*O13</f>
        <v>129030</v>
      </c>
    </row>
    <row r="14" spans="1:16" ht="24" customHeight="1" x14ac:dyDescent="0.2">
      <c r="A14" s="14"/>
      <c r="B14" s="14"/>
      <c r="C14" s="73" t="s">
        <v>564</v>
      </c>
      <c r="D14" s="78" t="s">
        <v>289</v>
      </c>
      <c r="E14" s="13">
        <v>44441</v>
      </c>
      <c r="F14" s="76" t="s">
        <v>549</v>
      </c>
      <c r="G14" s="13">
        <v>44443</v>
      </c>
      <c r="H14" s="77" t="s">
        <v>292</v>
      </c>
      <c r="I14" s="16">
        <v>61</v>
      </c>
      <c r="J14" s="16">
        <v>43</v>
      </c>
      <c r="K14" s="16">
        <v>77</v>
      </c>
      <c r="L14" s="16">
        <v>31</v>
      </c>
      <c r="M14" s="81">
        <v>50.492750000000001</v>
      </c>
      <c r="N14" s="72">
        <v>51</v>
      </c>
      <c r="O14" s="64">
        <v>2530</v>
      </c>
      <c r="P14" s="65">
        <f>Table2245789101123456[[#This Row],[PEMBULATAN]]*O14</f>
        <v>129030</v>
      </c>
    </row>
    <row r="15" spans="1:16" ht="24" customHeight="1" x14ac:dyDescent="0.2">
      <c r="A15" s="14"/>
      <c r="B15" s="14"/>
      <c r="C15" s="73" t="s">
        <v>565</v>
      </c>
      <c r="D15" s="78" t="s">
        <v>289</v>
      </c>
      <c r="E15" s="13">
        <v>44441</v>
      </c>
      <c r="F15" s="76" t="s">
        <v>549</v>
      </c>
      <c r="G15" s="13">
        <v>44443</v>
      </c>
      <c r="H15" s="77" t="s">
        <v>292</v>
      </c>
      <c r="I15" s="16">
        <v>61</v>
      </c>
      <c r="J15" s="16">
        <v>43</v>
      </c>
      <c r="K15" s="16">
        <v>77</v>
      </c>
      <c r="L15" s="16">
        <v>31</v>
      </c>
      <c r="M15" s="81">
        <v>50.492750000000001</v>
      </c>
      <c r="N15" s="72">
        <v>51</v>
      </c>
      <c r="O15" s="64">
        <v>2530</v>
      </c>
      <c r="P15" s="65">
        <f>Table2245789101123456[[#This Row],[PEMBULATAN]]*O15</f>
        <v>129030</v>
      </c>
    </row>
    <row r="16" spans="1:16" ht="24" customHeight="1" x14ac:dyDescent="0.2">
      <c r="A16" s="14"/>
      <c r="B16" s="14"/>
      <c r="C16" s="73" t="s">
        <v>566</v>
      </c>
      <c r="D16" s="78" t="s">
        <v>289</v>
      </c>
      <c r="E16" s="13">
        <v>44441</v>
      </c>
      <c r="F16" s="76" t="s">
        <v>549</v>
      </c>
      <c r="G16" s="13">
        <v>44443</v>
      </c>
      <c r="H16" s="77" t="s">
        <v>292</v>
      </c>
      <c r="I16" s="16">
        <v>61</v>
      </c>
      <c r="J16" s="16">
        <v>43</v>
      </c>
      <c r="K16" s="16">
        <v>77</v>
      </c>
      <c r="L16" s="16">
        <v>31</v>
      </c>
      <c r="M16" s="81">
        <v>50.492750000000001</v>
      </c>
      <c r="N16" s="72">
        <v>51</v>
      </c>
      <c r="O16" s="64">
        <v>2530</v>
      </c>
      <c r="P16" s="65">
        <f>Table2245789101123456[[#This Row],[PEMBULATAN]]*O16</f>
        <v>129030</v>
      </c>
    </row>
    <row r="17" spans="1:16" ht="24" customHeight="1" x14ac:dyDescent="0.2">
      <c r="A17" s="14"/>
      <c r="B17" s="14"/>
      <c r="C17" s="73" t="s">
        <v>567</v>
      </c>
      <c r="D17" s="78" t="s">
        <v>289</v>
      </c>
      <c r="E17" s="13">
        <v>44441</v>
      </c>
      <c r="F17" s="76" t="s">
        <v>549</v>
      </c>
      <c r="G17" s="13">
        <v>44443</v>
      </c>
      <c r="H17" s="77" t="s">
        <v>292</v>
      </c>
      <c r="I17" s="16">
        <v>61</v>
      </c>
      <c r="J17" s="16">
        <v>43</v>
      </c>
      <c r="K17" s="16">
        <v>77</v>
      </c>
      <c r="L17" s="16">
        <v>31</v>
      </c>
      <c r="M17" s="81">
        <v>50.492750000000001</v>
      </c>
      <c r="N17" s="72">
        <v>51</v>
      </c>
      <c r="O17" s="64">
        <v>2530</v>
      </c>
      <c r="P17" s="65">
        <f>Table2245789101123456[[#This Row],[PEMBULATAN]]*O17</f>
        <v>129030</v>
      </c>
    </row>
    <row r="18" spans="1:16" ht="24" customHeight="1" x14ac:dyDescent="0.2">
      <c r="A18" s="14"/>
      <c r="B18" s="14"/>
      <c r="C18" s="73" t="s">
        <v>568</v>
      </c>
      <c r="D18" s="78" t="s">
        <v>289</v>
      </c>
      <c r="E18" s="13">
        <v>44441</v>
      </c>
      <c r="F18" s="76" t="s">
        <v>549</v>
      </c>
      <c r="G18" s="13">
        <v>44443</v>
      </c>
      <c r="H18" s="77" t="s">
        <v>292</v>
      </c>
      <c r="I18" s="16">
        <v>61</v>
      </c>
      <c r="J18" s="16">
        <v>43</v>
      </c>
      <c r="K18" s="16">
        <v>77</v>
      </c>
      <c r="L18" s="16">
        <v>31</v>
      </c>
      <c r="M18" s="81">
        <v>50.492750000000001</v>
      </c>
      <c r="N18" s="72">
        <v>51</v>
      </c>
      <c r="O18" s="64">
        <v>2530</v>
      </c>
      <c r="P18" s="65">
        <f>Table2245789101123456[[#This Row],[PEMBULATAN]]*O18</f>
        <v>129030</v>
      </c>
    </row>
    <row r="19" spans="1:16" ht="24" customHeight="1" x14ac:dyDescent="0.2">
      <c r="A19" s="14"/>
      <c r="B19" s="14"/>
      <c r="C19" s="73" t="s">
        <v>569</v>
      </c>
      <c r="D19" s="78" t="s">
        <v>289</v>
      </c>
      <c r="E19" s="13">
        <v>44441</v>
      </c>
      <c r="F19" s="76" t="s">
        <v>549</v>
      </c>
      <c r="G19" s="13">
        <v>44443</v>
      </c>
      <c r="H19" s="77" t="s">
        <v>292</v>
      </c>
      <c r="I19" s="16">
        <v>61</v>
      </c>
      <c r="J19" s="16">
        <v>43</v>
      </c>
      <c r="K19" s="16">
        <v>77</v>
      </c>
      <c r="L19" s="16">
        <v>31</v>
      </c>
      <c r="M19" s="81">
        <v>50.492750000000001</v>
      </c>
      <c r="N19" s="72">
        <v>51</v>
      </c>
      <c r="O19" s="64">
        <v>2530</v>
      </c>
      <c r="P19" s="65">
        <f>Table2245789101123456[[#This Row],[PEMBULATAN]]*O19</f>
        <v>129030</v>
      </c>
    </row>
    <row r="20" spans="1:16" ht="24" customHeight="1" x14ac:dyDescent="0.2">
      <c r="A20" s="14"/>
      <c r="B20" s="14"/>
      <c r="C20" s="73" t="s">
        <v>570</v>
      </c>
      <c r="D20" s="78" t="s">
        <v>289</v>
      </c>
      <c r="E20" s="13">
        <v>44441</v>
      </c>
      <c r="F20" s="76" t="s">
        <v>549</v>
      </c>
      <c r="G20" s="13">
        <v>44443</v>
      </c>
      <c r="H20" s="77" t="s">
        <v>292</v>
      </c>
      <c r="I20" s="16">
        <v>56</v>
      </c>
      <c r="J20" s="16">
        <v>34</v>
      </c>
      <c r="K20" s="16">
        <v>34</v>
      </c>
      <c r="L20" s="16">
        <v>2</v>
      </c>
      <c r="M20" s="81">
        <v>16.184000000000001</v>
      </c>
      <c r="N20" s="72">
        <v>16</v>
      </c>
      <c r="O20" s="64">
        <v>2530</v>
      </c>
      <c r="P20" s="65">
        <f>Table2245789101123456[[#This Row],[PEMBULATAN]]*O20</f>
        <v>40480</v>
      </c>
    </row>
    <row r="21" spans="1:16" ht="24" customHeight="1" x14ac:dyDescent="0.2">
      <c r="A21" s="14"/>
      <c r="B21" s="14"/>
      <c r="C21" s="73" t="s">
        <v>571</v>
      </c>
      <c r="D21" s="78" t="s">
        <v>289</v>
      </c>
      <c r="E21" s="13">
        <v>44441</v>
      </c>
      <c r="F21" s="76" t="s">
        <v>549</v>
      </c>
      <c r="G21" s="13">
        <v>44443</v>
      </c>
      <c r="H21" s="77" t="s">
        <v>292</v>
      </c>
      <c r="I21" s="16">
        <v>37</v>
      </c>
      <c r="J21" s="16">
        <v>31</v>
      </c>
      <c r="K21" s="16">
        <v>26</v>
      </c>
      <c r="L21" s="16">
        <v>2</v>
      </c>
      <c r="M21" s="81">
        <v>7.4554999999999998</v>
      </c>
      <c r="N21" s="72">
        <v>8</v>
      </c>
      <c r="O21" s="64">
        <v>2530</v>
      </c>
      <c r="P21" s="65">
        <f>Table2245789101123456[[#This Row],[PEMBULATAN]]*O21</f>
        <v>20240</v>
      </c>
    </row>
    <row r="22" spans="1:16" ht="24" customHeight="1" x14ac:dyDescent="0.2">
      <c r="A22" s="14"/>
      <c r="B22" s="14"/>
      <c r="C22" s="73" t="s">
        <v>572</v>
      </c>
      <c r="D22" s="78" t="s">
        <v>289</v>
      </c>
      <c r="E22" s="13">
        <v>44441</v>
      </c>
      <c r="F22" s="76" t="s">
        <v>549</v>
      </c>
      <c r="G22" s="13">
        <v>44443</v>
      </c>
      <c r="H22" s="77" t="s">
        <v>292</v>
      </c>
      <c r="I22" s="16">
        <v>66</v>
      </c>
      <c r="J22" s="16">
        <v>56</v>
      </c>
      <c r="K22" s="16">
        <v>20</v>
      </c>
      <c r="L22" s="16">
        <v>23</v>
      </c>
      <c r="M22" s="81">
        <v>18.48</v>
      </c>
      <c r="N22" s="72">
        <v>23</v>
      </c>
      <c r="O22" s="64">
        <v>2530</v>
      </c>
      <c r="P22" s="65">
        <f>Table2245789101123456[[#This Row],[PEMBULATAN]]*O22</f>
        <v>58190</v>
      </c>
    </row>
    <row r="23" spans="1:16" ht="24" customHeight="1" x14ac:dyDescent="0.2">
      <c r="A23" s="14"/>
      <c r="B23" s="14"/>
      <c r="C23" s="73" t="s">
        <v>573</v>
      </c>
      <c r="D23" s="78" t="s">
        <v>289</v>
      </c>
      <c r="E23" s="13">
        <v>44441</v>
      </c>
      <c r="F23" s="76" t="s">
        <v>549</v>
      </c>
      <c r="G23" s="13">
        <v>44443</v>
      </c>
      <c r="H23" s="77" t="s">
        <v>292</v>
      </c>
      <c r="I23" s="16">
        <v>40</v>
      </c>
      <c r="J23" s="16">
        <v>30</v>
      </c>
      <c r="K23" s="16">
        <v>20</v>
      </c>
      <c r="L23" s="16">
        <v>10</v>
      </c>
      <c r="M23" s="81">
        <v>6</v>
      </c>
      <c r="N23" s="72">
        <v>10</v>
      </c>
      <c r="O23" s="64">
        <v>2530</v>
      </c>
      <c r="P23" s="65">
        <f>Table2245789101123456[[#This Row],[PEMBULATAN]]*O23</f>
        <v>25300</v>
      </c>
    </row>
    <row r="24" spans="1:16" ht="22.5" customHeight="1" x14ac:dyDescent="0.2">
      <c r="A24" s="120" t="s">
        <v>30</v>
      </c>
      <c r="B24" s="121"/>
      <c r="C24" s="121"/>
      <c r="D24" s="121"/>
      <c r="E24" s="121"/>
      <c r="F24" s="121"/>
      <c r="G24" s="121"/>
      <c r="H24" s="121"/>
      <c r="I24" s="121"/>
      <c r="J24" s="121"/>
      <c r="K24" s="121"/>
      <c r="L24" s="122"/>
      <c r="M24" s="79">
        <f>SUBTOTAL(109,Table2245789101123456[KG VOLUME])</f>
        <v>721.91475000000003</v>
      </c>
      <c r="N24" s="68">
        <f>SUM(N3:N23)</f>
        <v>745</v>
      </c>
      <c r="O24" s="123">
        <f>SUM(P3:P23)</f>
        <v>1884850</v>
      </c>
      <c r="P24" s="124"/>
    </row>
    <row r="25" spans="1:16" ht="18" customHeight="1" x14ac:dyDescent="0.2">
      <c r="A25" s="86"/>
      <c r="B25" s="56" t="s">
        <v>42</v>
      </c>
      <c r="C25" s="55"/>
      <c r="D25" s="57" t="s">
        <v>43</v>
      </c>
      <c r="E25" s="86"/>
      <c r="F25" s="86"/>
      <c r="G25" s="86"/>
      <c r="H25" s="86"/>
      <c r="I25" s="86"/>
      <c r="J25" s="86"/>
      <c r="K25" s="86"/>
      <c r="L25" s="86"/>
      <c r="M25" s="87"/>
      <c r="N25" s="88" t="s">
        <v>51</v>
      </c>
      <c r="O25" s="89"/>
      <c r="P25" s="89">
        <f>O24*10%</f>
        <v>188485</v>
      </c>
    </row>
    <row r="26" spans="1:16" ht="18" customHeight="1" thickBot="1" x14ac:dyDescent="0.25">
      <c r="A26" s="86"/>
      <c r="B26" s="56"/>
      <c r="C26" s="55"/>
      <c r="D26" s="57"/>
      <c r="E26" s="86"/>
      <c r="F26" s="86"/>
      <c r="G26" s="86"/>
      <c r="H26" s="86"/>
      <c r="I26" s="86"/>
      <c r="J26" s="86"/>
      <c r="K26" s="86"/>
      <c r="L26" s="86"/>
      <c r="M26" s="87"/>
      <c r="N26" s="90" t="s">
        <v>52</v>
      </c>
      <c r="O26" s="91"/>
      <c r="P26" s="91">
        <f>O24-P25</f>
        <v>1696365</v>
      </c>
    </row>
    <row r="27" spans="1:16" ht="18" customHeight="1" x14ac:dyDescent="0.2">
      <c r="A27" s="11"/>
      <c r="H27" s="63"/>
      <c r="N27" s="62" t="s">
        <v>31</v>
      </c>
      <c r="P27" s="69">
        <f>P26*1%</f>
        <v>16963.650000000001</v>
      </c>
    </row>
    <row r="28" spans="1:16" ht="18" customHeight="1" thickBot="1" x14ac:dyDescent="0.25">
      <c r="A28" s="11"/>
      <c r="H28" s="63"/>
      <c r="N28" s="62" t="s">
        <v>53</v>
      </c>
      <c r="P28" s="71">
        <f>P26*2%</f>
        <v>33927.300000000003</v>
      </c>
    </row>
    <row r="29" spans="1:16" ht="18" customHeight="1" x14ac:dyDescent="0.2">
      <c r="A29" s="11"/>
      <c r="H29" s="63"/>
      <c r="N29" s="66" t="s">
        <v>32</v>
      </c>
      <c r="O29" s="67"/>
      <c r="P29" s="70">
        <f>P26+P27-P28</f>
        <v>1679401.3499999999</v>
      </c>
    </row>
    <row r="31" spans="1:16" x14ac:dyDescent="0.2">
      <c r="A31" s="11"/>
      <c r="H31" s="63"/>
      <c r="P31" s="71"/>
    </row>
    <row r="32" spans="1:16" x14ac:dyDescent="0.2">
      <c r="A32" s="11"/>
      <c r="H32" s="63"/>
      <c r="O32" s="58"/>
      <c r="P32" s="71"/>
    </row>
    <row r="33" spans="1:16" s="3" customFormat="1" x14ac:dyDescent="0.25">
      <c r="A33" s="11"/>
      <c r="B33" s="2"/>
      <c r="C33" s="2"/>
      <c r="E33" s="12"/>
      <c r="H33" s="63"/>
      <c r="N33" s="15"/>
      <c r="O33" s="15"/>
      <c r="P33" s="15"/>
    </row>
    <row r="34" spans="1:16" s="3" customFormat="1" x14ac:dyDescent="0.25">
      <c r="A34" s="11"/>
      <c r="B34" s="2"/>
      <c r="C34" s="2"/>
      <c r="E34" s="12"/>
      <c r="H34" s="63"/>
      <c r="N34" s="15"/>
      <c r="O34" s="15"/>
      <c r="P34" s="15"/>
    </row>
    <row r="35" spans="1:16" s="3" customFormat="1" x14ac:dyDescent="0.25">
      <c r="A35" s="11"/>
      <c r="B35" s="2"/>
      <c r="C35" s="2"/>
      <c r="E35" s="12"/>
      <c r="H35" s="63"/>
      <c r="N35" s="15"/>
      <c r="O35" s="15"/>
      <c r="P35" s="15"/>
    </row>
    <row r="36" spans="1:16" s="3" customFormat="1" x14ac:dyDescent="0.25">
      <c r="A36" s="11"/>
      <c r="B36" s="2"/>
      <c r="C36" s="2"/>
      <c r="E36" s="12"/>
      <c r="H36" s="63"/>
      <c r="N36" s="15"/>
      <c r="O36" s="15"/>
      <c r="P36" s="15"/>
    </row>
    <row r="37" spans="1:16" s="3" customFormat="1" x14ac:dyDescent="0.25">
      <c r="A37" s="11"/>
      <c r="B37" s="2"/>
      <c r="C37" s="2"/>
      <c r="E37" s="12"/>
      <c r="H37" s="63"/>
      <c r="N37" s="15"/>
      <c r="O37" s="15"/>
      <c r="P37" s="15"/>
    </row>
    <row r="38" spans="1:16" s="3" customFormat="1" x14ac:dyDescent="0.25">
      <c r="A38" s="11"/>
      <c r="B38" s="2"/>
      <c r="C38" s="2"/>
      <c r="E38" s="12"/>
      <c r="H38" s="63"/>
      <c r="N38" s="15"/>
      <c r="O38" s="15"/>
      <c r="P38" s="15"/>
    </row>
    <row r="39" spans="1:16" s="3" customFormat="1" x14ac:dyDescent="0.25">
      <c r="A39" s="11"/>
      <c r="B39" s="2"/>
      <c r="C39" s="2"/>
      <c r="E39" s="12"/>
      <c r="H39" s="63"/>
      <c r="N39" s="15"/>
      <c r="O39" s="15"/>
      <c r="P39" s="15"/>
    </row>
    <row r="40" spans="1:16" s="3" customFormat="1" x14ac:dyDescent="0.25">
      <c r="A40" s="11"/>
      <c r="B40" s="2"/>
      <c r="C40" s="2"/>
      <c r="E40" s="12"/>
      <c r="H40" s="63"/>
      <c r="N40" s="15"/>
      <c r="O40" s="15"/>
      <c r="P40" s="15"/>
    </row>
    <row r="41" spans="1:16" s="3" customFormat="1" x14ac:dyDescent="0.25">
      <c r="A41" s="11"/>
      <c r="B41" s="2"/>
      <c r="C41" s="2"/>
      <c r="E41" s="12"/>
      <c r="H41" s="63"/>
      <c r="N41" s="15"/>
      <c r="O41" s="15"/>
      <c r="P41" s="15"/>
    </row>
    <row r="42" spans="1:16" s="3" customFormat="1" x14ac:dyDescent="0.25">
      <c r="A42" s="11"/>
      <c r="B42" s="2"/>
      <c r="C42" s="2"/>
      <c r="E42" s="12"/>
      <c r="H42" s="63"/>
      <c r="N42" s="15"/>
      <c r="O42" s="15"/>
      <c r="P42" s="15"/>
    </row>
    <row r="43" spans="1:16" s="3" customFormat="1" x14ac:dyDescent="0.25">
      <c r="A43" s="11"/>
      <c r="B43" s="2"/>
      <c r="C43" s="2"/>
      <c r="E43" s="12"/>
      <c r="H43" s="63"/>
      <c r="N43" s="15"/>
      <c r="O43" s="15"/>
      <c r="P43" s="15"/>
    </row>
    <row r="44" spans="1:16" s="3" customFormat="1" x14ac:dyDescent="0.25">
      <c r="A44" s="11"/>
      <c r="B44" s="2"/>
      <c r="C44" s="2"/>
      <c r="E44" s="12"/>
      <c r="H44" s="63"/>
      <c r="N44" s="15"/>
      <c r="O44" s="15"/>
      <c r="P44" s="15"/>
    </row>
  </sheetData>
  <mergeCells count="2">
    <mergeCell ref="A24:L24"/>
    <mergeCell ref="O24:P24"/>
  </mergeCells>
  <conditionalFormatting sqref="B3">
    <cfRule type="duplicateValues" dxfId="638" priority="2"/>
  </conditionalFormatting>
  <conditionalFormatting sqref="B4">
    <cfRule type="duplicateValues" dxfId="637" priority="1"/>
  </conditionalFormatting>
  <conditionalFormatting sqref="B5:B23">
    <cfRule type="duplicateValues" dxfId="636" priority="31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S269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5" sqref="D5"/>
    </sheetView>
  </sheetViews>
  <sheetFormatPr defaultRowHeight="15" x14ac:dyDescent="0.2"/>
  <cols>
    <col min="1" max="1" width="8" style="4" customWidth="1"/>
    <col min="2" max="2" width="19.5703125" style="2" customWidth="1"/>
    <col min="3" max="3" width="15.28515625" style="2" customWidth="1"/>
    <col min="4" max="4" width="10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9" x14ac:dyDescent="0.2">
      <c r="H1" s="5"/>
    </row>
    <row r="2" spans="1:19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9" ht="23.25" customHeight="1" x14ac:dyDescent="0.2">
      <c r="A3" s="83" t="s">
        <v>7125</v>
      </c>
      <c r="B3" s="99" t="s">
        <v>574</v>
      </c>
      <c r="C3" s="9" t="s">
        <v>575</v>
      </c>
      <c r="D3" s="76" t="s">
        <v>289</v>
      </c>
      <c r="E3" s="13">
        <v>44442</v>
      </c>
      <c r="F3" s="76" t="s">
        <v>290</v>
      </c>
      <c r="G3" s="13">
        <v>44443</v>
      </c>
      <c r="H3" s="10" t="s">
        <v>292</v>
      </c>
      <c r="I3" s="1">
        <v>93</v>
      </c>
      <c r="J3" s="1">
        <v>61</v>
      </c>
      <c r="K3" s="1">
        <v>33</v>
      </c>
      <c r="L3" s="1">
        <v>11</v>
      </c>
      <c r="M3" s="80">
        <v>46.802250000000001</v>
      </c>
      <c r="N3" s="8">
        <v>47</v>
      </c>
      <c r="O3" s="64">
        <v>2530</v>
      </c>
      <c r="P3" s="65">
        <f>Table22457891011234567[[#This Row],[PEMBULATAN]]*O3</f>
        <v>118910</v>
      </c>
    </row>
    <row r="4" spans="1:19" ht="23.25" customHeight="1" x14ac:dyDescent="0.2">
      <c r="A4" s="14"/>
      <c r="B4" s="75" t="s">
        <v>576</v>
      </c>
      <c r="C4" s="9" t="s">
        <v>577</v>
      </c>
      <c r="D4" s="76" t="s">
        <v>289</v>
      </c>
      <c r="E4" s="13">
        <v>44442</v>
      </c>
      <c r="F4" s="76" t="s">
        <v>290</v>
      </c>
      <c r="G4" s="13">
        <v>44443</v>
      </c>
      <c r="H4" s="10" t="s">
        <v>292</v>
      </c>
      <c r="I4" s="1">
        <v>53</v>
      </c>
      <c r="J4" s="1">
        <v>37</v>
      </c>
      <c r="K4" s="1">
        <v>50</v>
      </c>
      <c r="L4" s="1">
        <v>14</v>
      </c>
      <c r="M4" s="80">
        <v>24.512499999999999</v>
      </c>
      <c r="N4" s="8">
        <v>25</v>
      </c>
      <c r="O4" s="64">
        <v>2530</v>
      </c>
      <c r="P4" s="65">
        <f>Table22457891011234567[[#This Row],[PEMBULATAN]]*O4</f>
        <v>63250</v>
      </c>
    </row>
    <row r="5" spans="1:19" ht="23.25" customHeight="1" x14ac:dyDescent="0.2">
      <c r="A5" s="14"/>
      <c r="B5" s="14"/>
      <c r="C5" s="9" t="s">
        <v>578</v>
      </c>
      <c r="D5" s="76" t="s">
        <v>289</v>
      </c>
      <c r="E5" s="13">
        <v>44442</v>
      </c>
      <c r="F5" s="76" t="s">
        <v>290</v>
      </c>
      <c r="G5" s="13">
        <v>44443</v>
      </c>
      <c r="H5" s="10" t="s">
        <v>292</v>
      </c>
      <c r="I5" s="1">
        <v>50</v>
      </c>
      <c r="J5" s="1">
        <v>35</v>
      </c>
      <c r="K5" s="1">
        <v>15</v>
      </c>
      <c r="L5" s="1">
        <v>5</v>
      </c>
      <c r="M5" s="80">
        <v>6.5625</v>
      </c>
      <c r="N5" s="8">
        <v>7</v>
      </c>
      <c r="O5" s="64">
        <v>2530</v>
      </c>
      <c r="P5" s="65">
        <f>Table22457891011234567[[#This Row],[PEMBULATAN]]*O5</f>
        <v>17710</v>
      </c>
    </row>
    <row r="6" spans="1:19" ht="23.25" customHeight="1" x14ac:dyDescent="0.2">
      <c r="A6" s="14"/>
      <c r="B6" s="96"/>
      <c r="C6" s="73" t="s">
        <v>579</v>
      </c>
      <c r="D6" s="78" t="s">
        <v>289</v>
      </c>
      <c r="E6" s="13">
        <v>44442</v>
      </c>
      <c r="F6" s="76" t="s">
        <v>290</v>
      </c>
      <c r="G6" s="13">
        <v>44443</v>
      </c>
      <c r="H6" s="77" t="s">
        <v>292</v>
      </c>
      <c r="I6" s="16">
        <v>53</v>
      </c>
      <c r="J6" s="16">
        <v>40</v>
      </c>
      <c r="K6" s="16">
        <v>28</v>
      </c>
      <c r="L6" s="16">
        <v>10</v>
      </c>
      <c r="M6" s="81">
        <v>14.84</v>
      </c>
      <c r="N6" s="72">
        <v>15</v>
      </c>
      <c r="O6" s="64">
        <v>2530</v>
      </c>
      <c r="P6" s="65">
        <f>Table22457891011234567[[#This Row],[PEMBULATAN]]*O6</f>
        <v>37950</v>
      </c>
    </row>
    <row r="7" spans="1:19" ht="23.25" customHeight="1" x14ac:dyDescent="0.2">
      <c r="A7" s="14"/>
      <c r="B7" s="14" t="s">
        <v>580</v>
      </c>
      <c r="C7" s="73" t="s">
        <v>581</v>
      </c>
      <c r="D7" s="78" t="s">
        <v>289</v>
      </c>
      <c r="E7" s="13">
        <v>44442</v>
      </c>
      <c r="F7" s="76" t="s">
        <v>290</v>
      </c>
      <c r="G7" s="13">
        <v>44443</v>
      </c>
      <c r="H7" s="77" t="s">
        <v>292</v>
      </c>
      <c r="I7" s="16">
        <v>60</v>
      </c>
      <c r="J7" s="16">
        <v>46</v>
      </c>
      <c r="K7" s="16">
        <v>36</v>
      </c>
      <c r="L7" s="16">
        <v>11</v>
      </c>
      <c r="M7" s="81">
        <v>24.84</v>
      </c>
      <c r="N7" s="72">
        <v>25</v>
      </c>
      <c r="O7" s="64">
        <v>2530</v>
      </c>
      <c r="P7" s="65">
        <f>Table22457891011234567[[#This Row],[PEMBULATAN]]*O7</f>
        <v>63250</v>
      </c>
    </row>
    <row r="8" spans="1:19" ht="23.25" customHeight="1" x14ac:dyDescent="0.2">
      <c r="A8" s="14"/>
      <c r="B8" s="14"/>
      <c r="C8" s="73" t="s">
        <v>582</v>
      </c>
      <c r="D8" s="78" t="s">
        <v>289</v>
      </c>
      <c r="E8" s="13">
        <v>44442</v>
      </c>
      <c r="F8" s="76" t="s">
        <v>290</v>
      </c>
      <c r="G8" s="13">
        <v>44443</v>
      </c>
      <c r="H8" s="77" t="s">
        <v>292</v>
      </c>
      <c r="I8" s="16">
        <v>42</v>
      </c>
      <c r="J8" s="16">
        <v>30</v>
      </c>
      <c r="K8" s="16">
        <v>21</v>
      </c>
      <c r="L8" s="16">
        <v>8</v>
      </c>
      <c r="M8" s="81">
        <v>6.6150000000000002</v>
      </c>
      <c r="N8" s="72">
        <v>8</v>
      </c>
      <c r="O8" s="64">
        <v>2530</v>
      </c>
      <c r="P8" s="65">
        <f>Table22457891011234567[[#This Row],[PEMBULATAN]]*O8</f>
        <v>20240</v>
      </c>
    </row>
    <row r="9" spans="1:19" ht="23.25" customHeight="1" x14ac:dyDescent="0.2">
      <c r="A9" s="14"/>
      <c r="B9" s="14"/>
      <c r="C9" s="73" t="s">
        <v>583</v>
      </c>
      <c r="D9" s="78" t="s">
        <v>289</v>
      </c>
      <c r="E9" s="13">
        <v>44442</v>
      </c>
      <c r="F9" s="76" t="s">
        <v>290</v>
      </c>
      <c r="G9" s="13">
        <v>44443</v>
      </c>
      <c r="H9" s="77" t="s">
        <v>292</v>
      </c>
      <c r="I9" s="16">
        <v>46</v>
      </c>
      <c r="J9" s="16">
        <v>26</v>
      </c>
      <c r="K9" s="16">
        <v>30</v>
      </c>
      <c r="L9" s="16">
        <v>15</v>
      </c>
      <c r="M9" s="81">
        <v>8.9700000000000006</v>
      </c>
      <c r="N9" s="72">
        <v>15</v>
      </c>
      <c r="O9" s="64">
        <v>2530</v>
      </c>
      <c r="P9" s="65">
        <f>Table22457891011234567[[#This Row],[PEMBULATAN]]*O9</f>
        <v>37950</v>
      </c>
    </row>
    <row r="10" spans="1:19" ht="23.25" customHeight="1" x14ac:dyDescent="0.2">
      <c r="A10" s="14"/>
      <c r="B10" s="14"/>
      <c r="C10" s="73" t="s">
        <v>584</v>
      </c>
      <c r="D10" s="78" t="s">
        <v>289</v>
      </c>
      <c r="E10" s="13">
        <v>44442</v>
      </c>
      <c r="F10" s="76" t="s">
        <v>290</v>
      </c>
      <c r="G10" s="13">
        <v>44443</v>
      </c>
      <c r="H10" s="77" t="s">
        <v>292</v>
      </c>
      <c r="I10" s="16">
        <v>64</v>
      </c>
      <c r="J10" s="16">
        <v>52</v>
      </c>
      <c r="K10" s="16">
        <v>20</v>
      </c>
      <c r="L10" s="16">
        <v>9</v>
      </c>
      <c r="M10" s="81">
        <v>16.64</v>
      </c>
      <c r="N10" s="72">
        <v>17</v>
      </c>
      <c r="O10" s="64">
        <v>2530</v>
      </c>
      <c r="P10" s="65">
        <f>Table22457891011234567[[#This Row],[PEMBULATAN]]*O10</f>
        <v>43010</v>
      </c>
    </row>
    <row r="11" spans="1:19" ht="23.25" customHeight="1" x14ac:dyDescent="0.2">
      <c r="A11" s="14"/>
      <c r="B11" s="14"/>
      <c r="C11" s="73" t="s">
        <v>585</v>
      </c>
      <c r="D11" s="78" t="s">
        <v>289</v>
      </c>
      <c r="E11" s="13">
        <v>44442</v>
      </c>
      <c r="F11" s="76" t="s">
        <v>290</v>
      </c>
      <c r="G11" s="13">
        <v>44443</v>
      </c>
      <c r="H11" s="77" t="s">
        <v>292</v>
      </c>
      <c r="I11" s="16">
        <v>60</v>
      </c>
      <c r="J11" s="16">
        <v>67</v>
      </c>
      <c r="K11" s="16">
        <v>30</v>
      </c>
      <c r="L11" s="16">
        <v>18</v>
      </c>
      <c r="M11" s="81">
        <v>30.15</v>
      </c>
      <c r="N11" s="72">
        <v>30</v>
      </c>
      <c r="O11" s="64">
        <v>2530</v>
      </c>
      <c r="P11" s="65">
        <f>Table22457891011234567[[#This Row],[PEMBULATAN]]*O11</f>
        <v>75900</v>
      </c>
    </row>
    <row r="12" spans="1:19" ht="23.25" customHeight="1" x14ac:dyDescent="0.2">
      <c r="A12" s="14"/>
      <c r="B12" s="14"/>
      <c r="C12" s="73" t="s">
        <v>586</v>
      </c>
      <c r="D12" s="78" t="s">
        <v>289</v>
      </c>
      <c r="E12" s="13">
        <v>44442</v>
      </c>
      <c r="F12" s="76" t="s">
        <v>290</v>
      </c>
      <c r="G12" s="13">
        <v>44443</v>
      </c>
      <c r="H12" s="77" t="s">
        <v>292</v>
      </c>
      <c r="I12" s="16">
        <v>60</v>
      </c>
      <c r="J12" s="16">
        <v>62</v>
      </c>
      <c r="K12" s="16">
        <v>35</v>
      </c>
      <c r="L12" s="16">
        <v>16</v>
      </c>
      <c r="M12" s="81">
        <v>32.549999999999997</v>
      </c>
      <c r="N12" s="72">
        <v>33</v>
      </c>
      <c r="O12" s="64">
        <v>2530</v>
      </c>
      <c r="P12" s="65">
        <f>Table22457891011234567[[#This Row],[PEMBULATAN]]*O12</f>
        <v>83490</v>
      </c>
    </row>
    <row r="13" spans="1:19" ht="23.25" customHeight="1" x14ac:dyDescent="0.2">
      <c r="A13" s="14"/>
      <c r="B13" s="14"/>
      <c r="C13" s="73" t="s">
        <v>587</v>
      </c>
      <c r="D13" s="78" t="s">
        <v>289</v>
      </c>
      <c r="E13" s="13">
        <v>44442</v>
      </c>
      <c r="F13" s="76" t="s">
        <v>290</v>
      </c>
      <c r="G13" s="13">
        <v>44443</v>
      </c>
      <c r="H13" s="77" t="s">
        <v>292</v>
      </c>
      <c r="I13" s="16">
        <v>25</v>
      </c>
      <c r="J13" s="16">
        <v>15</v>
      </c>
      <c r="K13" s="16">
        <v>12</v>
      </c>
      <c r="L13" s="16">
        <v>1</v>
      </c>
      <c r="M13" s="81">
        <v>1.125</v>
      </c>
      <c r="N13" s="72">
        <v>1</v>
      </c>
      <c r="O13" s="64">
        <v>2530</v>
      </c>
      <c r="P13" s="65">
        <f>Table22457891011234567[[#This Row],[PEMBULATAN]]*O13</f>
        <v>2530</v>
      </c>
    </row>
    <row r="14" spans="1:19" ht="23.25" customHeight="1" x14ac:dyDescent="0.2">
      <c r="A14" s="14"/>
      <c r="B14" s="96"/>
      <c r="C14" s="73" t="s">
        <v>588</v>
      </c>
      <c r="D14" s="78" t="s">
        <v>289</v>
      </c>
      <c r="E14" s="13">
        <v>44442</v>
      </c>
      <c r="F14" s="76" t="s">
        <v>290</v>
      </c>
      <c r="G14" s="13">
        <v>44443</v>
      </c>
      <c r="H14" s="77" t="s">
        <v>292</v>
      </c>
      <c r="I14" s="16">
        <v>67</v>
      </c>
      <c r="J14" s="16">
        <v>54</v>
      </c>
      <c r="K14" s="16">
        <v>15</v>
      </c>
      <c r="L14" s="16">
        <v>8</v>
      </c>
      <c r="M14" s="81">
        <v>13.567500000000001</v>
      </c>
      <c r="N14" s="72">
        <v>14</v>
      </c>
      <c r="O14" s="64">
        <v>2530</v>
      </c>
      <c r="P14" s="65">
        <f>Table22457891011234567[[#This Row],[PEMBULATAN]]*O14</f>
        <v>35420</v>
      </c>
      <c r="S14" s="4">
        <f>1+3+8+17+217</f>
        <v>246</v>
      </c>
    </row>
    <row r="15" spans="1:19" ht="23.25" customHeight="1" x14ac:dyDescent="0.2">
      <c r="A15" s="14"/>
      <c r="B15" s="14" t="s">
        <v>589</v>
      </c>
      <c r="C15" s="73" t="s">
        <v>590</v>
      </c>
      <c r="D15" s="78" t="s">
        <v>289</v>
      </c>
      <c r="E15" s="13">
        <v>44442</v>
      </c>
      <c r="F15" s="76" t="s">
        <v>290</v>
      </c>
      <c r="G15" s="13">
        <v>44443</v>
      </c>
      <c r="H15" s="77" t="s">
        <v>292</v>
      </c>
      <c r="I15" s="16">
        <v>44</v>
      </c>
      <c r="J15" s="16">
        <v>34</v>
      </c>
      <c r="K15" s="16">
        <v>30</v>
      </c>
      <c r="L15" s="16">
        <v>9</v>
      </c>
      <c r="M15" s="81">
        <v>11.22</v>
      </c>
      <c r="N15" s="72">
        <v>11</v>
      </c>
      <c r="O15" s="64">
        <v>2530</v>
      </c>
      <c r="P15" s="65">
        <f>Table22457891011234567[[#This Row],[PEMBULATAN]]*O15</f>
        <v>27830</v>
      </c>
    </row>
    <row r="16" spans="1:19" ht="23.25" customHeight="1" x14ac:dyDescent="0.2">
      <c r="A16" s="14"/>
      <c r="B16" s="14"/>
      <c r="C16" s="73" t="s">
        <v>591</v>
      </c>
      <c r="D16" s="78" t="s">
        <v>289</v>
      </c>
      <c r="E16" s="13">
        <v>44442</v>
      </c>
      <c r="F16" s="76" t="s">
        <v>290</v>
      </c>
      <c r="G16" s="13">
        <v>44443</v>
      </c>
      <c r="H16" s="77" t="s">
        <v>292</v>
      </c>
      <c r="I16" s="16">
        <v>44</v>
      </c>
      <c r="J16" s="16">
        <v>34</v>
      </c>
      <c r="K16" s="16">
        <v>30</v>
      </c>
      <c r="L16" s="16">
        <v>9</v>
      </c>
      <c r="M16" s="81">
        <v>11.22</v>
      </c>
      <c r="N16" s="72">
        <v>11</v>
      </c>
      <c r="O16" s="64">
        <v>2530</v>
      </c>
      <c r="P16" s="65">
        <f>Table22457891011234567[[#This Row],[PEMBULATAN]]*O16</f>
        <v>27830</v>
      </c>
    </row>
    <row r="17" spans="1:16" ht="23.25" customHeight="1" x14ac:dyDescent="0.2">
      <c r="A17" s="14"/>
      <c r="B17" s="14"/>
      <c r="C17" s="73" t="s">
        <v>592</v>
      </c>
      <c r="D17" s="78" t="s">
        <v>289</v>
      </c>
      <c r="E17" s="13">
        <v>44442</v>
      </c>
      <c r="F17" s="76" t="s">
        <v>290</v>
      </c>
      <c r="G17" s="13">
        <v>44443</v>
      </c>
      <c r="H17" s="77" t="s">
        <v>292</v>
      </c>
      <c r="I17" s="16">
        <v>44</v>
      </c>
      <c r="J17" s="16">
        <v>34</v>
      </c>
      <c r="K17" s="16">
        <v>30</v>
      </c>
      <c r="L17" s="16">
        <v>9</v>
      </c>
      <c r="M17" s="81">
        <v>11.22</v>
      </c>
      <c r="N17" s="72">
        <v>11</v>
      </c>
      <c r="O17" s="64">
        <v>2530</v>
      </c>
      <c r="P17" s="65">
        <f>Table22457891011234567[[#This Row],[PEMBULATAN]]*O17</f>
        <v>27830</v>
      </c>
    </row>
    <row r="18" spans="1:16" ht="23.25" customHeight="1" x14ac:dyDescent="0.2">
      <c r="A18" s="14"/>
      <c r="B18" s="14"/>
      <c r="C18" s="73" t="s">
        <v>593</v>
      </c>
      <c r="D18" s="78" t="s">
        <v>289</v>
      </c>
      <c r="E18" s="13">
        <v>44442</v>
      </c>
      <c r="F18" s="76" t="s">
        <v>290</v>
      </c>
      <c r="G18" s="13">
        <v>44443</v>
      </c>
      <c r="H18" s="77" t="s">
        <v>292</v>
      </c>
      <c r="I18" s="16">
        <v>40</v>
      </c>
      <c r="J18" s="16">
        <v>21</v>
      </c>
      <c r="K18" s="16">
        <v>20</v>
      </c>
      <c r="L18" s="16">
        <v>10</v>
      </c>
      <c r="M18" s="81">
        <v>4.2</v>
      </c>
      <c r="N18" s="72">
        <v>10</v>
      </c>
      <c r="O18" s="64">
        <v>2530</v>
      </c>
      <c r="P18" s="65">
        <f>Table22457891011234567[[#This Row],[PEMBULATAN]]*O18</f>
        <v>25300</v>
      </c>
    </row>
    <row r="19" spans="1:16" ht="23.25" customHeight="1" x14ac:dyDescent="0.2">
      <c r="A19" s="14"/>
      <c r="B19" s="14"/>
      <c r="C19" s="73" t="s">
        <v>594</v>
      </c>
      <c r="D19" s="78" t="s">
        <v>289</v>
      </c>
      <c r="E19" s="13">
        <v>44442</v>
      </c>
      <c r="F19" s="76" t="s">
        <v>290</v>
      </c>
      <c r="G19" s="13">
        <v>44443</v>
      </c>
      <c r="H19" s="77" t="s">
        <v>292</v>
      </c>
      <c r="I19" s="16">
        <v>37</v>
      </c>
      <c r="J19" s="16">
        <v>30</v>
      </c>
      <c r="K19" s="16">
        <v>19</v>
      </c>
      <c r="L19" s="16">
        <v>10</v>
      </c>
      <c r="M19" s="81">
        <v>5.2725</v>
      </c>
      <c r="N19" s="72">
        <v>10</v>
      </c>
      <c r="O19" s="64">
        <v>2530</v>
      </c>
      <c r="P19" s="65">
        <f>Table22457891011234567[[#This Row],[PEMBULATAN]]*O19</f>
        <v>25300</v>
      </c>
    </row>
    <row r="20" spans="1:16" ht="23.25" customHeight="1" x14ac:dyDescent="0.2">
      <c r="A20" s="14"/>
      <c r="B20" s="14"/>
      <c r="C20" s="73" t="s">
        <v>595</v>
      </c>
      <c r="D20" s="78" t="s">
        <v>289</v>
      </c>
      <c r="E20" s="13">
        <v>44442</v>
      </c>
      <c r="F20" s="76" t="s">
        <v>290</v>
      </c>
      <c r="G20" s="13">
        <v>44443</v>
      </c>
      <c r="H20" s="77" t="s">
        <v>292</v>
      </c>
      <c r="I20" s="16">
        <v>50</v>
      </c>
      <c r="J20" s="16">
        <v>40</v>
      </c>
      <c r="K20" s="16">
        <v>10</v>
      </c>
      <c r="L20" s="16">
        <v>10</v>
      </c>
      <c r="M20" s="81">
        <v>5</v>
      </c>
      <c r="N20" s="72">
        <v>10</v>
      </c>
      <c r="O20" s="64">
        <v>2530</v>
      </c>
      <c r="P20" s="65">
        <f>Table22457891011234567[[#This Row],[PEMBULATAN]]*O20</f>
        <v>25300</v>
      </c>
    </row>
    <row r="21" spans="1:16" ht="23.25" customHeight="1" x14ac:dyDescent="0.2">
      <c r="A21" s="14"/>
      <c r="B21" s="14"/>
      <c r="C21" s="73" t="s">
        <v>596</v>
      </c>
      <c r="D21" s="78" t="s">
        <v>289</v>
      </c>
      <c r="E21" s="13">
        <v>44442</v>
      </c>
      <c r="F21" s="76" t="s">
        <v>290</v>
      </c>
      <c r="G21" s="13">
        <v>44443</v>
      </c>
      <c r="H21" s="77" t="s">
        <v>292</v>
      </c>
      <c r="I21" s="16">
        <v>57</v>
      </c>
      <c r="J21" s="16">
        <v>40</v>
      </c>
      <c r="K21" s="16">
        <v>10</v>
      </c>
      <c r="L21" s="16">
        <v>10</v>
      </c>
      <c r="M21" s="81">
        <v>5.7</v>
      </c>
      <c r="N21" s="72">
        <v>10</v>
      </c>
      <c r="O21" s="64">
        <v>2530</v>
      </c>
      <c r="P21" s="65">
        <f>Table22457891011234567[[#This Row],[PEMBULATAN]]*O21</f>
        <v>25300</v>
      </c>
    </row>
    <row r="22" spans="1:16" ht="23.25" customHeight="1" x14ac:dyDescent="0.2">
      <c r="A22" s="14"/>
      <c r="B22" s="14"/>
      <c r="C22" s="73" t="s">
        <v>597</v>
      </c>
      <c r="D22" s="78" t="s">
        <v>289</v>
      </c>
      <c r="E22" s="13">
        <v>44442</v>
      </c>
      <c r="F22" s="76" t="s">
        <v>290</v>
      </c>
      <c r="G22" s="13">
        <v>44443</v>
      </c>
      <c r="H22" s="77" t="s">
        <v>292</v>
      </c>
      <c r="I22" s="16">
        <v>40</v>
      </c>
      <c r="J22" s="16">
        <v>30</v>
      </c>
      <c r="K22" s="16">
        <v>15</v>
      </c>
      <c r="L22" s="16">
        <v>10</v>
      </c>
      <c r="M22" s="81">
        <v>4.5</v>
      </c>
      <c r="N22" s="72">
        <v>10</v>
      </c>
      <c r="O22" s="64">
        <v>2530</v>
      </c>
      <c r="P22" s="65">
        <f>Table22457891011234567[[#This Row],[PEMBULATAN]]*O22</f>
        <v>25300</v>
      </c>
    </row>
    <row r="23" spans="1:16" ht="23.25" customHeight="1" x14ac:dyDescent="0.2">
      <c r="A23" s="14"/>
      <c r="B23" s="14"/>
      <c r="C23" s="73" t="s">
        <v>598</v>
      </c>
      <c r="D23" s="78" t="s">
        <v>289</v>
      </c>
      <c r="E23" s="13">
        <v>44442</v>
      </c>
      <c r="F23" s="76" t="s">
        <v>290</v>
      </c>
      <c r="G23" s="13">
        <v>44443</v>
      </c>
      <c r="H23" s="77" t="s">
        <v>292</v>
      </c>
      <c r="I23" s="16">
        <v>44</v>
      </c>
      <c r="J23" s="16">
        <v>31</v>
      </c>
      <c r="K23" s="16">
        <v>20</v>
      </c>
      <c r="L23" s="16">
        <v>10</v>
      </c>
      <c r="M23" s="81">
        <v>6.82</v>
      </c>
      <c r="N23" s="72">
        <v>10</v>
      </c>
      <c r="O23" s="64">
        <v>2530</v>
      </c>
      <c r="P23" s="65">
        <f>Table22457891011234567[[#This Row],[PEMBULATAN]]*O23</f>
        <v>25300</v>
      </c>
    </row>
    <row r="24" spans="1:16" ht="23.25" customHeight="1" x14ac:dyDescent="0.2">
      <c r="A24" s="14"/>
      <c r="B24" s="14"/>
      <c r="C24" s="73" t="s">
        <v>599</v>
      </c>
      <c r="D24" s="78" t="s">
        <v>289</v>
      </c>
      <c r="E24" s="13">
        <v>44442</v>
      </c>
      <c r="F24" s="76" t="s">
        <v>290</v>
      </c>
      <c r="G24" s="13">
        <v>44443</v>
      </c>
      <c r="H24" s="77" t="s">
        <v>292</v>
      </c>
      <c r="I24" s="16">
        <v>70</v>
      </c>
      <c r="J24" s="16">
        <v>54</v>
      </c>
      <c r="K24" s="16">
        <v>33</v>
      </c>
      <c r="L24" s="16">
        <v>11</v>
      </c>
      <c r="M24" s="81">
        <v>31.184999999999999</v>
      </c>
      <c r="N24" s="72">
        <v>31</v>
      </c>
      <c r="O24" s="64">
        <v>2530</v>
      </c>
      <c r="P24" s="65">
        <f>Table22457891011234567[[#This Row],[PEMBULATAN]]*O24</f>
        <v>78430</v>
      </c>
    </row>
    <row r="25" spans="1:16" ht="23.25" customHeight="1" x14ac:dyDescent="0.2">
      <c r="A25" s="14"/>
      <c r="B25" s="14"/>
      <c r="C25" s="73" t="s">
        <v>600</v>
      </c>
      <c r="D25" s="78" t="s">
        <v>289</v>
      </c>
      <c r="E25" s="13">
        <v>44442</v>
      </c>
      <c r="F25" s="76" t="s">
        <v>290</v>
      </c>
      <c r="G25" s="13">
        <v>44443</v>
      </c>
      <c r="H25" s="77" t="s">
        <v>292</v>
      </c>
      <c r="I25" s="16">
        <v>36</v>
      </c>
      <c r="J25" s="16">
        <v>35</v>
      </c>
      <c r="K25" s="16">
        <v>20</v>
      </c>
      <c r="L25" s="16">
        <v>12</v>
      </c>
      <c r="M25" s="81">
        <v>6.3</v>
      </c>
      <c r="N25" s="72">
        <v>12</v>
      </c>
      <c r="O25" s="64">
        <v>2530</v>
      </c>
      <c r="P25" s="65">
        <f>Table22457891011234567[[#This Row],[PEMBULATAN]]*O25</f>
        <v>30360</v>
      </c>
    </row>
    <row r="26" spans="1:16" ht="23.25" customHeight="1" x14ac:dyDescent="0.2">
      <c r="A26" s="14"/>
      <c r="B26" s="14"/>
      <c r="C26" s="73" t="s">
        <v>601</v>
      </c>
      <c r="D26" s="78" t="s">
        <v>289</v>
      </c>
      <c r="E26" s="13">
        <v>44442</v>
      </c>
      <c r="F26" s="76" t="s">
        <v>290</v>
      </c>
      <c r="G26" s="13">
        <v>44443</v>
      </c>
      <c r="H26" s="77" t="s">
        <v>292</v>
      </c>
      <c r="I26" s="16">
        <v>44</v>
      </c>
      <c r="J26" s="16">
        <v>34</v>
      </c>
      <c r="K26" s="16">
        <v>30</v>
      </c>
      <c r="L26" s="16">
        <v>9</v>
      </c>
      <c r="M26" s="81">
        <v>11.22</v>
      </c>
      <c r="N26" s="72">
        <v>11</v>
      </c>
      <c r="O26" s="64">
        <v>2530</v>
      </c>
      <c r="P26" s="65">
        <f>Table22457891011234567[[#This Row],[PEMBULATAN]]*O26</f>
        <v>27830</v>
      </c>
    </row>
    <row r="27" spans="1:16" ht="23.25" customHeight="1" x14ac:dyDescent="0.2">
      <c r="A27" s="14"/>
      <c r="B27" s="14"/>
      <c r="C27" s="73" t="s">
        <v>602</v>
      </c>
      <c r="D27" s="78" t="s">
        <v>289</v>
      </c>
      <c r="E27" s="13">
        <v>44442</v>
      </c>
      <c r="F27" s="76" t="s">
        <v>290</v>
      </c>
      <c r="G27" s="13">
        <v>44443</v>
      </c>
      <c r="H27" s="77" t="s">
        <v>292</v>
      </c>
      <c r="I27" s="16">
        <v>36</v>
      </c>
      <c r="J27" s="16">
        <v>35</v>
      </c>
      <c r="K27" s="16">
        <v>20</v>
      </c>
      <c r="L27" s="16">
        <v>12</v>
      </c>
      <c r="M27" s="81">
        <v>6.3</v>
      </c>
      <c r="N27" s="72">
        <v>12</v>
      </c>
      <c r="O27" s="64">
        <v>2530</v>
      </c>
      <c r="P27" s="65">
        <f>Table22457891011234567[[#This Row],[PEMBULATAN]]*O27</f>
        <v>30360</v>
      </c>
    </row>
    <row r="28" spans="1:16" ht="23.25" customHeight="1" x14ac:dyDescent="0.2">
      <c r="A28" s="14"/>
      <c r="B28" s="14"/>
      <c r="C28" s="73" t="s">
        <v>603</v>
      </c>
      <c r="D28" s="78" t="s">
        <v>289</v>
      </c>
      <c r="E28" s="13">
        <v>44442</v>
      </c>
      <c r="F28" s="76" t="s">
        <v>290</v>
      </c>
      <c r="G28" s="13">
        <v>44443</v>
      </c>
      <c r="H28" s="77" t="s">
        <v>292</v>
      </c>
      <c r="I28" s="16">
        <v>40</v>
      </c>
      <c r="J28" s="16">
        <v>30</v>
      </c>
      <c r="K28" s="16">
        <v>15</v>
      </c>
      <c r="L28" s="16">
        <v>10</v>
      </c>
      <c r="M28" s="81">
        <v>4.5</v>
      </c>
      <c r="N28" s="72">
        <v>10</v>
      </c>
      <c r="O28" s="64">
        <v>2530</v>
      </c>
      <c r="P28" s="65">
        <f>Table22457891011234567[[#This Row],[PEMBULATAN]]*O28</f>
        <v>25300</v>
      </c>
    </row>
    <row r="29" spans="1:16" ht="23.25" customHeight="1" x14ac:dyDescent="0.2">
      <c r="A29" s="14"/>
      <c r="B29" s="14"/>
      <c r="C29" s="73" t="s">
        <v>604</v>
      </c>
      <c r="D29" s="78" t="s">
        <v>289</v>
      </c>
      <c r="E29" s="13">
        <v>44442</v>
      </c>
      <c r="F29" s="76" t="s">
        <v>290</v>
      </c>
      <c r="G29" s="13">
        <v>44443</v>
      </c>
      <c r="H29" s="77" t="s">
        <v>292</v>
      </c>
      <c r="I29" s="16">
        <v>40</v>
      </c>
      <c r="J29" s="16">
        <v>30</v>
      </c>
      <c r="K29" s="16">
        <v>15</v>
      </c>
      <c r="L29" s="16">
        <v>10</v>
      </c>
      <c r="M29" s="81">
        <v>4.5</v>
      </c>
      <c r="N29" s="72">
        <v>10</v>
      </c>
      <c r="O29" s="64">
        <v>2530</v>
      </c>
      <c r="P29" s="65">
        <f>Table22457891011234567[[#This Row],[PEMBULATAN]]*O29</f>
        <v>25300</v>
      </c>
    </row>
    <row r="30" spans="1:16" ht="23.25" customHeight="1" x14ac:dyDescent="0.2">
      <c r="A30" s="14"/>
      <c r="B30" s="14"/>
      <c r="C30" s="73" t="s">
        <v>605</v>
      </c>
      <c r="D30" s="78" t="s">
        <v>289</v>
      </c>
      <c r="E30" s="13">
        <v>44442</v>
      </c>
      <c r="F30" s="76" t="s">
        <v>290</v>
      </c>
      <c r="G30" s="13">
        <v>44443</v>
      </c>
      <c r="H30" s="77" t="s">
        <v>292</v>
      </c>
      <c r="I30" s="16">
        <v>65</v>
      </c>
      <c r="J30" s="16">
        <v>61</v>
      </c>
      <c r="K30" s="16">
        <v>24</v>
      </c>
      <c r="L30" s="16">
        <v>20</v>
      </c>
      <c r="M30" s="81">
        <v>23.79</v>
      </c>
      <c r="N30" s="72">
        <v>24</v>
      </c>
      <c r="O30" s="64">
        <v>2530</v>
      </c>
      <c r="P30" s="65">
        <f>Table22457891011234567[[#This Row],[PEMBULATAN]]*O30</f>
        <v>60720</v>
      </c>
    </row>
    <row r="31" spans="1:16" ht="23.25" customHeight="1" x14ac:dyDescent="0.2">
      <c r="A31" s="14"/>
      <c r="B31" s="96"/>
      <c r="C31" s="73" t="s">
        <v>606</v>
      </c>
      <c r="D31" s="78" t="s">
        <v>289</v>
      </c>
      <c r="E31" s="13">
        <v>44442</v>
      </c>
      <c r="F31" s="76" t="s">
        <v>290</v>
      </c>
      <c r="G31" s="13">
        <v>44443</v>
      </c>
      <c r="H31" s="77" t="s">
        <v>292</v>
      </c>
      <c r="I31" s="16">
        <v>65</v>
      </c>
      <c r="J31" s="16">
        <v>46</v>
      </c>
      <c r="K31" s="16">
        <v>28</v>
      </c>
      <c r="L31" s="16">
        <v>14</v>
      </c>
      <c r="M31" s="81">
        <v>20.93</v>
      </c>
      <c r="N31" s="72">
        <v>21</v>
      </c>
      <c r="O31" s="64">
        <v>2530</v>
      </c>
      <c r="P31" s="65">
        <f>Table22457891011234567[[#This Row],[PEMBULATAN]]*O31</f>
        <v>53130</v>
      </c>
    </row>
    <row r="32" spans="1:16" ht="23.25" customHeight="1" x14ac:dyDescent="0.2">
      <c r="A32" s="14"/>
      <c r="B32" s="14" t="s">
        <v>824</v>
      </c>
      <c r="C32" s="73" t="s">
        <v>607</v>
      </c>
      <c r="D32" s="78" t="s">
        <v>289</v>
      </c>
      <c r="E32" s="13">
        <v>44442</v>
      </c>
      <c r="F32" s="76" t="s">
        <v>290</v>
      </c>
      <c r="G32" s="13">
        <v>44443</v>
      </c>
      <c r="H32" s="77" t="s">
        <v>292</v>
      </c>
      <c r="I32" s="16">
        <v>75</v>
      </c>
      <c r="J32" s="16">
        <v>60</v>
      </c>
      <c r="K32" s="16">
        <v>30</v>
      </c>
      <c r="L32" s="16">
        <v>7</v>
      </c>
      <c r="M32" s="81">
        <v>33.75</v>
      </c>
      <c r="N32" s="72">
        <v>34</v>
      </c>
      <c r="O32" s="64">
        <v>2530</v>
      </c>
      <c r="P32" s="65">
        <f>Table22457891011234567[[#This Row],[PEMBULATAN]]*O32</f>
        <v>86020</v>
      </c>
    </row>
    <row r="33" spans="1:16" ht="23.25" customHeight="1" x14ac:dyDescent="0.2">
      <c r="A33" s="14"/>
      <c r="B33" s="14"/>
      <c r="C33" s="73" t="s">
        <v>608</v>
      </c>
      <c r="D33" s="78" t="s">
        <v>289</v>
      </c>
      <c r="E33" s="13">
        <v>44442</v>
      </c>
      <c r="F33" s="76" t="s">
        <v>290</v>
      </c>
      <c r="G33" s="13">
        <v>44443</v>
      </c>
      <c r="H33" s="77" t="s">
        <v>292</v>
      </c>
      <c r="I33" s="16">
        <v>64</v>
      </c>
      <c r="J33" s="16">
        <v>42</v>
      </c>
      <c r="K33" s="16">
        <v>33</v>
      </c>
      <c r="L33" s="16">
        <v>12</v>
      </c>
      <c r="M33" s="81">
        <v>22.175999999999998</v>
      </c>
      <c r="N33" s="72">
        <v>22</v>
      </c>
      <c r="O33" s="64">
        <v>2530</v>
      </c>
      <c r="P33" s="65">
        <f>Table22457891011234567[[#This Row],[PEMBULATAN]]*O33</f>
        <v>55660</v>
      </c>
    </row>
    <row r="34" spans="1:16" ht="23.25" customHeight="1" x14ac:dyDescent="0.2">
      <c r="A34" s="14"/>
      <c r="B34" s="14"/>
      <c r="C34" s="73" t="s">
        <v>609</v>
      </c>
      <c r="D34" s="78" t="s">
        <v>289</v>
      </c>
      <c r="E34" s="13">
        <v>44442</v>
      </c>
      <c r="F34" s="76" t="s">
        <v>290</v>
      </c>
      <c r="G34" s="13">
        <v>44443</v>
      </c>
      <c r="H34" s="77" t="s">
        <v>292</v>
      </c>
      <c r="I34" s="16">
        <v>89</v>
      </c>
      <c r="J34" s="16">
        <v>61</v>
      </c>
      <c r="K34" s="16">
        <v>50</v>
      </c>
      <c r="L34" s="16">
        <v>33</v>
      </c>
      <c r="M34" s="81">
        <v>67.862499999999997</v>
      </c>
      <c r="N34" s="72">
        <v>68</v>
      </c>
      <c r="O34" s="64">
        <v>2530</v>
      </c>
      <c r="P34" s="65">
        <f>Table22457891011234567[[#This Row],[PEMBULATAN]]*O34</f>
        <v>172040</v>
      </c>
    </row>
    <row r="35" spans="1:16" ht="23.25" customHeight="1" x14ac:dyDescent="0.2">
      <c r="A35" s="14"/>
      <c r="B35" s="14"/>
      <c r="C35" s="73" t="s">
        <v>610</v>
      </c>
      <c r="D35" s="78" t="s">
        <v>289</v>
      </c>
      <c r="E35" s="13">
        <v>44442</v>
      </c>
      <c r="F35" s="76" t="s">
        <v>290</v>
      </c>
      <c r="G35" s="13">
        <v>44443</v>
      </c>
      <c r="H35" s="77" t="s">
        <v>292</v>
      </c>
      <c r="I35" s="16">
        <v>62</v>
      </c>
      <c r="J35" s="16">
        <v>33</v>
      </c>
      <c r="K35" s="16">
        <v>8</v>
      </c>
      <c r="L35" s="16">
        <v>2</v>
      </c>
      <c r="M35" s="81">
        <v>4.0919999999999996</v>
      </c>
      <c r="N35" s="72">
        <v>4</v>
      </c>
      <c r="O35" s="64">
        <v>2530</v>
      </c>
      <c r="P35" s="65">
        <f>Table22457891011234567[[#This Row],[PEMBULATAN]]*O35</f>
        <v>10120</v>
      </c>
    </row>
    <row r="36" spans="1:16" ht="23.25" customHeight="1" x14ac:dyDescent="0.2">
      <c r="A36" s="14"/>
      <c r="B36" s="14"/>
      <c r="C36" s="73" t="s">
        <v>611</v>
      </c>
      <c r="D36" s="78" t="s">
        <v>289</v>
      </c>
      <c r="E36" s="13">
        <v>44442</v>
      </c>
      <c r="F36" s="76" t="s">
        <v>290</v>
      </c>
      <c r="G36" s="13">
        <v>44443</v>
      </c>
      <c r="H36" s="77" t="s">
        <v>292</v>
      </c>
      <c r="I36" s="16">
        <v>90</v>
      </c>
      <c r="J36" s="16">
        <v>15</v>
      </c>
      <c r="K36" s="16">
        <v>10</v>
      </c>
      <c r="L36" s="16">
        <v>4</v>
      </c>
      <c r="M36" s="81">
        <v>3.375</v>
      </c>
      <c r="N36" s="72">
        <v>4</v>
      </c>
      <c r="O36" s="64">
        <v>2530</v>
      </c>
      <c r="P36" s="65">
        <f>Table22457891011234567[[#This Row],[PEMBULATAN]]*O36</f>
        <v>10120</v>
      </c>
    </row>
    <row r="37" spans="1:16" ht="23.25" customHeight="1" x14ac:dyDescent="0.2">
      <c r="A37" s="14"/>
      <c r="B37" s="14"/>
      <c r="C37" s="73" t="s">
        <v>612</v>
      </c>
      <c r="D37" s="78" t="s">
        <v>289</v>
      </c>
      <c r="E37" s="13">
        <v>44442</v>
      </c>
      <c r="F37" s="76" t="s">
        <v>290</v>
      </c>
      <c r="G37" s="13">
        <v>44443</v>
      </c>
      <c r="H37" s="77" t="s">
        <v>292</v>
      </c>
      <c r="I37" s="16">
        <v>125</v>
      </c>
      <c r="J37" s="16">
        <v>45</v>
      </c>
      <c r="K37" s="16">
        <v>15</v>
      </c>
      <c r="L37" s="16">
        <v>2</v>
      </c>
      <c r="M37" s="81">
        <v>21.09375</v>
      </c>
      <c r="N37" s="72">
        <v>21</v>
      </c>
      <c r="O37" s="64">
        <v>2530</v>
      </c>
      <c r="P37" s="65">
        <f>Table22457891011234567[[#This Row],[PEMBULATAN]]*O37</f>
        <v>53130</v>
      </c>
    </row>
    <row r="38" spans="1:16" ht="23.25" customHeight="1" x14ac:dyDescent="0.2">
      <c r="A38" s="14"/>
      <c r="B38" s="14"/>
      <c r="C38" s="73" t="s">
        <v>613</v>
      </c>
      <c r="D38" s="78" t="s">
        <v>289</v>
      </c>
      <c r="E38" s="13">
        <v>44442</v>
      </c>
      <c r="F38" s="76" t="s">
        <v>290</v>
      </c>
      <c r="G38" s="13">
        <v>44443</v>
      </c>
      <c r="H38" s="77" t="s">
        <v>292</v>
      </c>
      <c r="I38" s="16">
        <v>55</v>
      </c>
      <c r="J38" s="16">
        <v>40</v>
      </c>
      <c r="K38" s="16">
        <v>20</v>
      </c>
      <c r="L38" s="16">
        <v>3</v>
      </c>
      <c r="M38" s="81">
        <v>11</v>
      </c>
      <c r="N38" s="72">
        <v>11</v>
      </c>
      <c r="O38" s="64">
        <v>2530</v>
      </c>
      <c r="P38" s="65">
        <f>Table22457891011234567[[#This Row],[PEMBULATAN]]*O38</f>
        <v>27830</v>
      </c>
    </row>
    <row r="39" spans="1:16" ht="23.25" customHeight="1" x14ac:dyDescent="0.2">
      <c r="A39" s="14"/>
      <c r="B39" s="14"/>
      <c r="C39" s="73" t="s">
        <v>614</v>
      </c>
      <c r="D39" s="78" t="s">
        <v>289</v>
      </c>
      <c r="E39" s="13">
        <v>44442</v>
      </c>
      <c r="F39" s="76" t="s">
        <v>290</v>
      </c>
      <c r="G39" s="13">
        <v>44443</v>
      </c>
      <c r="H39" s="77" t="s">
        <v>292</v>
      </c>
      <c r="I39" s="16">
        <v>60</v>
      </c>
      <c r="J39" s="16">
        <v>14</v>
      </c>
      <c r="K39" s="16">
        <v>10</v>
      </c>
      <c r="L39" s="16">
        <v>3</v>
      </c>
      <c r="M39" s="81">
        <v>2.1</v>
      </c>
      <c r="N39" s="72">
        <v>3</v>
      </c>
      <c r="O39" s="64">
        <v>2530</v>
      </c>
      <c r="P39" s="65">
        <f>Table22457891011234567[[#This Row],[PEMBULATAN]]*O39</f>
        <v>7590</v>
      </c>
    </row>
    <row r="40" spans="1:16" ht="23.25" customHeight="1" x14ac:dyDescent="0.2">
      <c r="A40" s="14"/>
      <c r="B40" s="14"/>
      <c r="C40" s="73" t="s">
        <v>615</v>
      </c>
      <c r="D40" s="78" t="s">
        <v>289</v>
      </c>
      <c r="E40" s="13">
        <v>44442</v>
      </c>
      <c r="F40" s="76" t="s">
        <v>290</v>
      </c>
      <c r="G40" s="13">
        <v>44443</v>
      </c>
      <c r="H40" s="77" t="s">
        <v>292</v>
      </c>
      <c r="I40" s="16">
        <v>60</v>
      </c>
      <c r="J40" s="16">
        <v>60</v>
      </c>
      <c r="K40" s="16">
        <v>5</v>
      </c>
      <c r="L40" s="16">
        <v>4</v>
      </c>
      <c r="M40" s="81">
        <v>4.5</v>
      </c>
      <c r="N40" s="72">
        <v>5</v>
      </c>
      <c r="O40" s="64">
        <v>2530</v>
      </c>
      <c r="P40" s="65">
        <f>Table22457891011234567[[#This Row],[PEMBULATAN]]*O40</f>
        <v>12650</v>
      </c>
    </row>
    <row r="41" spans="1:16" ht="23.25" customHeight="1" x14ac:dyDescent="0.2">
      <c r="A41" s="14"/>
      <c r="B41" s="14"/>
      <c r="C41" s="73" t="s">
        <v>616</v>
      </c>
      <c r="D41" s="78" t="s">
        <v>289</v>
      </c>
      <c r="E41" s="13">
        <v>44442</v>
      </c>
      <c r="F41" s="76" t="s">
        <v>290</v>
      </c>
      <c r="G41" s="13">
        <v>44443</v>
      </c>
      <c r="H41" s="77" t="s">
        <v>292</v>
      </c>
      <c r="I41" s="16">
        <v>120</v>
      </c>
      <c r="J41" s="16">
        <v>30</v>
      </c>
      <c r="K41" s="16">
        <v>5</v>
      </c>
      <c r="L41" s="16">
        <v>2</v>
      </c>
      <c r="M41" s="81">
        <v>4.5</v>
      </c>
      <c r="N41" s="72">
        <v>5</v>
      </c>
      <c r="O41" s="64">
        <v>2530</v>
      </c>
      <c r="P41" s="65">
        <f>Table22457891011234567[[#This Row],[PEMBULATAN]]*O41</f>
        <v>12650</v>
      </c>
    </row>
    <row r="42" spans="1:16" ht="23.25" customHeight="1" x14ac:dyDescent="0.2">
      <c r="A42" s="14"/>
      <c r="B42" s="14"/>
      <c r="C42" s="73" t="s">
        <v>617</v>
      </c>
      <c r="D42" s="78" t="s">
        <v>289</v>
      </c>
      <c r="E42" s="13">
        <v>44442</v>
      </c>
      <c r="F42" s="76" t="s">
        <v>290</v>
      </c>
      <c r="G42" s="13">
        <v>44443</v>
      </c>
      <c r="H42" s="77" t="s">
        <v>292</v>
      </c>
      <c r="I42" s="16">
        <v>150</v>
      </c>
      <c r="J42" s="16">
        <v>6</v>
      </c>
      <c r="K42" s="16">
        <v>6</v>
      </c>
      <c r="L42" s="16">
        <v>1</v>
      </c>
      <c r="M42" s="81">
        <v>1.35</v>
      </c>
      <c r="N42" s="72">
        <v>2</v>
      </c>
      <c r="O42" s="64">
        <v>2530</v>
      </c>
      <c r="P42" s="65">
        <f>Table22457891011234567[[#This Row],[PEMBULATAN]]*O42</f>
        <v>5060</v>
      </c>
    </row>
    <row r="43" spans="1:16" ht="23.25" customHeight="1" x14ac:dyDescent="0.2">
      <c r="A43" s="14"/>
      <c r="B43" s="14"/>
      <c r="C43" s="73" t="s">
        <v>618</v>
      </c>
      <c r="D43" s="78" t="s">
        <v>289</v>
      </c>
      <c r="E43" s="13">
        <v>44442</v>
      </c>
      <c r="F43" s="76" t="s">
        <v>290</v>
      </c>
      <c r="G43" s="13">
        <v>44443</v>
      </c>
      <c r="H43" s="77" t="s">
        <v>292</v>
      </c>
      <c r="I43" s="16">
        <v>120</v>
      </c>
      <c r="J43" s="16">
        <v>32</v>
      </c>
      <c r="K43" s="16">
        <v>5</v>
      </c>
      <c r="L43" s="16">
        <v>1</v>
      </c>
      <c r="M43" s="81">
        <v>4.8</v>
      </c>
      <c r="N43" s="72">
        <v>5</v>
      </c>
      <c r="O43" s="64">
        <v>2530</v>
      </c>
      <c r="P43" s="65">
        <f>Table22457891011234567[[#This Row],[PEMBULATAN]]*O43</f>
        <v>12650</v>
      </c>
    </row>
    <row r="44" spans="1:16" ht="23.25" customHeight="1" x14ac:dyDescent="0.2">
      <c r="A44" s="14"/>
      <c r="B44" s="14"/>
      <c r="C44" s="73" t="s">
        <v>619</v>
      </c>
      <c r="D44" s="78" t="s">
        <v>289</v>
      </c>
      <c r="E44" s="13">
        <v>44442</v>
      </c>
      <c r="F44" s="76" t="s">
        <v>290</v>
      </c>
      <c r="G44" s="13">
        <v>44443</v>
      </c>
      <c r="H44" s="77" t="s">
        <v>292</v>
      </c>
      <c r="I44" s="16">
        <v>100</v>
      </c>
      <c r="J44" s="16">
        <v>64</v>
      </c>
      <c r="K44" s="16">
        <v>35</v>
      </c>
      <c r="L44" s="16">
        <v>23</v>
      </c>
      <c r="M44" s="81">
        <v>56</v>
      </c>
      <c r="N44" s="72">
        <v>56</v>
      </c>
      <c r="O44" s="64">
        <v>2530</v>
      </c>
      <c r="P44" s="65">
        <f>Table22457891011234567[[#This Row],[PEMBULATAN]]*O44</f>
        <v>141680</v>
      </c>
    </row>
    <row r="45" spans="1:16" ht="23.25" customHeight="1" x14ac:dyDescent="0.2">
      <c r="A45" s="14"/>
      <c r="B45" s="14"/>
      <c r="C45" s="73" t="s">
        <v>620</v>
      </c>
      <c r="D45" s="78" t="s">
        <v>289</v>
      </c>
      <c r="E45" s="13">
        <v>44442</v>
      </c>
      <c r="F45" s="76" t="s">
        <v>290</v>
      </c>
      <c r="G45" s="13">
        <v>44443</v>
      </c>
      <c r="H45" s="77" t="s">
        <v>292</v>
      </c>
      <c r="I45" s="16">
        <v>77</v>
      </c>
      <c r="J45" s="16">
        <v>30</v>
      </c>
      <c r="K45" s="16">
        <v>20</v>
      </c>
      <c r="L45" s="16">
        <v>7</v>
      </c>
      <c r="M45" s="81">
        <v>11.55</v>
      </c>
      <c r="N45" s="72">
        <v>12</v>
      </c>
      <c r="O45" s="64">
        <v>2530</v>
      </c>
      <c r="P45" s="65">
        <f>Table22457891011234567[[#This Row],[PEMBULATAN]]*O45</f>
        <v>30360</v>
      </c>
    </row>
    <row r="46" spans="1:16" ht="23.25" customHeight="1" x14ac:dyDescent="0.2">
      <c r="A46" s="14"/>
      <c r="B46" s="14"/>
      <c r="C46" s="73" t="s">
        <v>621</v>
      </c>
      <c r="D46" s="78" t="s">
        <v>289</v>
      </c>
      <c r="E46" s="13">
        <v>44442</v>
      </c>
      <c r="F46" s="76" t="s">
        <v>290</v>
      </c>
      <c r="G46" s="13">
        <v>44443</v>
      </c>
      <c r="H46" s="77" t="s">
        <v>292</v>
      </c>
      <c r="I46" s="16">
        <v>33</v>
      </c>
      <c r="J46" s="16">
        <v>31</v>
      </c>
      <c r="K46" s="16">
        <v>45</v>
      </c>
      <c r="L46" s="16">
        <v>5</v>
      </c>
      <c r="M46" s="81">
        <v>11.508749999999999</v>
      </c>
      <c r="N46" s="72">
        <v>12</v>
      </c>
      <c r="O46" s="64">
        <v>2530</v>
      </c>
      <c r="P46" s="65">
        <f>Table22457891011234567[[#This Row],[PEMBULATAN]]*O46</f>
        <v>30360</v>
      </c>
    </row>
    <row r="47" spans="1:16" ht="23.25" customHeight="1" x14ac:dyDescent="0.2">
      <c r="A47" s="14"/>
      <c r="B47" s="14"/>
      <c r="C47" s="73" t="s">
        <v>622</v>
      </c>
      <c r="D47" s="78" t="s">
        <v>289</v>
      </c>
      <c r="E47" s="13">
        <v>44442</v>
      </c>
      <c r="F47" s="76" t="s">
        <v>290</v>
      </c>
      <c r="G47" s="13">
        <v>44443</v>
      </c>
      <c r="H47" s="77" t="s">
        <v>292</v>
      </c>
      <c r="I47" s="16">
        <v>72</v>
      </c>
      <c r="J47" s="16">
        <v>40</v>
      </c>
      <c r="K47" s="16">
        <v>60</v>
      </c>
      <c r="L47" s="16">
        <v>25</v>
      </c>
      <c r="M47" s="81">
        <v>43.2</v>
      </c>
      <c r="N47" s="72">
        <v>43</v>
      </c>
      <c r="O47" s="64">
        <v>2530</v>
      </c>
      <c r="P47" s="65">
        <f>Table22457891011234567[[#This Row],[PEMBULATAN]]*O47</f>
        <v>108790</v>
      </c>
    </row>
    <row r="48" spans="1:16" ht="23.25" customHeight="1" x14ac:dyDescent="0.2">
      <c r="A48" s="14"/>
      <c r="B48" s="14"/>
      <c r="C48" s="73" t="s">
        <v>623</v>
      </c>
      <c r="D48" s="78" t="s">
        <v>289</v>
      </c>
      <c r="E48" s="13">
        <v>44442</v>
      </c>
      <c r="F48" s="76" t="s">
        <v>290</v>
      </c>
      <c r="G48" s="13">
        <v>44443</v>
      </c>
      <c r="H48" s="77" t="s">
        <v>292</v>
      </c>
      <c r="I48" s="16">
        <v>78</v>
      </c>
      <c r="J48" s="16">
        <v>37</v>
      </c>
      <c r="K48" s="16">
        <v>40</v>
      </c>
      <c r="L48" s="16">
        <v>15</v>
      </c>
      <c r="M48" s="81">
        <v>28.86</v>
      </c>
      <c r="N48" s="72">
        <v>29</v>
      </c>
      <c r="O48" s="64">
        <v>2530</v>
      </c>
      <c r="P48" s="65">
        <f>Table22457891011234567[[#This Row],[PEMBULATAN]]*O48</f>
        <v>73370</v>
      </c>
    </row>
    <row r="49" spans="1:16" ht="23.25" customHeight="1" x14ac:dyDescent="0.2">
      <c r="A49" s="14"/>
      <c r="B49" s="14"/>
      <c r="C49" s="73" t="s">
        <v>624</v>
      </c>
      <c r="D49" s="78" t="s">
        <v>289</v>
      </c>
      <c r="E49" s="13">
        <v>44442</v>
      </c>
      <c r="F49" s="76" t="s">
        <v>290</v>
      </c>
      <c r="G49" s="13">
        <v>44443</v>
      </c>
      <c r="H49" s="77" t="s">
        <v>292</v>
      </c>
      <c r="I49" s="16">
        <v>105</v>
      </c>
      <c r="J49" s="16">
        <v>28</v>
      </c>
      <c r="K49" s="16">
        <v>20</v>
      </c>
      <c r="L49" s="16">
        <v>13</v>
      </c>
      <c r="M49" s="81">
        <v>14.7</v>
      </c>
      <c r="N49" s="72">
        <v>15</v>
      </c>
      <c r="O49" s="64">
        <v>2530</v>
      </c>
      <c r="P49" s="65">
        <f>Table22457891011234567[[#This Row],[PEMBULATAN]]*O49</f>
        <v>37950</v>
      </c>
    </row>
    <row r="50" spans="1:16" ht="23.25" customHeight="1" x14ac:dyDescent="0.2">
      <c r="A50" s="14"/>
      <c r="B50" s="14"/>
      <c r="C50" s="73" t="s">
        <v>625</v>
      </c>
      <c r="D50" s="78" t="s">
        <v>289</v>
      </c>
      <c r="E50" s="13">
        <v>44442</v>
      </c>
      <c r="F50" s="76" t="s">
        <v>290</v>
      </c>
      <c r="G50" s="13">
        <v>44443</v>
      </c>
      <c r="H50" s="77" t="s">
        <v>292</v>
      </c>
      <c r="I50" s="16">
        <v>44</v>
      </c>
      <c r="J50" s="16">
        <v>31</v>
      </c>
      <c r="K50" s="16">
        <v>29</v>
      </c>
      <c r="L50" s="16">
        <v>23</v>
      </c>
      <c r="M50" s="81">
        <v>9.8889999999999993</v>
      </c>
      <c r="N50" s="72">
        <v>23</v>
      </c>
      <c r="O50" s="64">
        <v>2530</v>
      </c>
      <c r="P50" s="65">
        <f>Table22457891011234567[[#This Row],[PEMBULATAN]]*O50</f>
        <v>58190</v>
      </c>
    </row>
    <row r="51" spans="1:16" ht="23.25" customHeight="1" x14ac:dyDescent="0.2">
      <c r="A51" s="14"/>
      <c r="B51" s="14"/>
      <c r="C51" s="73" t="s">
        <v>626</v>
      </c>
      <c r="D51" s="78" t="s">
        <v>289</v>
      </c>
      <c r="E51" s="13">
        <v>44442</v>
      </c>
      <c r="F51" s="76" t="s">
        <v>290</v>
      </c>
      <c r="G51" s="13">
        <v>44443</v>
      </c>
      <c r="H51" s="77" t="s">
        <v>292</v>
      </c>
      <c r="I51" s="16">
        <v>68</v>
      </c>
      <c r="J51" s="16">
        <v>30</v>
      </c>
      <c r="K51" s="16">
        <v>35</v>
      </c>
      <c r="L51" s="16">
        <v>2</v>
      </c>
      <c r="M51" s="81">
        <v>17.850000000000001</v>
      </c>
      <c r="N51" s="72">
        <v>18</v>
      </c>
      <c r="O51" s="64">
        <v>2530</v>
      </c>
      <c r="P51" s="65">
        <f>Table22457891011234567[[#This Row],[PEMBULATAN]]*O51</f>
        <v>45540</v>
      </c>
    </row>
    <row r="52" spans="1:16" ht="23.25" customHeight="1" x14ac:dyDescent="0.2">
      <c r="A52" s="14"/>
      <c r="B52" s="14"/>
      <c r="C52" s="73" t="s">
        <v>627</v>
      </c>
      <c r="D52" s="78" t="s">
        <v>289</v>
      </c>
      <c r="E52" s="13">
        <v>44442</v>
      </c>
      <c r="F52" s="76" t="s">
        <v>290</v>
      </c>
      <c r="G52" s="13">
        <v>44443</v>
      </c>
      <c r="H52" s="77" t="s">
        <v>292</v>
      </c>
      <c r="I52" s="16">
        <v>35</v>
      </c>
      <c r="J52" s="16">
        <v>28</v>
      </c>
      <c r="K52" s="16">
        <v>29</v>
      </c>
      <c r="L52" s="16">
        <v>2</v>
      </c>
      <c r="M52" s="81">
        <v>7.1050000000000004</v>
      </c>
      <c r="N52" s="72">
        <v>7</v>
      </c>
      <c r="O52" s="64">
        <v>2530</v>
      </c>
      <c r="P52" s="65">
        <f>Table22457891011234567[[#This Row],[PEMBULATAN]]*O52</f>
        <v>17710</v>
      </c>
    </row>
    <row r="53" spans="1:16" ht="23.25" customHeight="1" x14ac:dyDescent="0.2">
      <c r="A53" s="14"/>
      <c r="B53" s="14"/>
      <c r="C53" s="73" t="s">
        <v>628</v>
      </c>
      <c r="D53" s="78" t="s">
        <v>289</v>
      </c>
      <c r="E53" s="13">
        <v>44442</v>
      </c>
      <c r="F53" s="76" t="s">
        <v>290</v>
      </c>
      <c r="G53" s="13">
        <v>44443</v>
      </c>
      <c r="H53" s="77" t="s">
        <v>292</v>
      </c>
      <c r="I53" s="16">
        <v>50</v>
      </c>
      <c r="J53" s="16">
        <v>50</v>
      </c>
      <c r="K53" s="16">
        <v>40</v>
      </c>
      <c r="L53" s="16">
        <v>27</v>
      </c>
      <c r="M53" s="81">
        <v>25</v>
      </c>
      <c r="N53" s="72">
        <v>27</v>
      </c>
      <c r="O53" s="64">
        <v>2530</v>
      </c>
      <c r="P53" s="65">
        <f>Table22457891011234567[[#This Row],[PEMBULATAN]]*O53</f>
        <v>68310</v>
      </c>
    </row>
    <row r="54" spans="1:16" ht="23.25" customHeight="1" x14ac:dyDescent="0.2">
      <c r="A54" s="14"/>
      <c r="B54" s="14"/>
      <c r="C54" s="73" t="s">
        <v>629</v>
      </c>
      <c r="D54" s="78" t="s">
        <v>289</v>
      </c>
      <c r="E54" s="13">
        <v>44442</v>
      </c>
      <c r="F54" s="76" t="s">
        <v>290</v>
      </c>
      <c r="G54" s="13">
        <v>44443</v>
      </c>
      <c r="H54" s="77" t="s">
        <v>292</v>
      </c>
      <c r="I54" s="16">
        <v>55</v>
      </c>
      <c r="J54" s="16">
        <v>45</v>
      </c>
      <c r="K54" s="16">
        <v>25</v>
      </c>
      <c r="L54" s="16">
        <v>11</v>
      </c>
      <c r="M54" s="81">
        <v>15.46875</v>
      </c>
      <c r="N54" s="72">
        <v>16</v>
      </c>
      <c r="O54" s="64">
        <v>2530</v>
      </c>
      <c r="P54" s="65">
        <f>Table22457891011234567[[#This Row],[PEMBULATAN]]*O54</f>
        <v>40480</v>
      </c>
    </row>
    <row r="55" spans="1:16" ht="23.25" customHeight="1" x14ac:dyDescent="0.2">
      <c r="A55" s="14"/>
      <c r="B55" s="14"/>
      <c r="C55" s="73" t="s">
        <v>630</v>
      </c>
      <c r="D55" s="78" t="s">
        <v>289</v>
      </c>
      <c r="E55" s="13">
        <v>44442</v>
      </c>
      <c r="F55" s="76" t="s">
        <v>290</v>
      </c>
      <c r="G55" s="13">
        <v>44443</v>
      </c>
      <c r="H55" s="77" t="s">
        <v>292</v>
      </c>
      <c r="I55" s="16">
        <v>44</v>
      </c>
      <c r="J55" s="16">
        <v>40</v>
      </c>
      <c r="K55" s="16">
        <v>26</v>
      </c>
      <c r="L55" s="16">
        <v>8</v>
      </c>
      <c r="M55" s="81">
        <v>11.44</v>
      </c>
      <c r="N55" s="72">
        <v>12</v>
      </c>
      <c r="O55" s="64">
        <v>2530</v>
      </c>
      <c r="P55" s="65">
        <f>Table22457891011234567[[#This Row],[PEMBULATAN]]*O55</f>
        <v>30360</v>
      </c>
    </row>
    <row r="56" spans="1:16" ht="23.25" customHeight="1" x14ac:dyDescent="0.2">
      <c r="A56" s="14"/>
      <c r="B56" s="14"/>
      <c r="C56" s="73" t="s">
        <v>631</v>
      </c>
      <c r="D56" s="78" t="s">
        <v>289</v>
      </c>
      <c r="E56" s="13">
        <v>44442</v>
      </c>
      <c r="F56" s="76" t="s">
        <v>290</v>
      </c>
      <c r="G56" s="13">
        <v>44443</v>
      </c>
      <c r="H56" s="77" t="s">
        <v>292</v>
      </c>
      <c r="I56" s="16">
        <v>60</v>
      </c>
      <c r="J56" s="16">
        <v>54</v>
      </c>
      <c r="K56" s="16">
        <v>25</v>
      </c>
      <c r="L56" s="16">
        <v>3</v>
      </c>
      <c r="M56" s="81">
        <v>20.25</v>
      </c>
      <c r="N56" s="72">
        <v>20</v>
      </c>
      <c r="O56" s="64">
        <v>2530</v>
      </c>
      <c r="P56" s="65">
        <f>Table22457891011234567[[#This Row],[PEMBULATAN]]*O56</f>
        <v>50600</v>
      </c>
    </row>
    <row r="57" spans="1:16" ht="23.25" customHeight="1" x14ac:dyDescent="0.2">
      <c r="A57" s="14"/>
      <c r="B57" s="14"/>
      <c r="C57" s="73" t="s">
        <v>632</v>
      </c>
      <c r="D57" s="78" t="s">
        <v>289</v>
      </c>
      <c r="E57" s="13">
        <v>44442</v>
      </c>
      <c r="F57" s="76" t="s">
        <v>290</v>
      </c>
      <c r="G57" s="13">
        <v>44443</v>
      </c>
      <c r="H57" s="77" t="s">
        <v>292</v>
      </c>
      <c r="I57" s="16">
        <v>82</v>
      </c>
      <c r="J57" s="16">
        <v>15</v>
      </c>
      <c r="K57" s="16">
        <v>10</v>
      </c>
      <c r="L57" s="16">
        <v>3</v>
      </c>
      <c r="M57" s="81">
        <v>3.0750000000000002</v>
      </c>
      <c r="N57" s="72">
        <v>3</v>
      </c>
      <c r="O57" s="64">
        <v>2530</v>
      </c>
      <c r="P57" s="65">
        <f>Table22457891011234567[[#This Row],[PEMBULATAN]]*O57</f>
        <v>7590</v>
      </c>
    </row>
    <row r="58" spans="1:16" ht="23.25" customHeight="1" x14ac:dyDescent="0.2">
      <c r="A58" s="14"/>
      <c r="B58" s="14"/>
      <c r="C58" s="73" t="s">
        <v>633</v>
      </c>
      <c r="D58" s="78" t="s">
        <v>289</v>
      </c>
      <c r="E58" s="13">
        <v>44442</v>
      </c>
      <c r="F58" s="76" t="s">
        <v>290</v>
      </c>
      <c r="G58" s="13">
        <v>44443</v>
      </c>
      <c r="H58" s="77" t="s">
        <v>292</v>
      </c>
      <c r="I58" s="16">
        <v>52</v>
      </c>
      <c r="J58" s="16">
        <v>44</v>
      </c>
      <c r="K58" s="16">
        <v>29</v>
      </c>
      <c r="L58" s="16">
        <v>11</v>
      </c>
      <c r="M58" s="81">
        <v>16.588000000000001</v>
      </c>
      <c r="N58" s="72">
        <v>17</v>
      </c>
      <c r="O58" s="64">
        <v>2530</v>
      </c>
      <c r="P58" s="65">
        <f>Table22457891011234567[[#This Row],[PEMBULATAN]]*O58</f>
        <v>43010</v>
      </c>
    </row>
    <row r="59" spans="1:16" ht="23.25" customHeight="1" x14ac:dyDescent="0.2">
      <c r="A59" s="14"/>
      <c r="B59" s="14"/>
      <c r="C59" s="73" t="s">
        <v>634</v>
      </c>
      <c r="D59" s="78" t="s">
        <v>289</v>
      </c>
      <c r="E59" s="13">
        <v>44442</v>
      </c>
      <c r="F59" s="76" t="s">
        <v>290</v>
      </c>
      <c r="G59" s="13">
        <v>44443</v>
      </c>
      <c r="H59" s="77" t="s">
        <v>292</v>
      </c>
      <c r="I59" s="16">
        <v>47</v>
      </c>
      <c r="J59" s="16">
        <v>36</v>
      </c>
      <c r="K59" s="16">
        <v>30</v>
      </c>
      <c r="L59" s="16">
        <v>11</v>
      </c>
      <c r="M59" s="81">
        <v>12.69</v>
      </c>
      <c r="N59" s="72">
        <v>13</v>
      </c>
      <c r="O59" s="64">
        <v>2530</v>
      </c>
      <c r="P59" s="65">
        <f>Table22457891011234567[[#This Row],[PEMBULATAN]]*O59</f>
        <v>32890</v>
      </c>
    </row>
    <row r="60" spans="1:16" ht="23.25" customHeight="1" x14ac:dyDescent="0.2">
      <c r="A60" s="14"/>
      <c r="B60" s="14"/>
      <c r="C60" s="73" t="s">
        <v>635</v>
      </c>
      <c r="D60" s="78" t="s">
        <v>289</v>
      </c>
      <c r="E60" s="13">
        <v>44442</v>
      </c>
      <c r="F60" s="76" t="s">
        <v>290</v>
      </c>
      <c r="G60" s="13">
        <v>44443</v>
      </c>
      <c r="H60" s="77" t="s">
        <v>292</v>
      </c>
      <c r="I60" s="16">
        <v>55</v>
      </c>
      <c r="J60" s="16">
        <v>38</v>
      </c>
      <c r="K60" s="16">
        <v>20</v>
      </c>
      <c r="L60" s="16">
        <v>5</v>
      </c>
      <c r="M60" s="81">
        <v>10.45</v>
      </c>
      <c r="N60" s="72">
        <v>11</v>
      </c>
      <c r="O60" s="64">
        <v>2530</v>
      </c>
      <c r="P60" s="65">
        <f>Table22457891011234567[[#This Row],[PEMBULATAN]]*O60</f>
        <v>27830</v>
      </c>
    </row>
    <row r="61" spans="1:16" ht="23.25" customHeight="1" x14ac:dyDescent="0.2">
      <c r="A61" s="14"/>
      <c r="B61" s="14"/>
      <c r="C61" s="73" t="s">
        <v>636</v>
      </c>
      <c r="D61" s="78" t="s">
        <v>289</v>
      </c>
      <c r="E61" s="13">
        <v>44442</v>
      </c>
      <c r="F61" s="76" t="s">
        <v>290</v>
      </c>
      <c r="G61" s="13">
        <v>44443</v>
      </c>
      <c r="H61" s="77" t="s">
        <v>292</v>
      </c>
      <c r="I61" s="16">
        <v>43</v>
      </c>
      <c r="J61" s="16">
        <v>34</v>
      </c>
      <c r="K61" s="16">
        <v>30</v>
      </c>
      <c r="L61" s="16">
        <v>3</v>
      </c>
      <c r="M61" s="81">
        <v>10.965</v>
      </c>
      <c r="N61" s="72">
        <v>11</v>
      </c>
      <c r="O61" s="64">
        <v>2530</v>
      </c>
      <c r="P61" s="65">
        <f>Table22457891011234567[[#This Row],[PEMBULATAN]]*O61</f>
        <v>27830</v>
      </c>
    </row>
    <row r="62" spans="1:16" ht="23.25" customHeight="1" x14ac:dyDescent="0.2">
      <c r="A62" s="14"/>
      <c r="B62" s="14"/>
      <c r="C62" s="73" t="s">
        <v>637</v>
      </c>
      <c r="D62" s="78" t="s">
        <v>289</v>
      </c>
      <c r="E62" s="13">
        <v>44442</v>
      </c>
      <c r="F62" s="76" t="s">
        <v>290</v>
      </c>
      <c r="G62" s="13">
        <v>44443</v>
      </c>
      <c r="H62" s="77" t="s">
        <v>292</v>
      </c>
      <c r="I62" s="16">
        <v>90</v>
      </c>
      <c r="J62" s="16">
        <v>45</v>
      </c>
      <c r="K62" s="16">
        <v>10</v>
      </c>
      <c r="L62" s="16">
        <v>2</v>
      </c>
      <c r="M62" s="81">
        <v>10.125</v>
      </c>
      <c r="N62" s="72">
        <v>10</v>
      </c>
      <c r="O62" s="64">
        <v>2530</v>
      </c>
      <c r="P62" s="65">
        <f>Table22457891011234567[[#This Row],[PEMBULATAN]]*O62</f>
        <v>25300</v>
      </c>
    </row>
    <row r="63" spans="1:16" ht="23.25" customHeight="1" x14ac:dyDescent="0.2">
      <c r="A63" s="14"/>
      <c r="B63" s="14"/>
      <c r="C63" s="73" t="s">
        <v>638</v>
      </c>
      <c r="D63" s="78" t="s">
        <v>289</v>
      </c>
      <c r="E63" s="13">
        <v>44442</v>
      </c>
      <c r="F63" s="76" t="s">
        <v>290</v>
      </c>
      <c r="G63" s="13">
        <v>44443</v>
      </c>
      <c r="H63" s="77" t="s">
        <v>292</v>
      </c>
      <c r="I63" s="16">
        <v>45</v>
      </c>
      <c r="J63" s="16">
        <v>40</v>
      </c>
      <c r="K63" s="16">
        <v>20</v>
      </c>
      <c r="L63" s="16">
        <v>1</v>
      </c>
      <c r="M63" s="81">
        <v>9</v>
      </c>
      <c r="N63" s="72">
        <v>9</v>
      </c>
      <c r="O63" s="64">
        <v>2530</v>
      </c>
      <c r="P63" s="65">
        <f>Table22457891011234567[[#This Row],[PEMBULATAN]]*O63</f>
        <v>22770</v>
      </c>
    </row>
    <row r="64" spans="1:16" ht="23.25" customHeight="1" x14ac:dyDescent="0.2">
      <c r="A64" s="14"/>
      <c r="B64" s="14"/>
      <c r="C64" s="73" t="s">
        <v>639</v>
      </c>
      <c r="D64" s="78" t="s">
        <v>289</v>
      </c>
      <c r="E64" s="13">
        <v>44442</v>
      </c>
      <c r="F64" s="76" t="s">
        <v>290</v>
      </c>
      <c r="G64" s="13">
        <v>44443</v>
      </c>
      <c r="H64" s="77" t="s">
        <v>292</v>
      </c>
      <c r="I64" s="16">
        <v>54</v>
      </c>
      <c r="J64" s="16">
        <v>22</v>
      </c>
      <c r="K64" s="16">
        <v>30</v>
      </c>
      <c r="L64" s="16">
        <v>13</v>
      </c>
      <c r="M64" s="81">
        <v>8.91</v>
      </c>
      <c r="N64" s="72">
        <v>13</v>
      </c>
      <c r="O64" s="64">
        <v>2530</v>
      </c>
      <c r="P64" s="65">
        <f>Table22457891011234567[[#This Row],[PEMBULATAN]]*O64</f>
        <v>32890</v>
      </c>
    </row>
    <row r="65" spans="1:16" ht="23.25" customHeight="1" x14ac:dyDescent="0.2">
      <c r="A65" s="14"/>
      <c r="B65" s="14"/>
      <c r="C65" s="73" t="s">
        <v>640</v>
      </c>
      <c r="D65" s="78" t="s">
        <v>289</v>
      </c>
      <c r="E65" s="13">
        <v>44442</v>
      </c>
      <c r="F65" s="76" t="s">
        <v>290</v>
      </c>
      <c r="G65" s="13">
        <v>44443</v>
      </c>
      <c r="H65" s="77" t="s">
        <v>292</v>
      </c>
      <c r="I65" s="16">
        <v>60</v>
      </c>
      <c r="J65" s="16">
        <v>30</v>
      </c>
      <c r="K65" s="16">
        <v>30</v>
      </c>
      <c r="L65" s="16">
        <v>3</v>
      </c>
      <c r="M65" s="81">
        <v>13.5</v>
      </c>
      <c r="N65" s="72">
        <v>14</v>
      </c>
      <c r="O65" s="64">
        <v>2530</v>
      </c>
      <c r="P65" s="65">
        <f>Table22457891011234567[[#This Row],[PEMBULATAN]]*O65</f>
        <v>35420</v>
      </c>
    </row>
    <row r="66" spans="1:16" ht="23.25" customHeight="1" x14ac:dyDescent="0.2">
      <c r="A66" s="14"/>
      <c r="B66" s="14"/>
      <c r="C66" s="73" t="s">
        <v>641</v>
      </c>
      <c r="D66" s="78" t="s">
        <v>289</v>
      </c>
      <c r="E66" s="13">
        <v>44442</v>
      </c>
      <c r="F66" s="76" t="s">
        <v>290</v>
      </c>
      <c r="G66" s="13">
        <v>44443</v>
      </c>
      <c r="H66" s="77" t="s">
        <v>292</v>
      </c>
      <c r="I66" s="16">
        <v>48</v>
      </c>
      <c r="J66" s="16">
        <v>52</v>
      </c>
      <c r="K66" s="16">
        <v>35</v>
      </c>
      <c r="L66" s="16">
        <v>5</v>
      </c>
      <c r="M66" s="81">
        <v>21.84</v>
      </c>
      <c r="N66" s="72">
        <v>22</v>
      </c>
      <c r="O66" s="64">
        <v>2530</v>
      </c>
      <c r="P66" s="65">
        <f>Table22457891011234567[[#This Row],[PEMBULATAN]]*O66</f>
        <v>55660</v>
      </c>
    </row>
    <row r="67" spans="1:16" ht="23.25" customHeight="1" x14ac:dyDescent="0.2">
      <c r="A67" s="14"/>
      <c r="B67" s="14"/>
      <c r="C67" s="73" t="s">
        <v>642</v>
      </c>
      <c r="D67" s="78" t="s">
        <v>289</v>
      </c>
      <c r="E67" s="13">
        <v>44442</v>
      </c>
      <c r="F67" s="76" t="s">
        <v>290</v>
      </c>
      <c r="G67" s="13">
        <v>44443</v>
      </c>
      <c r="H67" s="77" t="s">
        <v>292</v>
      </c>
      <c r="I67" s="16">
        <v>50</v>
      </c>
      <c r="J67" s="16">
        <v>40</v>
      </c>
      <c r="K67" s="16">
        <v>20</v>
      </c>
      <c r="L67" s="16">
        <v>5</v>
      </c>
      <c r="M67" s="81">
        <v>10</v>
      </c>
      <c r="N67" s="72">
        <v>10</v>
      </c>
      <c r="O67" s="64">
        <v>2530</v>
      </c>
      <c r="P67" s="65">
        <f>Table22457891011234567[[#This Row],[PEMBULATAN]]*O67</f>
        <v>25300</v>
      </c>
    </row>
    <row r="68" spans="1:16" ht="23.25" customHeight="1" x14ac:dyDescent="0.2">
      <c r="A68" s="14"/>
      <c r="B68" s="14"/>
      <c r="C68" s="73" t="s">
        <v>643</v>
      </c>
      <c r="D68" s="78" t="s">
        <v>289</v>
      </c>
      <c r="E68" s="13">
        <v>44442</v>
      </c>
      <c r="F68" s="76" t="s">
        <v>290</v>
      </c>
      <c r="G68" s="13">
        <v>44443</v>
      </c>
      <c r="H68" s="77" t="s">
        <v>292</v>
      </c>
      <c r="I68" s="16">
        <v>75</v>
      </c>
      <c r="J68" s="16">
        <v>57</v>
      </c>
      <c r="K68" s="16">
        <v>27</v>
      </c>
      <c r="L68" s="16">
        <v>13</v>
      </c>
      <c r="M68" s="81">
        <v>28.856249999999999</v>
      </c>
      <c r="N68" s="72">
        <v>29</v>
      </c>
      <c r="O68" s="64">
        <v>2530</v>
      </c>
      <c r="P68" s="65">
        <f>Table22457891011234567[[#This Row],[PEMBULATAN]]*O68</f>
        <v>73370</v>
      </c>
    </row>
    <row r="69" spans="1:16" ht="23.25" customHeight="1" x14ac:dyDescent="0.2">
      <c r="A69" s="14"/>
      <c r="B69" s="14"/>
      <c r="C69" s="73" t="s">
        <v>644</v>
      </c>
      <c r="D69" s="78" t="s">
        <v>289</v>
      </c>
      <c r="E69" s="13">
        <v>44442</v>
      </c>
      <c r="F69" s="76" t="s">
        <v>290</v>
      </c>
      <c r="G69" s="13">
        <v>44443</v>
      </c>
      <c r="H69" s="77" t="s">
        <v>292</v>
      </c>
      <c r="I69" s="16">
        <v>95</v>
      </c>
      <c r="J69" s="16">
        <v>40</v>
      </c>
      <c r="K69" s="16">
        <v>35</v>
      </c>
      <c r="L69" s="16">
        <v>13</v>
      </c>
      <c r="M69" s="81">
        <v>33.25</v>
      </c>
      <c r="N69" s="72">
        <v>33</v>
      </c>
      <c r="O69" s="64">
        <v>2530</v>
      </c>
      <c r="P69" s="65">
        <f>Table22457891011234567[[#This Row],[PEMBULATAN]]*O69</f>
        <v>83490</v>
      </c>
    </row>
    <row r="70" spans="1:16" ht="23.25" customHeight="1" x14ac:dyDescent="0.2">
      <c r="A70" s="14"/>
      <c r="B70" s="14"/>
      <c r="C70" s="73" t="s">
        <v>645</v>
      </c>
      <c r="D70" s="78" t="s">
        <v>289</v>
      </c>
      <c r="E70" s="13">
        <v>44442</v>
      </c>
      <c r="F70" s="76" t="s">
        <v>290</v>
      </c>
      <c r="G70" s="13">
        <v>44443</v>
      </c>
      <c r="H70" s="77" t="s">
        <v>292</v>
      </c>
      <c r="I70" s="16">
        <v>70</v>
      </c>
      <c r="J70" s="16">
        <v>63</v>
      </c>
      <c r="K70" s="16">
        <v>35</v>
      </c>
      <c r="L70" s="16">
        <v>9</v>
      </c>
      <c r="M70" s="81">
        <v>38.587499999999999</v>
      </c>
      <c r="N70" s="72">
        <v>39</v>
      </c>
      <c r="O70" s="64">
        <v>2530</v>
      </c>
      <c r="P70" s="65">
        <f>Table22457891011234567[[#This Row],[PEMBULATAN]]*O70</f>
        <v>98670</v>
      </c>
    </row>
    <row r="71" spans="1:16" ht="23.25" customHeight="1" x14ac:dyDescent="0.2">
      <c r="A71" s="14"/>
      <c r="B71" s="14"/>
      <c r="C71" s="73" t="s">
        <v>646</v>
      </c>
      <c r="D71" s="78" t="s">
        <v>289</v>
      </c>
      <c r="E71" s="13">
        <v>44442</v>
      </c>
      <c r="F71" s="76" t="s">
        <v>290</v>
      </c>
      <c r="G71" s="13">
        <v>44443</v>
      </c>
      <c r="H71" s="77" t="s">
        <v>292</v>
      </c>
      <c r="I71" s="16">
        <v>86</v>
      </c>
      <c r="J71" s="16">
        <v>62</v>
      </c>
      <c r="K71" s="16">
        <v>35</v>
      </c>
      <c r="L71" s="16">
        <v>17</v>
      </c>
      <c r="M71" s="81">
        <v>46.655000000000001</v>
      </c>
      <c r="N71" s="72">
        <v>47</v>
      </c>
      <c r="O71" s="64">
        <v>2530</v>
      </c>
      <c r="P71" s="65">
        <f>Table22457891011234567[[#This Row],[PEMBULATAN]]*O71</f>
        <v>118910</v>
      </c>
    </row>
    <row r="72" spans="1:16" ht="23.25" customHeight="1" x14ac:dyDescent="0.2">
      <c r="A72" s="14"/>
      <c r="B72" s="14"/>
      <c r="C72" s="73" t="s">
        <v>647</v>
      </c>
      <c r="D72" s="78" t="s">
        <v>289</v>
      </c>
      <c r="E72" s="13">
        <v>44442</v>
      </c>
      <c r="F72" s="76" t="s">
        <v>290</v>
      </c>
      <c r="G72" s="13">
        <v>44443</v>
      </c>
      <c r="H72" s="77" t="s">
        <v>292</v>
      </c>
      <c r="I72" s="16">
        <v>35</v>
      </c>
      <c r="J72" s="16">
        <v>24</v>
      </c>
      <c r="K72" s="16">
        <v>10</v>
      </c>
      <c r="L72" s="16">
        <v>2</v>
      </c>
      <c r="M72" s="81">
        <v>2.1</v>
      </c>
      <c r="N72" s="72">
        <v>2</v>
      </c>
      <c r="O72" s="64">
        <v>2530</v>
      </c>
      <c r="P72" s="65">
        <f>Table22457891011234567[[#This Row],[PEMBULATAN]]*O72</f>
        <v>5060</v>
      </c>
    </row>
    <row r="73" spans="1:16" ht="23.25" customHeight="1" x14ac:dyDescent="0.2">
      <c r="A73" s="14"/>
      <c r="B73" s="14"/>
      <c r="C73" s="73" t="s">
        <v>648</v>
      </c>
      <c r="D73" s="78" t="s">
        <v>289</v>
      </c>
      <c r="E73" s="13">
        <v>44442</v>
      </c>
      <c r="F73" s="76" t="s">
        <v>290</v>
      </c>
      <c r="G73" s="13">
        <v>44443</v>
      </c>
      <c r="H73" s="77" t="s">
        <v>292</v>
      </c>
      <c r="I73" s="16">
        <v>56</v>
      </c>
      <c r="J73" s="16">
        <v>69</v>
      </c>
      <c r="K73" s="16">
        <v>40</v>
      </c>
      <c r="L73" s="16">
        <v>11</v>
      </c>
      <c r="M73" s="81">
        <v>38.64</v>
      </c>
      <c r="N73" s="72">
        <v>39</v>
      </c>
      <c r="O73" s="64">
        <v>2530</v>
      </c>
      <c r="P73" s="65">
        <f>Table22457891011234567[[#This Row],[PEMBULATAN]]*O73</f>
        <v>98670</v>
      </c>
    </row>
    <row r="74" spans="1:16" ht="23.25" customHeight="1" x14ac:dyDescent="0.2">
      <c r="A74" s="14"/>
      <c r="B74" s="14"/>
      <c r="C74" s="73" t="s">
        <v>649</v>
      </c>
      <c r="D74" s="78" t="s">
        <v>289</v>
      </c>
      <c r="E74" s="13">
        <v>44442</v>
      </c>
      <c r="F74" s="76" t="s">
        <v>290</v>
      </c>
      <c r="G74" s="13">
        <v>44443</v>
      </c>
      <c r="H74" s="77" t="s">
        <v>292</v>
      </c>
      <c r="I74" s="16">
        <v>54</v>
      </c>
      <c r="J74" s="16">
        <v>50</v>
      </c>
      <c r="K74" s="16">
        <v>17</v>
      </c>
      <c r="L74" s="16">
        <v>22</v>
      </c>
      <c r="M74" s="81">
        <v>11.475</v>
      </c>
      <c r="N74" s="72">
        <v>22</v>
      </c>
      <c r="O74" s="64">
        <v>2530</v>
      </c>
      <c r="P74" s="65">
        <f>Table22457891011234567[[#This Row],[PEMBULATAN]]*O74</f>
        <v>55660</v>
      </c>
    </row>
    <row r="75" spans="1:16" ht="23.25" customHeight="1" x14ac:dyDescent="0.2">
      <c r="A75" s="14"/>
      <c r="B75" s="14"/>
      <c r="C75" s="73" t="s">
        <v>650</v>
      </c>
      <c r="D75" s="78" t="s">
        <v>289</v>
      </c>
      <c r="E75" s="13">
        <v>44442</v>
      </c>
      <c r="F75" s="76" t="s">
        <v>290</v>
      </c>
      <c r="G75" s="13">
        <v>44443</v>
      </c>
      <c r="H75" s="77" t="s">
        <v>292</v>
      </c>
      <c r="I75" s="16">
        <v>93</v>
      </c>
      <c r="J75" s="16">
        <v>67</v>
      </c>
      <c r="K75" s="16">
        <v>30</v>
      </c>
      <c r="L75" s="16">
        <v>13</v>
      </c>
      <c r="M75" s="81">
        <v>46.732500000000002</v>
      </c>
      <c r="N75" s="72">
        <v>47</v>
      </c>
      <c r="O75" s="64">
        <v>2530</v>
      </c>
      <c r="P75" s="65">
        <f>Table22457891011234567[[#This Row],[PEMBULATAN]]*O75</f>
        <v>118910</v>
      </c>
    </row>
    <row r="76" spans="1:16" ht="23.25" customHeight="1" x14ac:dyDescent="0.2">
      <c r="A76" s="14"/>
      <c r="B76" s="14"/>
      <c r="C76" s="73" t="s">
        <v>651</v>
      </c>
      <c r="D76" s="78" t="s">
        <v>289</v>
      </c>
      <c r="E76" s="13">
        <v>44442</v>
      </c>
      <c r="F76" s="76" t="s">
        <v>290</v>
      </c>
      <c r="G76" s="13">
        <v>44443</v>
      </c>
      <c r="H76" s="77" t="s">
        <v>292</v>
      </c>
      <c r="I76" s="16">
        <v>90</v>
      </c>
      <c r="J76" s="16">
        <v>51</v>
      </c>
      <c r="K76" s="16">
        <v>25</v>
      </c>
      <c r="L76" s="16">
        <v>16</v>
      </c>
      <c r="M76" s="81">
        <v>28.6875</v>
      </c>
      <c r="N76" s="72">
        <v>29</v>
      </c>
      <c r="O76" s="64">
        <v>2530</v>
      </c>
      <c r="P76" s="65">
        <f>Table22457891011234567[[#This Row],[PEMBULATAN]]*O76</f>
        <v>73370</v>
      </c>
    </row>
    <row r="77" spans="1:16" ht="23.25" customHeight="1" x14ac:dyDescent="0.2">
      <c r="A77" s="14"/>
      <c r="B77" s="14"/>
      <c r="C77" s="73" t="s">
        <v>652</v>
      </c>
      <c r="D77" s="78" t="s">
        <v>289</v>
      </c>
      <c r="E77" s="13">
        <v>44442</v>
      </c>
      <c r="F77" s="76" t="s">
        <v>290</v>
      </c>
      <c r="G77" s="13">
        <v>44443</v>
      </c>
      <c r="H77" s="77" t="s">
        <v>292</v>
      </c>
      <c r="I77" s="16">
        <v>34</v>
      </c>
      <c r="J77" s="16">
        <v>60</v>
      </c>
      <c r="K77" s="16">
        <v>30</v>
      </c>
      <c r="L77" s="16">
        <v>8</v>
      </c>
      <c r="M77" s="81">
        <v>15.3</v>
      </c>
      <c r="N77" s="72">
        <v>16</v>
      </c>
      <c r="O77" s="64">
        <v>2530</v>
      </c>
      <c r="P77" s="65">
        <f>Table22457891011234567[[#This Row],[PEMBULATAN]]*O77</f>
        <v>40480</v>
      </c>
    </row>
    <row r="78" spans="1:16" ht="23.25" customHeight="1" x14ac:dyDescent="0.2">
      <c r="A78" s="14"/>
      <c r="B78" s="14"/>
      <c r="C78" s="73" t="s">
        <v>653</v>
      </c>
      <c r="D78" s="78" t="s">
        <v>289</v>
      </c>
      <c r="E78" s="13">
        <v>44442</v>
      </c>
      <c r="F78" s="76" t="s">
        <v>290</v>
      </c>
      <c r="G78" s="13">
        <v>44443</v>
      </c>
      <c r="H78" s="77" t="s">
        <v>292</v>
      </c>
      <c r="I78" s="16">
        <v>52</v>
      </c>
      <c r="J78" s="16">
        <v>41</v>
      </c>
      <c r="K78" s="16">
        <v>30</v>
      </c>
      <c r="L78" s="16">
        <v>4</v>
      </c>
      <c r="M78" s="81">
        <v>15.99</v>
      </c>
      <c r="N78" s="72">
        <v>16</v>
      </c>
      <c r="O78" s="64">
        <v>2530</v>
      </c>
      <c r="P78" s="65">
        <f>Table22457891011234567[[#This Row],[PEMBULATAN]]*O78</f>
        <v>40480</v>
      </c>
    </row>
    <row r="79" spans="1:16" ht="23.25" customHeight="1" x14ac:dyDescent="0.2">
      <c r="A79" s="14"/>
      <c r="B79" s="14"/>
      <c r="C79" s="73" t="s">
        <v>654</v>
      </c>
      <c r="D79" s="78" t="s">
        <v>289</v>
      </c>
      <c r="E79" s="13">
        <v>44442</v>
      </c>
      <c r="F79" s="76" t="s">
        <v>290</v>
      </c>
      <c r="G79" s="13">
        <v>44443</v>
      </c>
      <c r="H79" s="77" t="s">
        <v>292</v>
      </c>
      <c r="I79" s="16">
        <v>80</v>
      </c>
      <c r="J79" s="16">
        <v>50</v>
      </c>
      <c r="K79" s="16">
        <v>35</v>
      </c>
      <c r="L79" s="16">
        <v>13</v>
      </c>
      <c r="M79" s="81">
        <v>35</v>
      </c>
      <c r="N79" s="72">
        <v>35</v>
      </c>
      <c r="O79" s="64">
        <v>2530</v>
      </c>
      <c r="P79" s="65">
        <f>Table22457891011234567[[#This Row],[PEMBULATAN]]*O79</f>
        <v>88550</v>
      </c>
    </row>
    <row r="80" spans="1:16" ht="23.25" customHeight="1" x14ac:dyDescent="0.2">
      <c r="A80" s="14"/>
      <c r="B80" s="14"/>
      <c r="C80" s="73" t="s">
        <v>655</v>
      </c>
      <c r="D80" s="78" t="s">
        <v>289</v>
      </c>
      <c r="E80" s="13">
        <v>44442</v>
      </c>
      <c r="F80" s="76" t="s">
        <v>290</v>
      </c>
      <c r="G80" s="13">
        <v>44443</v>
      </c>
      <c r="H80" s="77" t="s">
        <v>292</v>
      </c>
      <c r="I80" s="16">
        <v>90</v>
      </c>
      <c r="J80" s="16">
        <v>55</v>
      </c>
      <c r="K80" s="16">
        <v>40</v>
      </c>
      <c r="L80" s="16">
        <v>16</v>
      </c>
      <c r="M80" s="81">
        <v>49.5</v>
      </c>
      <c r="N80" s="72">
        <v>50</v>
      </c>
      <c r="O80" s="64">
        <v>2530</v>
      </c>
      <c r="P80" s="65">
        <f>Table22457891011234567[[#This Row],[PEMBULATAN]]*O80</f>
        <v>126500</v>
      </c>
    </row>
    <row r="81" spans="1:16" ht="23.25" customHeight="1" x14ac:dyDescent="0.2">
      <c r="A81" s="14"/>
      <c r="B81" s="14"/>
      <c r="C81" s="73" t="s">
        <v>656</v>
      </c>
      <c r="D81" s="78" t="s">
        <v>289</v>
      </c>
      <c r="E81" s="13">
        <v>44442</v>
      </c>
      <c r="F81" s="76" t="s">
        <v>290</v>
      </c>
      <c r="G81" s="13">
        <v>44443</v>
      </c>
      <c r="H81" s="77" t="s">
        <v>292</v>
      </c>
      <c r="I81" s="16">
        <v>90</v>
      </c>
      <c r="J81" s="16">
        <v>58</v>
      </c>
      <c r="K81" s="16">
        <v>27</v>
      </c>
      <c r="L81" s="16">
        <v>22</v>
      </c>
      <c r="M81" s="81">
        <v>35.234999999999999</v>
      </c>
      <c r="N81" s="72">
        <v>35</v>
      </c>
      <c r="O81" s="64">
        <v>2530</v>
      </c>
      <c r="P81" s="65">
        <f>Table22457891011234567[[#This Row],[PEMBULATAN]]*O81</f>
        <v>88550</v>
      </c>
    </row>
    <row r="82" spans="1:16" ht="23.25" customHeight="1" x14ac:dyDescent="0.2">
      <c r="A82" s="14"/>
      <c r="B82" s="14"/>
      <c r="C82" s="73" t="s">
        <v>657</v>
      </c>
      <c r="D82" s="78" t="s">
        <v>289</v>
      </c>
      <c r="E82" s="13">
        <v>44442</v>
      </c>
      <c r="F82" s="76" t="s">
        <v>290</v>
      </c>
      <c r="G82" s="13">
        <v>44443</v>
      </c>
      <c r="H82" s="77" t="s">
        <v>292</v>
      </c>
      <c r="I82" s="16">
        <v>70</v>
      </c>
      <c r="J82" s="16">
        <v>40</v>
      </c>
      <c r="K82" s="16">
        <v>28</v>
      </c>
      <c r="L82" s="16">
        <v>8</v>
      </c>
      <c r="M82" s="81">
        <v>19.600000000000001</v>
      </c>
      <c r="N82" s="72">
        <v>20</v>
      </c>
      <c r="O82" s="64">
        <v>2530</v>
      </c>
      <c r="P82" s="65">
        <f>Table22457891011234567[[#This Row],[PEMBULATAN]]*O82</f>
        <v>50600</v>
      </c>
    </row>
    <row r="83" spans="1:16" ht="23.25" customHeight="1" x14ac:dyDescent="0.2">
      <c r="A83" s="14"/>
      <c r="B83" s="14"/>
      <c r="C83" s="73" t="s">
        <v>658</v>
      </c>
      <c r="D83" s="78" t="s">
        <v>289</v>
      </c>
      <c r="E83" s="13">
        <v>44442</v>
      </c>
      <c r="F83" s="76" t="s">
        <v>290</v>
      </c>
      <c r="G83" s="13">
        <v>44443</v>
      </c>
      <c r="H83" s="77" t="s">
        <v>292</v>
      </c>
      <c r="I83" s="16">
        <v>56</v>
      </c>
      <c r="J83" s="16">
        <v>56</v>
      </c>
      <c r="K83" s="16">
        <v>30</v>
      </c>
      <c r="L83" s="16">
        <v>8</v>
      </c>
      <c r="M83" s="81">
        <v>23.52</v>
      </c>
      <c r="N83" s="72">
        <v>24</v>
      </c>
      <c r="O83" s="64">
        <v>2530</v>
      </c>
      <c r="P83" s="65">
        <f>Table22457891011234567[[#This Row],[PEMBULATAN]]*O83</f>
        <v>60720</v>
      </c>
    </row>
    <row r="84" spans="1:16" ht="23.25" customHeight="1" x14ac:dyDescent="0.2">
      <c r="A84" s="14"/>
      <c r="B84" s="14"/>
      <c r="C84" s="73" t="s">
        <v>659</v>
      </c>
      <c r="D84" s="78" t="s">
        <v>289</v>
      </c>
      <c r="E84" s="13">
        <v>44442</v>
      </c>
      <c r="F84" s="76" t="s">
        <v>290</v>
      </c>
      <c r="G84" s="13">
        <v>44443</v>
      </c>
      <c r="H84" s="77" t="s">
        <v>292</v>
      </c>
      <c r="I84" s="16">
        <v>86</v>
      </c>
      <c r="J84" s="16">
        <v>55</v>
      </c>
      <c r="K84" s="16">
        <v>30</v>
      </c>
      <c r="L84" s="16">
        <v>16</v>
      </c>
      <c r="M84" s="81">
        <v>35.475000000000001</v>
      </c>
      <c r="N84" s="72">
        <v>36</v>
      </c>
      <c r="O84" s="64">
        <v>2530</v>
      </c>
      <c r="P84" s="65">
        <f>Table22457891011234567[[#This Row],[PEMBULATAN]]*O84</f>
        <v>91080</v>
      </c>
    </row>
    <row r="85" spans="1:16" ht="23.25" customHeight="1" x14ac:dyDescent="0.2">
      <c r="A85" s="14"/>
      <c r="B85" s="14"/>
      <c r="C85" s="73" t="s">
        <v>660</v>
      </c>
      <c r="D85" s="78" t="s">
        <v>289</v>
      </c>
      <c r="E85" s="13">
        <v>44442</v>
      </c>
      <c r="F85" s="76" t="s">
        <v>290</v>
      </c>
      <c r="G85" s="13">
        <v>44443</v>
      </c>
      <c r="H85" s="77" t="s">
        <v>292</v>
      </c>
      <c r="I85" s="16">
        <v>83</v>
      </c>
      <c r="J85" s="16">
        <v>60</v>
      </c>
      <c r="K85" s="16">
        <v>30</v>
      </c>
      <c r="L85" s="16">
        <v>9</v>
      </c>
      <c r="M85" s="81">
        <v>37.35</v>
      </c>
      <c r="N85" s="72">
        <v>38</v>
      </c>
      <c r="O85" s="64">
        <v>2530</v>
      </c>
      <c r="P85" s="65">
        <f>Table22457891011234567[[#This Row],[PEMBULATAN]]*O85</f>
        <v>96140</v>
      </c>
    </row>
    <row r="86" spans="1:16" ht="23.25" customHeight="1" x14ac:dyDescent="0.2">
      <c r="A86" s="14"/>
      <c r="B86" s="14"/>
      <c r="C86" s="73" t="s">
        <v>661</v>
      </c>
      <c r="D86" s="78" t="s">
        <v>289</v>
      </c>
      <c r="E86" s="13">
        <v>44442</v>
      </c>
      <c r="F86" s="76" t="s">
        <v>290</v>
      </c>
      <c r="G86" s="13">
        <v>44443</v>
      </c>
      <c r="H86" s="77" t="s">
        <v>292</v>
      </c>
      <c r="I86" s="16">
        <v>76</v>
      </c>
      <c r="J86" s="16">
        <v>50</v>
      </c>
      <c r="K86" s="16">
        <v>36</v>
      </c>
      <c r="L86" s="16">
        <v>9</v>
      </c>
      <c r="M86" s="81">
        <v>34.200000000000003</v>
      </c>
      <c r="N86" s="72">
        <v>34</v>
      </c>
      <c r="O86" s="64">
        <v>2530</v>
      </c>
      <c r="P86" s="65">
        <f>Table22457891011234567[[#This Row],[PEMBULATAN]]*O86</f>
        <v>86020</v>
      </c>
    </row>
    <row r="87" spans="1:16" ht="23.25" customHeight="1" x14ac:dyDescent="0.2">
      <c r="A87" s="14"/>
      <c r="B87" s="14"/>
      <c r="C87" s="73" t="s">
        <v>662</v>
      </c>
      <c r="D87" s="78" t="s">
        <v>289</v>
      </c>
      <c r="E87" s="13">
        <v>44442</v>
      </c>
      <c r="F87" s="76" t="s">
        <v>290</v>
      </c>
      <c r="G87" s="13">
        <v>44443</v>
      </c>
      <c r="H87" s="77" t="s">
        <v>292</v>
      </c>
      <c r="I87" s="16">
        <v>99</v>
      </c>
      <c r="J87" s="16">
        <v>60</v>
      </c>
      <c r="K87" s="16">
        <v>30</v>
      </c>
      <c r="L87" s="16">
        <v>19</v>
      </c>
      <c r="M87" s="81">
        <v>44.55</v>
      </c>
      <c r="N87" s="72">
        <v>45</v>
      </c>
      <c r="O87" s="64">
        <v>2530</v>
      </c>
      <c r="P87" s="65">
        <f>Table22457891011234567[[#This Row],[PEMBULATAN]]*O87</f>
        <v>113850</v>
      </c>
    </row>
    <row r="88" spans="1:16" ht="23.25" customHeight="1" x14ac:dyDescent="0.2">
      <c r="A88" s="14"/>
      <c r="B88" s="14"/>
      <c r="C88" s="73" t="s">
        <v>663</v>
      </c>
      <c r="D88" s="78" t="s">
        <v>289</v>
      </c>
      <c r="E88" s="13">
        <v>44442</v>
      </c>
      <c r="F88" s="76" t="s">
        <v>290</v>
      </c>
      <c r="G88" s="13">
        <v>44443</v>
      </c>
      <c r="H88" s="77" t="s">
        <v>292</v>
      </c>
      <c r="I88" s="16">
        <v>90</v>
      </c>
      <c r="J88" s="16">
        <v>60</v>
      </c>
      <c r="K88" s="16">
        <v>35</v>
      </c>
      <c r="L88" s="16">
        <v>14</v>
      </c>
      <c r="M88" s="81">
        <v>47.25</v>
      </c>
      <c r="N88" s="72">
        <v>47</v>
      </c>
      <c r="O88" s="64">
        <v>2530</v>
      </c>
      <c r="P88" s="65">
        <f>Table22457891011234567[[#This Row],[PEMBULATAN]]*O88</f>
        <v>118910</v>
      </c>
    </row>
    <row r="89" spans="1:16" ht="23.25" customHeight="1" x14ac:dyDescent="0.2">
      <c r="A89" s="14"/>
      <c r="B89" s="14"/>
      <c r="C89" s="73" t="s">
        <v>664</v>
      </c>
      <c r="D89" s="78" t="s">
        <v>289</v>
      </c>
      <c r="E89" s="13">
        <v>44442</v>
      </c>
      <c r="F89" s="76" t="s">
        <v>290</v>
      </c>
      <c r="G89" s="13">
        <v>44443</v>
      </c>
      <c r="H89" s="77" t="s">
        <v>292</v>
      </c>
      <c r="I89" s="16">
        <v>90</v>
      </c>
      <c r="J89" s="16">
        <v>60</v>
      </c>
      <c r="K89" s="16">
        <v>35</v>
      </c>
      <c r="L89" s="16">
        <v>15</v>
      </c>
      <c r="M89" s="81">
        <v>47.25</v>
      </c>
      <c r="N89" s="72">
        <v>47</v>
      </c>
      <c r="O89" s="64">
        <v>2530</v>
      </c>
      <c r="P89" s="65">
        <f>Table22457891011234567[[#This Row],[PEMBULATAN]]*O89</f>
        <v>118910</v>
      </c>
    </row>
    <row r="90" spans="1:16" ht="23.25" customHeight="1" x14ac:dyDescent="0.2">
      <c r="A90" s="14"/>
      <c r="B90" s="14"/>
      <c r="C90" s="73" t="s">
        <v>665</v>
      </c>
      <c r="D90" s="78" t="s">
        <v>289</v>
      </c>
      <c r="E90" s="13">
        <v>44442</v>
      </c>
      <c r="F90" s="76" t="s">
        <v>290</v>
      </c>
      <c r="G90" s="13">
        <v>44443</v>
      </c>
      <c r="H90" s="77" t="s">
        <v>292</v>
      </c>
      <c r="I90" s="16">
        <v>100</v>
      </c>
      <c r="J90" s="16">
        <v>50</v>
      </c>
      <c r="K90" s="16">
        <v>30</v>
      </c>
      <c r="L90" s="16">
        <v>19</v>
      </c>
      <c r="M90" s="81">
        <v>37.5</v>
      </c>
      <c r="N90" s="72">
        <v>38</v>
      </c>
      <c r="O90" s="64">
        <v>2530</v>
      </c>
      <c r="P90" s="65">
        <f>Table22457891011234567[[#This Row],[PEMBULATAN]]*O90</f>
        <v>96140</v>
      </c>
    </row>
    <row r="91" spans="1:16" ht="23.25" customHeight="1" x14ac:dyDescent="0.2">
      <c r="A91" s="14"/>
      <c r="B91" s="14"/>
      <c r="C91" s="73" t="s">
        <v>666</v>
      </c>
      <c r="D91" s="78" t="s">
        <v>289</v>
      </c>
      <c r="E91" s="13">
        <v>44442</v>
      </c>
      <c r="F91" s="76" t="s">
        <v>290</v>
      </c>
      <c r="G91" s="13">
        <v>44443</v>
      </c>
      <c r="H91" s="77" t="s">
        <v>292</v>
      </c>
      <c r="I91" s="16">
        <v>95</v>
      </c>
      <c r="J91" s="16">
        <v>60</v>
      </c>
      <c r="K91" s="16">
        <v>35</v>
      </c>
      <c r="L91" s="16">
        <v>19</v>
      </c>
      <c r="M91" s="81">
        <v>49.875</v>
      </c>
      <c r="N91" s="72">
        <v>50</v>
      </c>
      <c r="O91" s="64">
        <v>2530</v>
      </c>
      <c r="P91" s="65">
        <f>Table22457891011234567[[#This Row],[PEMBULATAN]]*O91</f>
        <v>126500</v>
      </c>
    </row>
    <row r="92" spans="1:16" ht="23.25" customHeight="1" x14ac:dyDescent="0.2">
      <c r="A92" s="14"/>
      <c r="B92" s="14"/>
      <c r="C92" s="73" t="s">
        <v>667</v>
      </c>
      <c r="D92" s="78" t="s">
        <v>289</v>
      </c>
      <c r="E92" s="13">
        <v>44442</v>
      </c>
      <c r="F92" s="76" t="s">
        <v>290</v>
      </c>
      <c r="G92" s="13">
        <v>44443</v>
      </c>
      <c r="H92" s="77" t="s">
        <v>292</v>
      </c>
      <c r="I92" s="16">
        <v>80</v>
      </c>
      <c r="J92" s="16">
        <v>50</v>
      </c>
      <c r="K92" s="16">
        <v>30</v>
      </c>
      <c r="L92" s="16">
        <v>16</v>
      </c>
      <c r="M92" s="81">
        <v>30</v>
      </c>
      <c r="N92" s="72">
        <v>30</v>
      </c>
      <c r="O92" s="64">
        <v>2530</v>
      </c>
      <c r="P92" s="65">
        <f>Table22457891011234567[[#This Row],[PEMBULATAN]]*O92</f>
        <v>75900</v>
      </c>
    </row>
    <row r="93" spans="1:16" ht="23.25" customHeight="1" x14ac:dyDescent="0.2">
      <c r="A93" s="14"/>
      <c r="B93" s="14"/>
      <c r="C93" s="73" t="s">
        <v>668</v>
      </c>
      <c r="D93" s="78" t="s">
        <v>289</v>
      </c>
      <c r="E93" s="13">
        <v>44442</v>
      </c>
      <c r="F93" s="76" t="s">
        <v>290</v>
      </c>
      <c r="G93" s="13">
        <v>44443</v>
      </c>
      <c r="H93" s="77" t="s">
        <v>292</v>
      </c>
      <c r="I93" s="16">
        <v>90</v>
      </c>
      <c r="J93" s="16">
        <v>76</v>
      </c>
      <c r="K93" s="16">
        <v>43</v>
      </c>
      <c r="L93" s="16">
        <v>21</v>
      </c>
      <c r="M93" s="81">
        <v>73.53</v>
      </c>
      <c r="N93" s="72">
        <v>74</v>
      </c>
      <c r="O93" s="64">
        <v>2530</v>
      </c>
      <c r="P93" s="65">
        <f>Table22457891011234567[[#This Row],[PEMBULATAN]]*O93</f>
        <v>187220</v>
      </c>
    </row>
    <row r="94" spans="1:16" ht="23.25" customHeight="1" x14ac:dyDescent="0.2">
      <c r="A94" s="14"/>
      <c r="B94" s="14"/>
      <c r="C94" s="73" t="s">
        <v>669</v>
      </c>
      <c r="D94" s="78" t="s">
        <v>289</v>
      </c>
      <c r="E94" s="13">
        <v>44442</v>
      </c>
      <c r="F94" s="76" t="s">
        <v>290</v>
      </c>
      <c r="G94" s="13">
        <v>44443</v>
      </c>
      <c r="H94" s="77" t="s">
        <v>292</v>
      </c>
      <c r="I94" s="16">
        <v>90</v>
      </c>
      <c r="J94" s="16">
        <v>50</v>
      </c>
      <c r="K94" s="16">
        <v>40</v>
      </c>
      <c r="L94" s="16">
        <v>16</v>
      </c>
      <c r="M94" s="81">
        <v>45</v>
      </c>
      <c r="N94" s="72">
        <v>45</v>
      </c>
      <c r="O94" s="64">
        <v>2530</v>
      </c>
      <c r="P94" s="65">
        <f>Table22457891011234567[[#This Row],[PEMBULATAN]]*O94</f>
        <v>113850</v>
      </c>
    </row>
    <row r="95" spans="1:16" ht="23.25" customHeight="1" x14ac:dyDescent="0.2">
      <c r="A95" s="14"/>
      <c r="B95" s="14"/>
      <c r="C95" s="73" t="s">
        <v>670</v>
      </c>
      <c r="D95" s="78" t="s">
        <v>289</v>
      </c>
      <c r="E95" s="13">
        <v>44442</v>
      </c>
      <c r="F95" s="76" t="s">
        <v>290</v>
      </c>
      <c r="G95" s="13">
        <v>44443</v>
      </c>
      <c r="H95" s="77" t="s">
        <v>292</v>
      </c>
      <c r="I95" s="16">
        <v>89</v>
      </c>
      <c r="J95" s="16">
        <v>60</v>
      </c>
      <c r="K95" s="16">
        <v>35</v>
      </c>
      <c r="L95" s="16">
        <v>10</v>
      </c>
      <c r="M95" s="81">
        <v>46.725000000000001</v>
      </c>
      <c r="N95" s="72">
        <v>47</v>
      </c>
      <c r="O95" s="64">
        <v>2530</v>
      </c>
      <c r="P95" s="65">
        <f>Table22457891011234567[[#This Row],[PEMBULATAN]]*O95</f>
        <v>118910</v>
      </c>
    </row>
    <row r="96" spans="1:16" ht="23.25" customHeight="1" x14ac:dyDescent="0.2">
      <c r="A96" s="14"/>
      <c r="B96" s="14"/>
      <c r="C96" s="73" t="s">
        <v>671</v>
      </c>
      <c r="D96" s="78" t="s">
        <v>289</v>
      </c>
      <c r="E96" s="13">
        <v>44442</v>
      </c>
      <c r="F96" s="76" t="s">
        <v>290</v>
      </c>
      <c r="G96" s="13">
        <v>44443</v>
      </c>
      <c r="H96" s="77" t="s">
        <v>292</v>
      </c>
      <c r="I96" s="16">
        <v>80</v>
      </c>
      <c r="J96" s="16">
        <v>50</v>
      </c>
      <c r="K96" s="16">
        <v>30</v>
      </c>
      <c r="L96" s="16">
        <v>10</v>
      </c>
      <c r="M96" s="81">
        <v>30</v>
      </c>
      <c r="N96" s="72">
        <v>30</v>
      </c>
      <c r="O96" s="64">
        <v>2530</v>
      </c>
      <c r="P96" s="65">
        <f>Table22457891011234567[[#This Row],[PEMBULATAN]]*O96</f>
        <v>75900</v>
      </c>
    </row>
    <row r="97" spans="1:16" ht="23.25" customHeight="1" x14ac:dyDescent="0.2">
      <c r="A97" s="14"/>
      <c r="B97" s="14"/>
      <c r="C97" s="73" t="s">
        <v>672</v>
      </c>
      <c r="D97" s="78" t="s">
        <v>289</v>
      </c>
      <c r="E97" s="13">
        <v>44442</v>
      </c>
      <c r="F97" s="76" t="s">
        <v>290</v>
      </c>
      <c r="G97" s="13">
        <v>44443</v>
      </c>
      <c r="H97" s="77" t="s">
        <v>292</v>
      </c>
      <c r="I97" s="16">
        <v>84</v>
      </c>
      <c r="J97" s="16">
        <v>50</v>
      </c>
      <c r="K97" s="16">
        <v>53</v>
      </c>
      <c r="L97" s="16">
        <v>7</v>
      </c>
      <c r="M97" s="81">
        <v>55.65</v>
      </c>
      <c r="N97" s="72">
        <v>56</v>
      </c>
      <c r="O97" s="64">
        <v>2530</v>
      </c>
      <c r="P97" s="65">
        <f>Table22457891011234567[[#This Row],[PEMBULATAN]]*O97</f>
        <v>141680</v>
      </c>
    </row>
    <row r="98" spans="1:16" ht="23.25" customHeight="1" x14ac:dyDescent="0.2">
      <c r="A98" s="14"/>
      <c r="B98" s="14"/>
      <c r="C98" s="73" t="s">
        <v>673</v>
      </c>
      <c r="D98" s="78" t="s">
        <v>289</v>
      </c>
      <c r="E98" s="13">
        <v>44442</v>
      </c>
      <c r="F98" s="76" t="s">
        <v>290</v>
      </c>
      <c r="G98" s="13">
        <v>44443</v>
      </c>
      <c r="H98" s="77" t="s">
        <v>292</v>
      </c>
      <c r="I98" s="16">
        <v>76</v>
      </c>
      <c r="J98" s="16">
        <v>60</v>
      </c>
      <c r="K98" s="16">
        <v>40</v>
      </c>
      <c r="L98" s="16">
        <v>15</v>
      </c>
      <c r="M98" s="81">
        <v>45.6</v>
      </c>
      <c r="N98" s="72">
        <v>46</v>
      </c>
      <c r="O98" s="64">
        <v>2530</v>
      </c>
      <c r="P98" s="65">
        <f>Table22457891011234567[[#This Row],[PEMBULATAN]]*O98</f>
        <v>116380</v>
      </c>
    </row>
    <row r="99" spans="1:16" ht="23.25" customHeight="1" x14ac:dyDescent="0.2">
      <c r="A99" s="14"/>
      <c r="B99" s="14"/>
      <c r="C99" s="73" t="s">
        <v>674</v>
      </c>
      <c r="D99" s="78" t="s">
        <v>289</v>
      </c>
      <c r="E99" s="13">
        <v>44442</v>
      </c>
      <c r="F99" s="76" t="s">
        <v>290</v>
      </c>
      <c r="G99" s="13">
        <v>44443</v>
      </c>
      <c r="H99" s="77" t="s">
        <v>292</v>
      </c>
      <c r="I99" s="16">
        <v>95</v>
      </c>
      <c r="J99" s="16">
        <v>60</v>
      </c>
      <c r="K99" s="16">
        <v>32</v>
      </c>
      <c r="L99" s="16">
        <v>23</v>
      </c>
      <c r="M99" s="81">
        <v>45.6</v>
      </c>
      <c r="N99" s="72">
        <v>46</v>
      </c>
      <c r="O99" s="64">
        <v>2530</v>
      </c>
      <c r="P99" s="65">
        <f>Table22457891011234567[[#This Row],[PEMBULATAN]]*O99</f>
        <v>116380</v>
      </c>
    </row>
    <row r="100" spans="1:16" ht="23.25" customHeight="1" x14ac:dyDescent="0.2">
      <c r="A100" s="14"/>
      <c r="B100" s="14"/>
      <c r="C100" s="73" t="s">
        <v>675</v>
      </c>
      <c r="D100" s="78" t="s">
        <v>289</v>
      </c>
      <c r="E100" s="13">
        <v>44442</v>
      </c>
      <c r="F100" s="76" t="s">
        <v>290</v>
      </c>
      <c r="G100" s="13">
        <v>44443</v>
      </c>
      <c r="H100" s="77" t="s">
        <v>292</v>
      </c>
      <c r="I100" s="16">
        <v>60</v>
      </c>
      <c r="J100" s="16">
        <v>61</v>
      </c>
      <c r="K100" s="16">
        <v>35</v>
      </c>
      <c r="L100" s="16">
        <v>10</v>
      </c>
      <c r="M100" s="81">
        <v>32.024999999999999</v>
      </c>
      <c r="N100" s="72">
        <v>32</v>
      </c>
      <c r="O100" s="64">
        <v>2530</v>
      </c>
      <c r="P100" s="65">
        <f>Table22457891011234567[[#This Row],[PEMBULATAN]]*O100</f>
        <v>80960</v>
      </c>
    </row>
    <row r="101" spans="1:16" ht="23.25" customHeight="1" x14ac:dyDescent="0.2">
      <c r="A101" s="14"/>
      <c r="B101" s="14"/>
      <c r="C101" s="73" t="s">
        <v>676</v>
      </c>
      <c r="D101" s="78" t="s">
        <v>289</v>
      </c>
      <c r="E101" s="13">
        <v>44442</v>
      </c>
      <c r="F101" s="76" t="s">
        <v>290</v>
      </c>
      <c r="G101" s="13">
        <v>44443</v>
      </c>
      <c r="H101" s="77" t="s">
        <v>292</v>
      </c>
      <c r="I101" s="16">
        <v>100</v>
      </c>
      <c r="J101" s="16">
        <v>65</v>
      </c>
      <c r="K101" s="16">
        <v>30</v>
      </c>
      <c r="L101" s="16">
        <v>17</v>
      </c>
      <c r="M101" s="81">
        <v>48.75</v>
      </c>
      <c r="N101" s="72">
        <v>49</v>
      </c>
      <c r="O101" s="64">
        <v>2530</v>
      </c>
      <c r="P101" s="65">
        <f>Table22457891011234567[[#This Row],[PEMBULATAN]]*O101</f>
        <v>123970</v>
      </c>
    </row>
    <row r="102" spans="1:16" ht="23.25" customHeight="1" x14ac:dyDescent="0.2">
      <c r="A102" s="14"/>
      <c r="B102" s="14"/>
      <c r="C102" s="73" t="s">
        <v>677</v>
      </c>
      <c r="D102" s="78" t="s">
        <v>289</v>
      </c>
      <c r="E102" s="13">
        <v>44442</v>
      </c>
      <c r="F102" s="76" t="s">
        <v>290</v>
      </c>
      <c r="G102" s="13">
        <v>44443</v>
      </c>
      <c r="H102" s="77" t="s">
        <v>292</v>
      </c>
      <c r="I102" s="16">
        <v>85</v>
      </c>
      <c r="J102" s="16">
        <v>60</v>
      </c>
      <c r="K102" s="16">
        <v>35</v>
      </c>
      <c r="L102" s="16">
        <v>19</v>
      </c>
      <c r="M102" s="81">
        <v>44.625</v>
      </c>
      <c r="N102" s="72">
        <v>45</v>
      </c>
      <c r="O102" s="64">
        <v>2530</v>
      </c>
      <c r="P102" s="65">
        <f>Table22457891011234567[[#This Row],[PEMBULATAN]]*O102</f>
        <v>113850</v>
      </c>
    </row>
    <row r="103" spans="1:16" ht="23.25" customHeight="1" x14ac:dyDescent="0.2">
      <c r="A103" s="14"/>
      <c r="B103" s="14"/>
      <c r="C103" s="73" t="s">
        <v>678</v>
      </c>
      <c r="D103" s="78" t="s">
        <v>289</v>
      </c>
      <c r="E103" s="13">
        <v>44442</v>
      </c>
      <c r="F103" s="76" t="s">
        <v>290</v>
      </c>
      <c r="G103" s="13">
        <v>44443</v>
      </c>
      <c r="H103" s="77" t="s">
        <v>292</v>
      </c>
      <c r="I103" s="16">
        <v>106</v>
      </c>
      <c r="J103" s="16">
        <v>60</v>
      </c>
      <c r="K103" s="16">
        <v>35</v>
      </c>
      <c r="L103" s="16">
        <v>26</v>
      </c>
      <c r="M103" s="81">
        <v>55.65</v>
      </c>
      <c r="N103" s="72">
        <v>56</v>
      </c>
      <c r="O103" s="64">
        <v>2530</v>
      </c>
      <c r="P103" s="65">
        <f>Table22457891011234567[[#This Row],[PEMBULATAN]]*O103</f>
        <v>141680</v>
      </c>
    </row>
    <row r="104" spans="1:16" ht="23.25" customHeight="1" x14ac:dyDescent="0.2">
      <c r="A104" s="14"/>
      <c r="B104" s="14"/>
      <c r="C104" s="73" t="s">
        <v>679</v>
      </c>
      <c r="D104" s="78" t="s">
        <v>289</v>
      </c>
      <c r="E104" s="13">
        <v>44442</v>
      </c>
      <c r="F104" s="76" t="s">
        <v>290</v>
      </c>
      <c r="G104" s="13">
        <v>44443</v>
      </c>
      <c r="H104" s="77" t="s">
        <v>292</v>
      </c>
      <c r="I104" s="16">
        <v>80</v>
      </c>
      <c r="J104" s="16">
        <v>50</v>
      </c>
      <c r="K104" s="16">
        <v>36</v>
      </c>
      <c r="L104" s="16">
        <v>15</v>
      </c>
      <c r="M104" s="81">
        <v>36</v>
      </c>
      <c r="N104" s="72">
        <v>36</v>
      </c>
      <c r="O104" s="64">
        <v>2530</v>
      </c>
      <c r="P104" s="65">
        <f>Table22457891011234567[[#This Row],[PEMBULATAN]]*O104</f>
        <v>91080</v>
      </c>
    </row>
    <row r="105" spans="1:16" ht="23.25" customHeight="1" x14ac:dyDescent="0.2">
      <c r="A105" s="14"/>
      <c r="B105" s="14"/>
      <c r="C105" s="73" t="s">
        <v>680</v>
      </c>
      <c r="D105" s="78" t="s">
        <v>289</v>
      </c>
      <c r="E105" s="13">
        <v>44442</v>
      </c>
      <c r="F105" s="76" t="s">
        <v>290</v>
      </c>
      <c r="G105" s="13">
        <v>44443</v>
      </c>
      <c r="H105" s="77" t="s">
        <v>292</v>
      </c>
      <c r="I105" s="16">
        <v>40</v>
      </c>
      <c r="J105" s="16">
        <v>30</v>
      </c>
      <c r="K105" s="16">
        <v>10</v>
      </c>
      <c r="L105" s="16">
        <v>2</v>
      </c>
      <c r="M105" s="81">
        <v>3</v>
      </c>
      <c r="N105" s="72">
        <v>3</v>
      </c>
      <c r="O105" s="64">
        <v>2530</v>
      </c>
      <c r="P105" s="65">
        <f>Table22457891011234567[[#This Row],[PEMBULATAN]]*O105</f>
        <v>7590</v>
      </c>
    </row>
    <row r="106" spans="1:16" ht="23.25" customHeight="1" x14ac:dyDescent="0.2">
      <c r="A106" s="14"/>
      <c r="B106" s="14"/>
      <c r="C106" s="73" t="s">
        <v>681</v>
      </c>
      <c r="D106" s="78" t="s">
        <v>289</v>
      </c>
      <c r="E106" s="13">
        <v>44442</v>
      </c>
      <c r="F106" s="76" t="s">
        <v>290</v>
      </c>
      <c r="G106" s="13">
        <v>44443</v>
      </c>
      <c r="H106" s="77" t="s">
        <v>292</v>
      </c>
      <c r="I106" s="16">
        <v>80</v>
      </c>
      <c r="J106" s="16">
        <v>68</v>
      </c>
      <c r="K106" s="16">
        <v>25</v>
      </c>
      <c r="L106" s="16">
        <v>14</v>
      </c>
      <c r="M106" s="81">
        <v>34</v>
      </c>
      <c r="N106" s="72">
        <v>34</v>
      </c>
      <c r="O106" s="64">
        <v>2530</v>
      </c>
      <c r="P106" s="65">
        <f>Table22457891011234567[[#This Row],[PEMBULATAN]]*O106</f>
        <v>86020</v>
      </c>
    </row>
    <row r="107" spans="1:16" ht="23.25" customHeight="1" x14ac:dyDescent="0.2">
      <c r="A107" s="14"/>
      <c r="B107" s="14"/>
      <c r="C107" s="73" t="s">
        <v>682</v>
      </c>
      <c r="D107" s="78" t="s">
        <v>289</v>
      </c>
      <c r="E107" s="13">
        <v>44442</v>
      </c>
      <c r="F107" s="76" t="s">
        <v>290</v>
      </c>
      <c r="G107" s="13">
        <v>44443</v>
      </c>
      <c r="H107" s="77" t="s">
        <v>292</v>
      </c>
      <c r="I107" s="16">
        <v>105</v>
      </c>
      <c r="J107" s="16">
        <v>70</v>
      </c>
      <c r="K107" s="16">
        <v>35</v>
      </c>
      <c r="L107" s="16">
        <v>21</v>
      </c>
      <c r="M107" s="81">
        <v>64.3125</v>
      </c>
      <c r="N107" s="72">
        <v>65</v>
      </c>
      <c r="O107" s="64">
        <v>2530</v>
      </c>
      <c r="P107" s="65">
        <f>Table22457891011234567[[#This Row],[PEMBULATAN]]*O107</f>
        <v>164450</v>
      </c>
    </row>
    <row r="108" spans="1:16" ht="23.25" customHeight="1" x14ac:dyDescent="0.2">
      <c r="A108" s="14"/>
      <c r="B108" s="14"/>
      <c r="C108" s="73" t="s">
        <v>683</v>
      </c>
      <c r="D108" s="78" t="s">
        <v>289</v>
      </c>
      <c r="E108" s="13">
        <v>44442</v>
      </c>
      <c r="F108" s="76" t="s">
        <v>290</v>
      </c>
      <c r="G108" s="13">
        <v>44443</v>
      </c>
      <c r="H108" s="77" t="s">
        <v>292</v>
      </c>
      <c r="I108" s="16">
        <v>90</v>
      </c>
      <c r="J108" s="16">
        <v>53</v>
      </c>
      <c r="K108" s="16">
        <v>30</v>
      </c>
      <c r="L108" s="16">
        <v>25</v>
      </c>
      <c r="M108" s="81">
        <v>35.774999999999999</v>
      </c>
      <c r="N108" s="72">
        <v>36</v>
      </c>
      <c r="O108" s="64">
        <v>2530</v>
      </c>
      <c r="P108" s="65">
        <f>Table22457891011234567[[#This Row],[PEMBULATAN]]*O108</f>
        <v>91080</v>
      </c>
    </row>
    <row r="109" spans="1:16" ht="23.25" customHeight="1" x14ac:dyDescent="0.2">
      <c r="A109" s="14"/>
      <c r="B109" s="14"/>
      <c r="C109" s="73" t="s">
        <v>684</v>
      </c>
      <c r="D109" s="78" t="s">
        <v>289</v>
      </c>
      <c r="E109" s="13">
        <v>44442</v>
      </c>
      <c r="F109" s="76" t="s">
        <v>290</v>
      </c>
      <c r="G109" s="13">
        <v>44443</v>
      </c>
      <c r="H109" s="77" t="s">
        <v>292</v>
      </c>
      <c r="I109" s="16">
        <v>50</v>
      </c>
      <c r="J109" s="16">
        <v>50</v>
      </c>
      <c r="K109" s="16">
        <v>20</v>
      </c>
      <c r="L109" s="16">
        <v>7</v>
      </c>
      <c r="M109" s="81">
        <v>12.5</v>
      </c>
      <c r="N109" s="72">
        <v>13</v>
      </c>
      <c r="O109" s="64">
        <v>2530</v>
      </c>
      <c r="P109" s="65">
        <f>Table22457891011234567[[#This Row],[PEMBULATAN]]*O109</f>
        <v>32890</v>
      </c>
    </row>
    <row r="110" spans="1:16" ht="23.25" customHeight="1" x14ac:dyDescent="0.2">
      <c r="A110" s="14"/>
      <c r="B110" s="14"/>
      <c r="C110" s="73" t="s">
        <v>685</v>
      </c>
      <c r="D110" s="78" t="s">
        <v>289</v>
      </c>
      <c r="E110" s="13">
        <v>44442</v>
      </c>
      <c r="F110" s="76" t="s">
        <v>290</v>
      </c>
      <c r="G110" s="13">
        <v>44443</v>
      </c>
      <c r="H110" s="77" t="s">
        <v>292</v>
      </c>
      <c r="I110" s="16">
        <v>52</v>
      </c>
      <c r="J110" s="16">
        <v>40</v>
      </c>
      <c r="K110" s="16">
        <v>30</v>
      </c>
      <c r="L110" s="16">
        <v>13</v>
      </c>
      <c r="M110" s="81">
        <v>15.6</v>
      </c>
      <c r="N110" s="72">
        <v>16</v>
      </c>
      <c r="O110" s="64">
        <v>2530</v>
      </c>
      <c r="P110" s="65">
        <f>Table22457891011234567[[#This Row],[PEMBULATAN]]*O110</f>
        <v>40480</v>
      </c>
    </row>
    <row r="111" spans="1:16" ht="23.25" customHeight="1" x14ac:dyDescent="0.2">
      <c r="A111" s="14"/>
      <c r="B111" s="14"/>
      <c r="C111" s="73" t="s">
        <v>686</v>
      </c>
      <c r="D111" s="78" t="s">
        <v>289</v>
      </c>
      <c r="E111" s="13">
        <v>44442</v>
      </c>
      <c r="F111" s="76" t="s">
        <v>290</v>
      </c>
      <c r="G111" s="13">
        <v>44443</v>
      </c>
      <c r="H111" s="77" t="s">
        <v>292</v>
      </c>
      <c r="I111" s="16">
        <v>90</v>
      </c>
      <c r="J111" s="16">
        <v>60</v>
      </c>
      <c r="K111" s="16">
        <v>20</v>
      </c>
      <c r="L111" s="16">
        <v>20</v>
      </c>
      <c r="M111" s="81">
        <v>27</v>
      </c>
      <c r="N111" s="72">
        <v>27</v>
      </c>
      <c r="O111" s="64">
        <v>2530</v>
      </c>
      <c r="P111" s="65">
        <f>Table22457891011234567[[#This Row],[PEMBULATAN]]*O111</f>
        <v>68310</v>
      </c>
    </row>
    <row r="112" spans="1:16" ht="23.25" customHeight="1" x14ac:dyDescent="0.2">
      <c r="A112" s="14"/>
      <c r="B112" s="14"/>
      <c r="C112" s="73" t="s">
        <v>687</v>
      </c>
      <c r="D112" s="78" t="s">
        <v>289</v>
      </c>
      <c r="E112" s="13">
        <v>44442</v>
      </c>
      <c r="F112" s="76" t="s">
        <v>290</v>
      </c>
      <c r="G112" s="13">
        <v>44443</v>
      </c>
      <c r="H112" s="77" t="s">
        <v>292</v>
      </c>
      <c r="I112" s="16">
        <v>105</v>
      </c>
      <c r="J112" s="16">
        <v>60</v>
      </c>
      <c r="K112" s="16">
        <v>40</v>
      </c>
      <c r="L112" s="16">
        <v>28</v>
      </c>
      <c r="M112" s="81">
        <v>63</v>
      </c>
      <c r="N112" s="72">
        <v>63</v>
      </c>
      <c r="O112" s="64">
        <v>2530</v>
      </c>
      <c r="P112" s="65">
        <f>Table22457891011234567[[#This Row],[PEMBULATAN]]*O112</f>
        <v>159390</v>
      </c>
    </row>
    <row r="113" spans="1:16" ht="23.25" customHeight="1" x14ac:dyDescent="0.2">
      <c r="A113" s="14"/>
      <c r="B113" s="14"/>
      <c r="C113" s="73" t="s">
        <v>688</v>
      </c>
      <c r="D113" s="78" t="s">
        <v>289</v>
      </c>
      <c r="E113" s="13">
        <v>44442</v>
      </c>
      <c r="F113" s="76" t="s">
        <v>290</v>
      </c>
      <c r="G113" s="13">
        <v>44443</v>
      </c>
      <c r="H113" s="77" t="s">
        <v>292</v>
      </c>
      <c r="I113" s="16">
        <v>100</v>
      </c>
      <c r="J113" s="16">
        <v>60</v>
      </c>
      <c r="K113" s="16">
        <v>26</v>
      </c>
      <c r="L113" s="16">
        <v>15</v>
      </c>
      <c r="M113" s="81">
        <v>39</v>
      </c>
      <c r="N113" s="72">
        <v>39</v>
      </c>
      <c r="O113" s="64">
        <v>2530</v>
      </c>
      <c r="P113" s="65">
        <f>Table22457891011234567[[#This Row],[PEMBULATAN]]*O113</f>
        <v>98670</v>
      </c>
    </row>
    <row r="114" spans="1:16" ht="23.25" customHeight="1" x14ac:dyDescent="0.2">
      <c r="A114" s="14"/>
      <c r="B114" s="14"/>
      <c r="C114" s="73" t="s">
        <v>689</v>
      </c>
      <c r="D114" s="78" t="s">
        <v>289</v>
      </c>
      <c r="E114" s="13">
        <v>44442</v>
      </c>
      <c r="F114" s="76" t="s">
        <v>290</v>
      </c>
      <c r="G114" s="13">
        <v>44443</v>
      </c>
      <c r="H114" s="77" t="s">
        <v>292</v>
      </c>
      <c r="I114" s="16">
        <v>100</v>
      </c>
      <c r="J114" s="16">
        <v>60</v>
      </c>
      <c r="K114" s="16">
        <v>35</v>
      </c>
      <c r="L114" s="16">
        <v>31</v>
      </c>
      <c r="M114" s="81">
        <v>52.5</v>
      </c>
      <c r="N114" s="72">
        <v>53</v>
      </c>
      <c r="O114" s="64">
        <v>2530</v>
      </c>
      <c r="P114" s="65">
        <f>Table22457891011234567[[#This Row],[PEMBULATAN]]*O114</f>
        <v>134090</v>
      </c>
    </row>
    <row r="115" spans="1:16" ht="23.25" customHeight="1" x14ac:dyDescent="0.2">
      <c r="A115" s="14"/>
      <c r="B115" s="14"/>
      <c r="C115" s="73" t="s">
        <v>690</v>
      </c>
      <c r="D115" s="78" t="s">
        <v>289</v>
      </c>
      <c r="E115" s="13">
        <v>44442</v>
      </c>
      <c r="F115" s="76" t="s">
        <v>290</v>
      </c>
      <c r="G115" s="13">
        <v>44443</v>
      </c>
      <c r="H115" s="77" t="s">
        <v>292</v>
      </c>
      <c r="I115" s="16">
        <v>70</v>
      </c>
      <c r="J115" s="16">
        <v>68</v>
      </c>
      <c r="K115" s="16">
        <v>50</v>
      </c>
      <c r="L115" s="16">
        <v>20</v>
      </c>
      <c r="M115" s="81">
        <v>59.5</v>
      </c>
      <c r="N115" s="72">
        <v>60</v>
      </c>
      <c r="O115" s="64">
        <v>2530</v>
      </c>
      <c r="P115" s="65">
        <f>Table22457891011234567[[#This Row],[PEMBULATAN]]*O115</f>
        <v>151800</v>
      </c>
    </row>
    <row r="116" spans="1:16" ht="23.25" customHeight="1" x14ac:dyDescent="0.2">
      <c r="A116" s="14"/>
      <c r="B116" s="14"/>
      <c r="C116" s="73" t="s">
        <v>691</v>
      </c>
      <c r="D116" s="78" t="s">
        <v>289</v>
      </c>
      <c r="E116" s="13">
        <v>44442</v>
      </c>
      <c r="F116" s="76" t="s">
        <v>290</v>
      </c>
      <c r="G116" s="13">
        <v>44443</v>
      </c>
      <c r="H116" s="77" t="s">
        <v>292</v>
      </c>
      <c r="I116" s="16">
        <v>84</v>
      </c>
      <c r="J116" s="16">
        <v>55</v>
      </c>
      <c r="K116" s="16">
        <v>20</v>
      </c>
      <c r="L116" s="16">
        <v>8</v>
      </c>
      <c r="M116" s="81">
        <v>23.1</v>
      </c>
      <c r="N116" s="72">
        <v>23</v>
      </c>
      <c r="O116" s="64">
        <v>2530</v>
      </c>
      <c r="P116" s="65">
        <f>Table22457891011234567[[#This Row],[PEMBULATAN]]*O116</f>
        <v>58190</v>
      </c>
    </row>
    <row r="117" spans="1:16" ht="23.25" customHeight="1" x14ac:dyDescent="0.2">
      <c r="A117" s="14"/>
      <c r="B117" s="14"/>
      <c r="C117" s="73" t="s">
        <v>692</v>
      </c>
      <c r="D117" s="78" t="s">
        <v>289</v>
      </c>
      <c r="E117" s="13">
        <v>44442</v>
      </c>
      <c r="F117" s="76" t="s">
        <v>290</v>
      </c>
      <c r="G117" s="13">
        <v>44443</v>
      </c>
      <c r="H117" s="77" t="s">
        <v>292</v>
      </c>
      <c r="I117" s="16">
        <v>82</v>
      </c>
      <c r="J117" s="16">
        <v>70</v>
      </c>
      <c r="K117" s="16">
        <v>32</v>
      </c>
      <c r="L117" s="16">
        <v>32</v>
      </c>
      <c r="M117" s="81">
        <v>45.92</v>
      </c>
      <c r="N117" s="72">
        <v>46</v>
      </c>
      <c r="O117" s="64">
        <v>2530</v>
      </c>
      <c r="P117" s="65">
        <f>Table22457891011234567[[#This Row],[PEMBULATAN]]*O117</f>
        <v>116380</v>
      </c>
    </row>
    <row r="118" spans="1:16" ht="23.25" customHeight="1" x14ac:dyDescent="0.2">
      <c r="A118" s="14"/>
      <c r="B118" s="14"/>
      <c r="C118" s="73" t="s">
        <v>693</v>
      </c>
      <c r="D118" s="78" t="s">
        <v>289</v>
      </c>
      <c r="E118" s="13">
        <v>44442</v>
      </c>
      <c r="F118" s="76" t="s">
        <v>290</v>
      </c>
      <c r="G118" s="13">
        <v>44443</v>
      </c>
      <c r="H118" s="77" t="s">
        <v>292</v>
      </c>
      <c r="I118" s="16">
        <v>40</v>
      </c>
      <c r="J118" s="16">
        <v>50</v>
      </c>
      <c r="K118" s="16">
        <v>15</v>
      </c>
      <c r="L118" s="16">
        <v>5</v>
      </c>
      <c r="M118" s="81">
        <v>7.5</v>
      </c>
      <c r="N118" s="72">
        <v>8</v>
      </c>
      <c r="O118" s="64">
        <v>2530</v>
      </c>
      <c r="P118" s="65">
        <f>Table22457891011234567[[#This Row],[PEMBULATAN]]*O118</f>
        <v>20240</v>
      </c>
    </row>
    <row r="119" spans="1:16" ht="23.25" customHeight="1" x14ac:dyDescent="0.2">
      <c r="A119" s="14"/>
      <c r="B119" s="14"/>
      <c r="C119" s="73" t="s">
        <v>694</v>
      </c>
      <c r="D119" s="78" t="s">
        <v>289</v>
      </c>
      <c r="E119" s="13">
        <v>44442</v>
      </c>
      <c r="F119" s="76" t="s">
        <v>290</v>
      </c>
      <c r="G119" s="13">
        <v>44443</v>
      </c>
      <c r="H119" s="77" t="s">
        <v>292</v>
      </c>
      <c r="I119" s="16">
        <v>115</v>
      </c>
      <c r="J119" s="16">
        <v>25</v>
      </c>
      <c r="K119" s="16">
        <v>10</v>
      </c>
      <c r="L119" s="16">
        <v>3</v>
      </c>
      <c r="M119" s="81">
        <v>7.1875</v>
      </c>
      <c r="N119" s="72">
        <v>7</v>
      </c>
      <c r="O119" s="64">
        <v>2530</v>
      </c>
      <c r="P119" s="65">
        <f>Table22457891011234567[[#This Row],[PEMBULATAN]]*O119</f>
        <v>17710</v>
      </c>
    </row>
    <row r="120" spans="1:16" ht="23.25" customHeight="1" x14ac:dyDescent="0.2">
      <c r="A120" s="14"/>
      <c r="B120" s="14"/>
      <c r="C120" s="73" t="s">
        <v>695</v>
      </c>
      <c r="D120" s="78" t="s">
        <v>289</v>
      </c>
      <c r="E120" s="13">
        <v>44442</v>
      </c>
      <c r="F120" s="76" t="s">
        <v>290</v>
      </c>
      <c r="G120" s="13">
        <v>44443</v>
      </c>
      <c r="H120" s="77" t="s">
        <v>292</v>
      </c>
      <c r="I120" s="16">
        <v>60</v>
      </c>
      <c r="J120" s="16">
        <v>40</v>
      </c>
      <c r="K120" s="16">
        <v>30</v>
      </c>
      <c r="L120" s="16">
        <v>5</v>
      </c>
      <c r="M120" s="81">
        <v>18</v>
      </c>
      <c r="N120" s="72">
        <v>18</v>
      </c>
      <c r="O120" s="64">
        <v>2530</v>
      </c>
      <c r="P120" s="65">
        <f>Table22457891011234567[[#This Row],[PEMBULATAN]]*O120</f>
        <v>45540</v>
      </c>
    </row>
    <row r="121" spans="1:16" ht="23.25" customHeight="1" x14ac:dyDescent="0.2">
      <c r="A121" s="14"/>
      <c r="B121" s="14"/>
      <c r="C121" s="73" t="s">
        <v>696</v>
      </c>
      <c r="D121" s="78" t="s">
        <v>289</v>
      </c>
      <c r="E121" s="13">
        <v>44442</v>
      </c>
      <c r="F121" s="76" t="s">
        <v>290</v>
      </c>
      <c r="G121" s="13">
        <v>44443</v>
      </c>
      <c r="H121" s="77" t="s">
        <v>292</v>
      </c>
      <c r="I121" s="16">
        <v>94</v>
      </c>
      <c r="J121" s="16">
        <v>60</v>
      </c>
      <c r="K121" s="16">
        <v>25</v>
      </c>
      <c r="L121" s="16">
        <v>14</v>
      </c>
      <c r="M121" s="81">
        <v>35.25</v>
      </c>
      <c r="N121" s="72">
        <v>35</v>
      </c>
      <c r="O121" s="64">
        <v>2530</v>
      </c>
      <c r="P121" s="65">
        <f>Table22457891011234567[[#This Row],[PEMBULATAN]]*O121</f>
        <v>88550</v>
      </c>
    </row>
    <row r="122" spans="1:16" ht="23.25" customHeight="1" x14ac:dyDescent="0.2">
      <c r="A122" s="14"/>
      <c r="B122" s="14"/>
      <c r="C122" s="73" t="s">
        <v>697</v>
      </c>
      <c r="D122" s="78" t="s">
        <v>289</v>
      </c>
      <c r="E122" s="13">
        <v>44442</v>
      </c>
      <c r="F122" s="76" t="s">
        <v>290</v>
      </c>
      <c r="G122" s="13">
        <v>44443</v>
      </c>
      <c r="H122" s="77" t="s">
        <v>292</v>
      </c>
      <c r="I122" s="16">
        <v>90</v>
      </c>
      <c r="J122" s="16">
        <v>105</v>
      </c>
      <c r="K122" s="16">
        <v>10</v>
      </c>
      <c r="L122" s="16">
        <v>10</v>
      </c>
      <c r="M122" s="81">
        <v>23.625</v>
      </c>
      <c r="N122" s="72">
        <v>24</v>
      </c>
      <c r="O122" s="64">
        <v>2530</v>
      </c>
      <c r="P122" s="65">
        <f>Table22457891011234567[[#This Row],[PEMBULATAN]]*O122</f>
        <v>60720</v>
      </c>
    </row>
    <row r="123" spans="1:16" ht="23.25" customHeight="1" x14ac:dyDescent="0.2">
      <c r="A123" s="14"/>
      <c r="B123" s="14"/>
      <c r="C123" s="73" t="s">
        <v>698</v>
      </c>
      <c r="D123" s="78" t="s">
        <v>289</v>
      </c>
      <c r="E123" s="13">
        <v>44442</v>
      </c>
      <c r="F123" s="76" t="s">
        <v>290</v>
      </c>
      <c r="G123" s="13">
        <v>44443</v>
      </c>
      <c r="H123" s="77" t="s">
        <v>292</v>
      </c>
      <c r="I123" s="16">
        <v>90</v>
      </c>
      <c r="J123" s="16">
        <v>67</v>
      </c>
      <c r="K123" s="16">
        <v>35</v>
      </c>
      <c r="L123" s="16">
        <v>18</v>
      </c>
      <c r="M123" s="81">
        <v>52.762500000000003</v>
      </c>
      <c r="N123" s="72">
        <v>53</v>
      </c>
      <c r="O123" s="64">
        <v>2530</v>
      </c>
      <c r="P123" s="65">
        <f>Table22457891011234567[[#This Row],[PEMBULATAN]]*O123</f>
        <v>134090</v>
      </c>
    </row>
    <row r="124" spans="1:16" ht="23.25" customHeight="1" x14ac:dyDescent="0.2">
      <c r="A124" s="14"/>
      <c r="B124" s="14"/>
      <c r="C124" s="73" t="s">
        <v>699</v>
      </c>
      <c r="D124" s="78" t="s">
        <v>289</v>
      </c>
      <c r="E124" s="13">
        <v>44442</v>
      </c>
      <c r="F124" s="76" t="s">
        <v>290</v>
      </c>
      <c r="G124" s="13">
        <v>44443</v>
      </c>
      <c r="H124" s="77" t="s">
        <v>292</v>
      </c>
      <c r="I124" s="16">
        <v>97</v>
      </c>
      <c r="J124" s="16">
        <v>50</v>
      </c>
      <c r="K124" s="16">
        <v>40</v>
      </c>
      <c r="L124" s="16">
        <v>14</v>
      </c>
      <c r="M124" s="81">
        <v>48.5</v>
      </c>
      <c r="N124" s="72">
        <v>49</v>
      </c>
      <c r="O124" s="64">
        <v>2530</v>
      </c>
      <c r="P124" s="65">
        <f>Table22457891011234567[[#This Row],[PEMBULATAN]]*O124</f>
        <v>123970</v>
      </c>
    </row>
    <row r="125" spans="1:16" ht="23.25" customHeight="1" x14ac:dyDescent="0.2">
      <c r="A125" s="14"/>
      <c r="B125" s="14"/>
      <c r="C125" s="73" t="s">
        <v>700</v>
      </c>
      <c r="D125" s="78" t="s">
        <v>289</v>
      </c>
      <c r="E125" s="13">
        <v>44442</v>
      </c>
      <c r="F125" s="76" t="s">
        <v>290</v>
      </c>
      <c r="G125" s="13">
        <v>44443</v>
      </c>
      <c r="H125" s="77" t="s">
        <v>292</v>
      </c>
      <c r="I125" s="16">
        <v>80</v>
      </c>
      <c r="J125" s="16">
        <v>50</v>
      </c>
      <c r="K125" s="16">
        <v>25</v>
      </c>
      <c r="L125" s="16">
        <v>8</v>
      </c>
      <c r="M125" s="81">
        <v>25</v>
      </c>
      <c r="N125" s="72">
        <v>25</v>
      </c>
      <c r="O125" s="64">
        <v>2530</v>
      </c>
      <c r="P125" s="65">
        <f>Table22457891011234567[[#This Row],[PEMBULATAN]]*O125</f>
        <v>63250</v>
      </c>
    </row>
    <row r="126" spans="1:16" ht="23.25" customHeight="1" x14ac:dyDescent="0.2">
      <c r="A126" s="14"/>
      <c r="B126" s="14"/>
      <c r="C126" s="73" t="s">
        <v>701</v>
      </c>
      <c r="D126" s="78" t="s">
        <v>289</v>
      </c>
      <c r="E126" s="13">
        <v>44442</v>
      </c>
      <c r="F126" s="76" t="s">
        <v>290</v>
      </c>
      <c r="G126" s="13">
        <v>44443</v>
      </c>
      <c r="H126" s="77" t="s">
        <v>292</v>
      </c>
      <c r="I126" s="16">
        <v>55</v>
      </c>
      <c r="J126" s="16">
        <v>46</v>
      </c>
      <c r="K126" s="16">
        <v>35</v>
      </c>
      <c r="L126" s="16">
        <v>13</v>
      </c>
      <c r="M126" s="81">
        <v>22.137499999999999</v>
      </c>
      <c r="N126" s="72">
        <v>22</v>
      </c>
      <c r="O126" s="64">
        <v>2530</v>
      </c>
      <c r="P126" s="65">
        <f>Table22457891011234567[[#This Row],[PEMBULATAN]]*O126</f>
        <v>55660</v>
      </c>
    </row>
    <row r="127" spans="1:16" ht="23.25" customHeight="1" x14ac:dyDescent="0.2">
      <c r="A127" s="14"/>
      <c r="B127" s="14"/>
      <c r="C127" s="73" t="s">
        <v>702</v>
      </c>
      <c r="D127" s="78" t="s">
        <v>289</v>
      </c>
      <c r="E127" s="13">
        <v>44442</v>
      </c>
      <c r="F127" s="76" t="s">
        <v>290</v>
      </c>
      <c r="G127" s="13">
        <v>44443</v>
      </c>
      <c r="H127" s="77" t="s">
        <v>292</v>
      </c>
      <c r="I127" s="16">
        <v>80</v>
      </c>
      <c r="J127" s="16">
        <v>50</v>
      </c>
      <c r="K127" s="16">
        <v>30</v>
      </c>
      <c r="L127" s="16">
        <v>18</v>
      </c>
      <c r="M127" s="81">
        <v>30</v>
      </c>
      <c r="N127" s="72">
        <v>30</v>
      </c>
      <c r="O127" s="64">
        <v>2530</v>
      </c>
      <c r="P127" s="65">
        <f>Table22457891011234567[[#This Row],[PEMBULATAN]]*O127</f>
        <v>75900</v>
      </c>
    </row>
    <row r="128" spans="1:16" ht="23.25" customHeight="1" x14ac:dyDescent="0.2">
      <c r="A128" s="14"/>
      <c r="B128" s="14"/>
      <c r="C128" s="73" t="s">
        <v>703</v>
      </c>
      <c r="D128" s="78" t="s">
        <v>289</v>
      </c>
      <c r="E128" s="13">
        <v>44442</v>
      </c>
      <c r="F128" s="76" t="s">
        <v>290</v>
      </c>
      <c r="G128" s="13">
        <v>44443</v>
      </c>
      <c r="H128" s="77" t="s">
        <v>292</v>
      </c>
      <c r="I128" s="16">
        <v>86</v>
      </c>
      <c r="J128" s="16">
        <v>69</v>
      </c>
      <c r="K128" s="16">
        <v>40</v>
      </c>
      <c r="L128" s="16">
        <v>23</v>
      </c>
      <c r="M128" s="81">
        <v>59.34</v>
      </c>
      <c r="N128" s="72">
        <v>60</v>
      </c>
      <c r="O128" s="64">
        <v>2530</v>
      </c>
      <c r="P128" s="65">
        <f>Table22457891011234567[[#This Row],[PEMBULATAN]]*O128</f>
        <v>151800</v>
      </c>
    </row>
    <row r="129" spans="1:16" ht="23.25" customHeight="1" x14ac:dyDescent="0.2">
      <c r="A129" s="14"/>
      <c r="B129" s="14"/>
      <c r="C129" s="73" t="s">
        <v>704</v>
      </c>
      <c r="D129" s="78" t="s">
        <v>289</v>
      </c>
      <c r="E129" s="13">
        <v>44442</v>
      </c>
      <c r="F129" s="76" t="s">
        <v>290</v>
      </c>
      <c r="G129" s="13">
        <v>44443</v>
      </c>
      <c r="H129" s="77" t="s">
        <v>292</v>
      </c>
      <c r="I129" s="16">
        <v>79</v>
      </c>
      <c r="J129" s="16">
        <v>66</v>
      </c>
      <c r="K129" s="16">
        <v>25</v>
      </c>
      <c r="L129" s="16">
        <v>9</v>
      </c>
      <c r="M129" s="81">
        <v>32.587499999999999</v>
      </c>
      <c r="N129" s="72">
        <v>33</v>
      </c>
      <c r="O129" s="64">
        <v>2530</v>
      </c>
      <c r="P129" s="65">
        <f>Table22457891011234567[[#This Row],[PEMBULATAN]]*O129</f>
        <v>83490</v>
      </c>
    </row>
    <row r="130" spans="1:16" ht="23.25" customHeight="1" x14ac:dyDescent="0.2">
      <c r="A130" s="14"/>
      <c r="B130" s="14"/>
      <c r="C130" s="73" t="s">
        <v>705</v>
      </c>
      <c r="D130" s="78" t="s">
        <v>289</v>
      </c>
      <c r="E130" s="13">
        <v>44442</v>
      </c>
      <c r="F130" s="76" t="s">
        <v>290</v>
      </c>
      <c r="G130" s="13">
        <v>44443</v>
      </c>
      <c r="H130" s="77" t="s">
        <v>292</v>
      </c>
      <c r="I130" s="16">
        <v>93</v>
      </c>
      <c r="J130" s="16">
        <v>50</v>
      </c>
      <c r="K130" s="16">
        <v>30</v>
      </c>
      <c r="L130" s="16">
        <v>10</v>
      </c>
      <c r="M130" s="81">
        <v>34.875</v>
      </c>
      <c r="N130" s="72">
        <v>35</v>
      </c>
      <c r="O130" s="64">
        <v>2530</v>
      </c>
      <c r="P130" s="65">
        <f>Table22457891011234567[[#This Row],[PEMBULATAN]]*O130</f>
        <v>88550</v>
      </c>
    </row>
    <row r="131" spans="1:16" ht="23.25" customHeight="1" x14ac:dyDescent="0.2">
      <c r="A131" s="14"/>
      <c r="B131" s="14"/>
      <c r="C131" s="73" t="s">
        <v>706</v>
      </c>
      <c r="D131" s="78" t="s">
        <v>289</v>
      </c>
      <c r="E131" s="13">
        <v>44442</v>
      </c>
      <c r="F131" s="76" t="s">
        <v>290</v>
      </c>
      <c r="G131" s="13">
        <v>44443</v>
      </c>
      <c r="H131" s="77" t="s">
        <v>292</v>
      </c>
      <c r="I131" s="16">
        <v>90</v>
      </c>
      <c r="J131" s="16">
        <v>60</v>
      </c>
      <c r="K131" s="16">
        <v>38</v>
      </c>
      <c r="L131" s="16">
        <v>20</v>
      </c>
      <c r="M131" s="81">
        <v>51.3</v>
      </c>
      <c r="N131" s="72">
        <v>52</v>
      </c>
      <c r="O131" s="64">
        <v>2530</v>
      </c>
      <c r="P131" s="65">
        <f>Table22457891011234567[[#This Row],[PEMBULATAN]]*O131</f>
        <v>131560</v>
      </c>
    </row>
    <row r="132" spans="1:16" ht="23.25" customHeight="1" x14ac:dyDescent="0.2">
      <c r="A132" s="14"/>
      <c r="B132" s="14"/>
      <c r="C132" s="73" t="s">
        <v>707</v>
      </c>
      <c r="D132" s="78" t="s">
        <v>289</v>
      </c>
      <c r="E132" s="13">
        <v>44442</v>
      </c>
      <c r="F132" s="76" t="s">
        <v>290</v>
      </c>
      <c r="G132" s="13">
        <v>44443</v>
      </c>
      <c r="H132" s="77" t="s">
        <v>292</v>
      </c>
      <c r="I132" s="16">
        <v>92</v>
      </c>
      <c r="J132" s="16">
        <v>57</v>
      </c>
      <c r="K132" s="16">
        <v>30</v>
      </c>
      <c r="L132" s="16">
        <v>21</v>
      </c>
      <c r="M132" s="81">
        <v>39.33</v>
      </c>
      <c r="N132" s="72">
        <v>40</v>
      </c>
      <c r="O132" s="64">
        <v>2530</v>
      </c>
      <c r="P132" s="65">
        <f>Table22457891011234567[[#This Row],[PEMBULATAN]]*O132</f>
        <v>101200</v>
      </c>
    </row>
    <row r="133" spans="1:16" ht="23.25" customHeight="1" x14ac:dyDescent="0.2">
      <c r="A133" s="14"/>
      <c r="B133" s="14"/>
      <c r="C133" s="73" t="s">
        <v>708</v>
      </c>
      <c r="D133" s="78" t="s">
        <v>289</v>
      </c>
      <c r="E133" s="13">
        <v>44442</v>
      </c>
      <c r="F133" s="76" t="s">
        <v>290</v>
      </c>
      <c r="G133" s="13">
        <v>44443</v>
      </c>
      <c r="H133" s="77" t="s">
        <v>292</v>
      </c>
      <c r="I133" s="16">
        <v>90</v>
      </c>
      <c r="J133" s="16">
        <v>50</v>
      </c>
      <c r="K133" s="16">
        <v>50</v>
      </c>
      <c r="L133" s="16">
        <v>24</v>
      </c>
      <c r="M133" s="81">
        <v>56.25</v>
      </c>
      <c r="N133" s="72">
        <v>56</v>
      </c>
      <c r="O133" s="64">
        <v>2530</v>
      </c>
      <c r="P133" s="65">
        <f>Table22457891011234567[[#This Row],[PEMBULATAN]]*O133</f>
        <v>141680</v>
      </c>
    </row>
    <row r="134" spans="1:16" ht="23.25" customHeight="1" x14ac:dyDescent="0.2">
      <c r="A134" s="14"/>
      <c r="B134" s="14"/>
      <c r="C134" s="73" t="s">
        <v>709</v>
      </c>
      <c r="D134" s="78" t="s">
        <v>289</v>
      </c>
      <c r="E134" s="13">
        <v>44442</v>
      </c>
      <c r="F134" s="76" t="s">
        <v>290</v>
      </c>
      <c r="G134" s="13">
        <v>44443</v>
      </c>
      <c r="H134" s="77" t="s">
        <v>292</v>
      </c>
      <c r="I134" s="16">
        <v>80</v>
      </c>
      <c r="J134" s="16">
        <v>55</v>
      </c>
      <c r="K134" s="16">
        <v>20</v>
      </c>
      <c r="L134" s="16">
        <v>16</v>
      </c>
      <c r="M134" s="81">
        <v>22</v>
      </c>
      <c r="N134" s="72">
        <v>22</v>
      </c>
      <c r="O134" s="64">
        <v>2530</v>
      </c>
      <c r="P134" s="65">
        <f>Table22457891011234567[[#This Row],[PEMBULATAN]]*O134</f>
        <v>55660</v>
      </c>
    </row>
    <row r="135" spans="1:16" ht="23.25" customHeight="1" x14ac:dyDescent="0.2">
      <c r="A135" s="14"/>
      <c r="B135" s="14"/>
      <c r="C135" s="73" t="s">
        <v>710</v>
      </c>
      <c r="D135" s="78" t="s">
        <v>289</v>
      </c>
      <c r="E135" s="13">
        <v>44442</v>
      </c>
      <c r="F135" s="76" t="s">
        <v>290</v>
      </c>
      <c r="G135" s="13">
        <v>44443</v>
      </c>
      <c r="H135" s="77" t="s">
        <v>292</v>
      </c>
      <c r="I135" s="16">
        <v>88</v>
      </c>
      <c r="J135" s="16">
        <v>60</v>
      </c>
      <c r="K135" s="16">
        <v>20</v>
      </c>
      <c r="L135" s="16">
        <v>14</v>
      </c>
      <c r="M135" s="81">
        <v>26.4</v>
      </c>
      <c r="N135" s="72">
        <v>27</v>
      </c>
      <c r="O135" s="64">
        <v>2530</v>
      </c>
      <c r="P135" s="65">
        <f>Table22457891011234567[[#This Row],[PEMBULATAN]]*O135</f>
        <v>68310</v>
      </c>
    </row>
    <row r="136" spans="1:16" ht="23.25" customHeight="1" x14ac:dyDescent="0.2">
      <c r="A136" s="14"/>
      <c r="B136" s="14"/>
      <c r="C136" s="73" t="s">
        <v>711</v>
      </c>
      <c r="D136" s="78" t="s">
        <v>289</v>
      </c>
      <c r="E136" s="13">
        <v>44442</v>
      </c>
      <c r="F136" s="76" t="s">
        <v>290</v>
      </c>
      <c r="G136" s="13">
        <v>44443</v>
      </c>
      <c r="H136" s="77" t="s">
        <v>292</v>
      </c>
      <c r="I136" s="16">
        <v>75</v>
      </c>
      <c r="J136" s="16">
        <v>57</v>
      </c>
      <c r="K136" s="16">
        <v>40</v>
      </c>
      <c r="L136" s="16">
        <v>20</v>
      </c>
      <c r="M136" s="81">
        <v>42.75</v>
      </c>
      <c r="N136" s="72">
        <v>43</v>
      </c>
      <c r="O136" s="64">
        <v>2530</v>
      </c>
      <c r="P136" s="65">
        <f>Table22457891011234567[[#This Row],[PEMBULATAN]]*O136</f>
        <v>108790</v>
      </c>
    </row>
    <row r="137" spans="1:16" ht="23.25" customHeight="1" x14ac:dyDescent="0.2">
      <c r="A137" s="14"/>
      <c r="B137" s="14"/>
      <c r="C137" s="73" t="s">
        <v>712</v>
      </c>
      <c r="D137" s="78" t="s">
        <v>289</v>
      </c>
      <c r="E137" s="13">
        <v>44442</v>
      </c>
      <c r="F137" s="76" t="s">
        <v>290</v>
      </c>
      <c r="G137" s="13">
        <v>44443</v>
      </c>
      <c r="H137" s="77" t="s">
        <v>292</v>
      </c>
      <c r="I137" s="16">
        <v>90</v>
      </c>
      <c r="J137" s="16">
        <v>60</v>
      </c>
      <c r="K137" s="16">
        <v>46</v>
      </c>
      <c r="L137" s="16">
        <v>17</v>
      </c>
      <c r="M137" s="81">
        <v>62.1</v>
      </c>
      <c r="N137" s="72">
        <v>62</v>
      </c>
      <c r="O137" s="64">
        <v>2530</v>
      </c>
      <c r="P137" s="65">
        <f>Table22457891011234567[[#This Row],[PEMBULATAN]]*O137</f>
        <v>156860</v>
      </c>
    </row>
    <row r="138" spans="1:16" ht="23.25" customHeight="1" x14ac:dyDescent="0.2">
      <c r="A138" s="14"/>
      <c r="B138" s="14"/>
      <c r="C138" s="73" t="s">
        <v>713</v>
      </c>
      <c r="D138" s="78" t="s">
        <v>289</v>
      </c>
      <c r="E138" s="13">
        <v>44442</v>
      </c>
      <c r="F138" s="76" t="s">
        <v>290</v>
      </c>
      <c r="G138" s="13">
        <v>44443</v>
      </c>
      <c r="H138" s="77" t="s">
        <v>292</v>
      </c>
      <c r="I138" s="16">
        <v>80</v>
      </c>
      <c r="J138" s="16">
        <v>60</v>
      </c>
      <c r="K138" s="16">
        <v>40</v>
      </c>
      <c r="L138" s="16">
        <v>11</v>
      </c>
      <c r="M138" s="81">
        <v>48</v>
      </c>
      <c r="N138" s="72">
        <v>48</v>
      </c>
      <c r="O138" s="64">
        <v>2530</v>
      </c>
      <c r="P138" s="65">
        <f>Table22457891011234567[[#This Row],[PEMBULATAN]]*O138</f>
        <v>121440</v>
      </c>
    </row>
    <row r="139" spans="1:16" ht="23.25" customHeight="1" x14ac:dyDescent="0.2">
      <c r="A139" s="14"/>
      <c r="B139" s="14"/>
      <c r="C139" s="73" t="s">
        <v>714</v>
      </c>
      <c r="D139" s="78" t="s">
        <v>289</v>
      </c>
      <c r="E139" s="13">
        <v>44442</v>
      </c>
      <c r="F139" s="76" t="s">
        <v>290</v>
      </c>
      <c r="G139" s="13">
        <v>44443</v>
      </c>
      <c r="H139" s="77" t="s">
        <v>292</v>
      </c>
      <c r="I139" s="16">
        <v>90</v>
      </c>
      <c r="J139" s="16">
        <v>60</v>
      </c>
      <c r="K139" s="16">
        <v>25</v>
      </c>
      <c r="L139" s="16">
        <v>14</v>
      </c>
      <c r="M139" s="81">
        <v>33.75</v>
      </c>
      <c r="N139" s="72">
        <v>34</v>
      </c>
      <c r="O139" s="64">
        <v>2530</v>
      </c>
      <c r="P139" s="65">
        <f>Table22457891011234567[[#This Row],[PEMBULATAN]]*O139</f>
        <v>86020</v>
      </c>
    </row>
    <row r="140" spans="1:16" ht="23.25" customHeight="1" x14ac:dyDescent="0.2">
      <c r="A140" s="14"/>
      <c r="B140" s="14"/>
      <c r="C140" s="73" t="s">
        <v>715</v>
      </c>
      <c r="D140" s="78" t="s">
        <v>289</v>
      </c>
      <c r="E140" s="13">
        <v>44442</v>
      </c>
      <c r="F140" s="76" t="s">
        <v>290</v>
      </c>
      <c r="G140" s="13">
        <v>44443</v>
      </c>
      <c r="H140" s="77" t="s">
        <v>292</v>
      </c>
      <c r="I140" s="16">
        <v>79</v>
      </c>
      <c r="J140" s="16">
        <v>60</v>
      </c>
      <c r="K140" s="16">
        <v>15</v>
      </c>
      <c r="L140" s="16">
        <v>7</v>
      </c>
      <c r="M140" s="81">
        <v>17.774999999999999</v>
      </c>
      <c r="N140" s="72">
        <v>18</v>
      </c>
      <c r="O140" s="64">
        <v>2530</v>
      </c>
      <c r="P140" s="65">
        <f>Table22457891011234567[[#This Row],[PEMBULATAN]]*O140</f>
        <v>45540</v>
      </c>
    </row>
    <row r="141" spans="1:16" ht="23.25" customHeight="1" x14ac:dyDescent="0.2">
      <c r="A141" s="14"/>
      <c r="B141" s="14"/>
      <c r="C141" s="73" t="s">
        <v>716</v>
      </c>
      <c r="D141" s="78" t="s">
        <v>289</v>
      </c>
      <c r="E141" s="13">
        <v>44442</v>
      </c>
      <c r="F141" s="76" t="s">
        <v>290</v>
      </c>
      <c r="G141" s="13">
        <v>44443</v>
      </c>
      <c r="H141" s="77" t="s">
        <v>292</v>
      </c>
      <c r="I141" s="16">
        <v>98</v>
      </c>
      <c r="J141" s="16">
        <v>66</v>
      </c>
      <c r="K141" s="16">
        <v>20</v>
      </c>
      <c r="L141" s="16">
        <v>11</v>
      </c>
      <c r="M141" s="81">
        <v>32.340000000000003</v>
      </c>
      <c r="N141" s="72">
        <v>33</v>
      </c>
      <c r="O141" s="64">
        <v>2530</v>
      </c>
      <c r="P141" s="65">
        <f>Table22457891011234567[[#This Row],[PEMBULATAN]]*O141</f>
        <v>83490</v>
      </c>
    </row>
    <row r="142" spans="1:16" ht="23.25" customHeight="1" x14ac:dyDescent="0.2">
      <c r="A142" s="14"/>
      <c r="B142" s="14"/>
      <c r="C142" s="73" t="s">
        <v>717</v>
      </c>
      <c r="D142" s="78" t="s">
        <v>289</v>
      </c>
      <c r="E142" s="13">
        <v>44442</v>
      </c>
      <c r="F142" s="76" t="s">
        <v>290</v>
      </c>
      <c r="G142" s="13">
        <v>44443</v>
      </c>
      <c r="H142" s="77" t="s">
        <v>292</v>
      </c>
      <c r="I142" s="16">
        <v>30</v>
      </c>
      <c r="J142" s="16">
        <v>30</v>
      </c>
      <c r="K142" s="16">
        <v>10</v>
      </c>
      <c r="L142" s="16">
        <v>2</v>
      </c>
      <c r="M142" s="81">
        <v>2.25</v>
      </c>
      <c r="N142" s="72">
        <v>2</v>
      </c>
      <c r="O142" s="64">
        <v>2530</v>
      </c>
      <c r="P142" s="65">
        <f>Table22457891011234567[[#This Row],[PEMBULATAN]]*O142</f>
        <v>5060</v>
      </c>
    </row>
    <row r="143" spans="1:16" ht="23.25" customHeight="1" x14ac:dyDescent="0.2">
      <c r="A143" s="14"/>
      <c r="B143" s="14"/>
      <c r="C143" s="73" t="s">
        <v>718</v>
      </c>
      <c r="D143" s="78" t="s">
        <v>289</v>
      </c>
      <c r="E143" s="13">
        <v>44442</v>
      </c>
      <c r="F143" s="76" t="s">
        <v>290</v>
      </c>
      <c r="G143" s="13">
        <v>44443</v>
      </c>
      <c r="H143" s="77" t="s">
        <v>292</v>
      </c>
      <c r="I143" s="16">
        <v>95</v>
      </c>
      <c r="J143" s="16">
        <v>67</v>
      </c>
      <c r="K143" s="16">
        <v>35</v>
      </c>
      <c r="L143" s="16">
        <v>15</v>
      </c>
      <c r="M143" s="81">
        <v>55.693750000000001</v>
      </c>
      <c r="N143" s="72">
        <v>56</v>
      </c>
      <c r="O143" s="64">
        <v>2530</v>
      </c>
      <c r="P143" s="65">
        <f>Table22457891011234567[[#This Row],[PEMBULATAN]]*O143</f>
        <v>141680</v>
      </c>
    </row>
    <row r="144" spans="1:16" ht="23.25" customHeight="1" x14ac:dyDescent="0.2">
      <c r="A144" s="14"/>
      <c r="B144" s="14"/>
      <c r="C144" s="73" t="s">
        <v>719</v>
      </c>
      <c r="D144" s="78" t="s">
        <v>289</v>
      </c>
      <c r="E144" s="13">
        <v>44442</v>
      </c>
      <c r="F144" s="76" t="s">
        <v>290</v>
      </c>
      <c r="G144" s="13">
        <v>44443</v>
      </c>
      <c r="H144" s="77" t="s">
        <v>292</v>
      </c>
      <c r="I144" s="16">
        <v>90</v>
      </c>
      <c r="J144" s="16">
        <v>50</v>
      </c>
      <c r="K144" s="16">
        <v>40</v>
      </c>
      <c r="L144" s="16">
        <v>17</v>
      </c>
      <c r="M144" s="81">
        <v>45</v>
      </c>
      <c r="N144" s="72">
        <v>45</v>
      </c>
      <c r="O144" s="64">
        <v>2530</v>
      </c>
      <c r="P144" s="65">
        <f>Table22457891011234567[[#This Row],[PEMBULATAN]]*O144</f>
        <v>113850</v>
      </c>
    </row>
    <row r="145" spans="1:16" ht="23.25" customHeight="1" x14ac:dyDescent="0.2">
      <c r="A145" s="14"/>
      <c r="B145" s="14"/>
      <c r="C145" s="73" t="s">
        <v>720</v>
      </c>
      <c r="D145" s="78" t="s">
        <v>289</v>
      </c>
      <c r="E145" s="13">
        <v>44442</v>
      </c>
      <c r="F145" s="76" t="s">
        <v>290</v>
      </c>
      <c r="G145" s="13">
        <v>44443</v>
      </c>
      <c r="H145" s="77" t="s">
        <v>292</v>
      </c>
      <c r="I145" s="16">
        <v>75</v>
      </c>
      <c r="J145" s="16">
        <v>60</v>
      </c>
      <c r="K145" s="16">
        <v>21</v>
      </c>
      <c r="L145" s="16">
        <v>6</v>
      </c>
      <c r="M145" s="81">
        <v>23.625</v>
      </c>
      <c r="N145" s="72">
        <v>24</v>
      </c>
      <c r="O145" s="64">
        <v>2530</v>
      </c>
      <c r="P145" s="65">
        <f>Table22457891011234567[[#This Row],[PEMBULATAN]]*O145</f>
        <v>60720</v>
      </c>
    </row>
    <row r="146" spans="1:16" ht="23.25" customHeight="1" x14ac:dyDescent="0.2">
      <c r="A146" s="14"/>
      <c r="B146" s="14"/>
      <c r="C146" s="73" t="s">
        <v>721</v>
      </c>
      <c r="D146" s="78" t="s">
        <v>289</v>
      </c>
      <c r="E146" s="13">
        <v>44442</v>
      </c>
      <c r="F146" s="76" t="s">
        <v>290</v>
      </c>
      <c r="G146" s="13">
        <v>44443</v>
      </c>
      <c r="H146" s="77" t="s">
        <v>292</v>
      </c>
      <c r="I146" s="16">
        <v>50</v>
      </c>
      <c r="J146" s="16">
        <v>35</v>
      </c>
      <c r="K146" s="16">
        <v>20</v>
      </c>
      <c r="L146" s="16">
        <v>3</v>
      </c>
      <c r="M146" s="81">
        <v>8.75</v>
      </c>
      <c r="N146" s="72">
        <v>9</v>
      </c>
      <c r="O146" s="64">
        <v>2530</v>
      </c>
      <c r="P146" s="65">
        <f>Table22457891011234567[[#This Row],[PEMBULATAN]]*O146</f>
        <v>22770</v>
      </c>
    </row>
    <row r="147" spans="1:16" ht="23.25" customHeight="1" x14ac:dyDescent="0.2">
      <c r="A147" s="14"/>
      <c r="B147" s="14"/>
      <c r="C147" s="73" t="s">
        <v>722</v>
      </c>
      <c r="D147" s="78" t="s">
        <v>289</v>
      </c>
      <c r="E147" s="13">
        <v>44442</v>
      </c>
      <c r="F147" s="76" t="s">
        <v>290</v>
      </c>
      <c r="G147" s="13">
        <v>44443</v>
      </c>
      <c r="H147" s="77" t="s">
        <v>292</v>
      </c>
      <c r="I147" s="16">
        <v>50</v>
      </c>
      <c r="J147" s="16">
        <v>40</v>
      </c>
      <c r="K147" s="16">
        <v>35</v>
      </c>
      <c r="L147" s="16">
        <v>6</v>
      </c>
      <c r="M147" s="81">
        <v>17.5</v>
      </c>
      <c r="N147" s="72">
        <v>18</v>
      </c>
      <c r="O147" s="64">
        <v>2530</v>
      </c>
      <c r="P147" s="65">
        <f>Table22457891011234567[[#This Row],[PEMBULATAN]]*O147</f>
        <v>45540</v>
      </c>
    </row>
    <row r="148" spans="1:16" ht="23.25" customHeight="1" x14ac:dyDescent="0.2">
      <c r="A148" s="14"/>
      <c r="B148" s="14"/>
      <c r="C148" s="73" t="s">
        <v>723</v>
      </c>
      <c r="D148" s="78" t="s">
        <v>289</v>
      </c>
      <c r="E148" s="13">
        <v>44442</v>
      </c>
      <c r="F148" s="76" t="s">
        <v>290</v>
      </c>
      <c r="G148" s="13">
        <v>44443</v>
      </c>
      <c r="H148" s="77" t="s">
        <v>292</v>
      </c>
      <c r="I148" s="16">
        <v>103</v>
      </c>
      <c r="J148" s="16">
        <v>55</v>
      </c>
      <c r="K148" s="16">
        <v>32</v>
      </c>
      <c r="L148" s="16">
        <v>19</v>
      </c>
      <c r="M148" s="81">
        <v>45.32</v>
      </c>
      <c r="N148" s="72">
        <v>46</v>
      </c>
      <c r="O148" s="64">
        <v>2530</v>
      </c>
      <c r="P148" s="65">
        <f>Table22457891011234567[[#This Row],[PEMBULATAN]]*O148</f>
        <v>116380</v>
      </c>
    </row>
    <row r="149" spans="1:16" ht="23.25" customHeight="1" x14ac:dyDescent="0.2">
      <c r="A149" s="14"/>
      <c r="B149" s="14"/>
      <c r="C149" s="73" t="s">
        <v>724</v>
      </c>
      <c r="D149" s="78" t="s">
        <v>289</v>
      </c>
      <c r="E149" s="13">
        <v>44442</v>
      </c>
      <c r="F149" s="76" t="s">
        <v>290</v>
      </c>
      <c r="G149" s="13">
        <v>44443</v>
      </c>
      <c r="H149" s="77" t="s">
        <v>292</v>
      </c>
      <c r="I149" s="16">
        <v>65</v>
      </c>
      <c r="J149" s="16">
        <v>58</v>
      </c>
      <c r="K149" s="16">
        <v>20</v>
      </c>
      <c r="L149" s="16">
        <v>7</v>
      </c>
      <c r="M149" s="81">
        <v>18.850000000000001</v>
      </c>
      <c r="N149" s="72">
        <v>19</v>
      </c>
      <c r="O149" s="64">
        <v>2530</v>
      </c>
      <c r="P149" s="65">
        <f>Table22457891011234567[[#This Row],[PEMBULATAN]]*O149</f>
        <v>48070</v>
      </c>
    </row>
    <row r="150" spans="1:16" ht="23.25" customHeight="1" x14ac:dyDescent="0.2">
      <c r="A150" s="14"/>
      <c r="B150" s="14"/>
      <c r="C150" s="73" t="s">
        <v>725</v>
      </c>
      <c r="D150" s="78" t="s">
        <v>289</v>
      </c>
      <c r="E150" s="13">
        <v>44442</v>
      </c>
      <c r="F150" s="76" t="s">
        <v>290</v>
      </c>
      <c r="G150" s="13">
        <v>44443</v>
      </c>
      <c r="H150" s="77" t="s">
        <v>292</v>
      </c>
      <c r="I150" s="16">
        <v>90</v>
      </c>
      <c r="J150" s="16">
        <v>60</v>
      </c>
      <c r="K150" s="16">
        <v>40</v>
      </c>
      <c r="L150" s="16">
        <v>14</v>
      </c>
      <c r="M150" s="81">
        <v>54</v>
      </c>
      <c r="N150" s="72">
        <v>54</v>
      </c>
      <c r="O150" s="64">
        <v>2530</v>
      </c>
      <c r="P150" s="65">
        <f>Table22457891011234567[[#This Row],[PEMBULATAN]]*O150</f>
        <v>136620</v>
      </c>
    </row>
    <row r="151" spans="1:16" ht="23.25" customHeight="1" x14ac:dyDescent="0.2">
      <c r="A151" s="14"/>
      <c r="B151" s="14"/>
      <c r="C151" s="73" t="s">
        <v>726</v>
      </c>
      <c r="D151" s="78" t="s">
        <v>289</v>
      </c>
      <c r="E151" s="13">
        <v>44442</v>
      </c>
      <c r="F151" s="76" t="s">
        <v>290</v>
      </c>
      <c r="G151" s="13">
        <v>44443</v>
      </c>
      <c r="H151" s="77" t="s">
        <v>292</v>
      </c>
      <c r="I151" s="16">
        <v>86</v>
      </c>
      <c r="J151" s="16">
        <v>62</v>
      </c>
      <c r="K151" s="16">
        <v>38</v>
      </c>
      <c r="L151" s="16">
        <v>12</v>
      </c>
      <c r="M151" s="81">
        <v>50.654000000000003</v>
      </c>
      <c r="N151" s="72">
        <v>51</v>
      </c>
      <c r="O151" s="64">
        <v>2530</v>
      </c>
      <c r="P151" s="65">
        <f>Table22457891011234567[[#This Row],[PEMBULATAN]]*O151</f>
        <v>129030</v>
      </c>
    </row>
    <row r="152" spans="1:16" ht="23.25" customHeight="1" x14ac:dyDescent="0.2">
      <c r="A152" s="14"/>
      <c r="B152" s="14"/>
      <c r="C152" s="73" t="s">
        <v>727</v>
      </c>
      <c r="D152" s="78" t="s">
        <v>289</v>
      </c>
      <c r="E152" s="13">
        <v>44442</v>
      </c>
      <c r="F152" s="76" t="s">
        <v>290</v>
      </c>
      <c r="G152" s="13">
        <v>44443</v>
      </c>
      <c r="H152" s="77" t="s">
        <v>292</v>
      </c>
      <c r="I152" s="16">
        <v>70</v>
      </c>
      <c r="J152" s="16">
        <v>50</v>
      </c>
      <c r="K152" s="16">
        <v>30</v>
      </c>
      <c r="L152" s="16">
        <v>6</v>
      </c>
      <c r="M152" s="81">
        <v>26.25</v>
      </c>
      <c r="N152" s="72">
        <v>26</v>
      </c>
      <c r="O152" s="64">
        <v>2530</v>
      </c>
      <c r="P152" s="65">
        <f>Table22457891011234567[[#This Row],[PEMBULATAN]]*O152</f>
        <v>65780</v>
      </c>
    </row>
    <row r="153" spans="1:16" ht="23.25" customHeight="1" x14ac:dyDescent="0.2">
      <c r="A153" s="14"/>
      <c r="B153" s="14"/>
      <c r="C153" s="73" t="s">
        <v>728</v>
      </c>
      <c r="D153" s="78" t="s">
        <v>289</v>
      </c>
      <c r="E153" s="13">
        <v>44442</v>
      </c>
      <c r="F153" s="76" t="s">
        <v>290</v>
      </c>
      <c r="G153" s="13">
        <v>44443</v>
      </c>
      <c r="H153" s="77" t="s">
        <v>292</v>
      </c>
      <c r="I153" s="16">
        <v>60</v>
      </c>
      <c r="J153" s="16">
        <v>40</v>
      </c>
      <c r="K153" s="16">
        <v>25</v>
      </c>
      <c r="L153" s="16">
        <v>8</v>
      </c>
      <c r="M153" s="81">
        <v>15</v>
      </c>
      <c r="N153" s="72">
        <v>15</v>
      </c>
      <c r="O153" s="64">
        <v>2530</v>
      </c>
      <c r="P153" s="65">
        <f>Table22457891011234567[[#This Row],[PEMBULATAN]]*O153</f>
        <v>37950</v>
      </c>
    </row>
    <row r="154" spans="1:16" ht="23.25" customHeight="1" x14ac:dyDescent="0.2">
      <c r="A154" s="14"/>
      <c r="B154" s="14"/>
      <c r="C154" s="73" t="s">
        <v>729</v>
      </c>
      <c r="D154" s="78" t="s">
        <v>289</v>
      </c>
      <c r="E154" s="13">
        <v>44442</v>
      </c>
      <c r="F154" s="76" t="s">
        <v>290</v>
      </c>
      <c r="G154" s="13">
        <v>44443</v>
      </c>
      <c r="H154" s="77" t="s">
        <v>292</v>
      </c>
      <c r="I154" s="16">
        <v>90</v>
      </c>
      <c r="J154" s="16">
        <v>60</v>
      </c>
      <c r="K154" s="16">
        <v>25</v>
      </c>
      <c r="L154" s="16">
        <v>14</v>
      </c>
      <c r="M154" s="81">
        <v>33.75</v>
      </c>
      <c r="N154" s="72">
        <v>34</v>
      </c>
      <c r="O154" s="64">
        <v>2530</v>
      </c>
      <c r="P154" s="65">
        <f>Table22457891011234567[[#This Row],[PEMBULATAN]]*O154</f>
        <v>86020</v>
      </c>
    </row>
    <row r="155" spans="1:16" ht="23.25" customHeight="1" x14ac:dyDescent="0.2">
      <c r="A155" s="14"/>
      <c r="B155" s="14"/>
      <c r="C155" s="73" t="s">
        <v>730</v>
      </c>
      <c r="D155" s="78" t="s">
        <v>289</v>
      </c>
      <c r="E155" s="13">
        <v>44442</v>
      </c>
      <c r="F155" s="76" t="s">
        <v>290</v>
      </c>
      <c r="G155" s="13">
        <v>44443</v>
      </c>
      <c r="H155" s="77" t="s">
        <v>292</v>
      </c>
      <c r="I155" s="16">
        <v>95</v>
      </c>
      <c r="J155" s="16">
        <v>60</v>
      </c>
      <c r="K155" s="16">
        <v>36</v>
      </c>
      <c r="L155" s="16">
        <v>18</v>
      </c>
      <c r="M155" s="81">
        <v>51.3</v>
      </c>
      <c r="N155" s="72">
        <v>52</v>
      </c>
      <c r="O155" s="64">
        <v>2530</v>
      </c>
      <c r="P155" s="65">
        <f>Table22457891011234567[[#This Row],[PEMBULATAN]]*O155</f>
        <v>131560</v>
      </c>
    </row>
    <row r="156" spans="1:16" ht="23.25" customHeight="1" x14ac:dyDescent="0.2">
      <c r="A156" s="14"/>
      <c r="B156" s="14"/>
      <c r="C156" s="73" t="s">
        <v>731</v>
      </c>
      <c r="D156" s="78" t="s">
        <v>289</v>
      </c>
      <c r="E156" s="13">
        <v>44442</v>
      </c>
      <c r="F156" s="76" t="s">
        <v>290</v>
      </c>
      <c r="G156" s="13">
        <v>44443</v>
      </c>
      <c r="H156" s="77" t="s">
        <v>292</v>
      </c>
      <c r="I156" s="16">
        <v>100</v>
      </c>
      <c r="J156" s="16">
        <v>60</v>
      </c>
      <c r="K156" s="16">
        <v>30</v>
      </c>
      <c r="L156" s="16">
        <v>25</v>
      </c>
      <c r="M156" s="81">
        <v>45</v>
      </c>
      <c r="N156" s="72">
        <v>45</v>
      </c>
      <c r="O156" s="64">
        <v>2530</v>
      </c>
      <c r="P156" s="65">
        <f>Table22457891011234567[[#This Row],[PEMBULATAN]]*O156</f>
        <v>113850</v>
      </c>
    </row>
    <row r="157" spans="1:16" ht="23.25" customHeight="1" x14ac:dyDescent="0.2">
      <c r="A157" s="14"/>
      <c r="B157" s="14"/>
      <c r="C157" s="73" t="s">
        <v>732</v>
      </c>
      <c r="D157" s="78" t="s">
        <v>289</v>
      </c>
      <c r="E157" s="13">
        <v>44442</v>
      </c>
      <c r="F157" s="76" t="s">
        <v>290</v>
      </c>
      <c r="G157" s="13">
        <v>44443</v>
      </c>
      <c r="H157" s="77" t="s">
        <v>292</v>
      </c>
      <c r="I157" s="16">
        <v>80</v>
      </c>
      <c r="J157" s="16">
        <v>67</v>
      </c>
      <c r="K157" s="16">
        <v>30</v>
      </c>
      <c r="L157" s="16">
        <v>26</v>
      </c>
      <c r="M157" s="81">
        <v>40.200000000000003</v>
      </c>
      <c r="N157" s="72">
        <v>40</v>
      </c>
      <c r="O157" s="64">
        <v>2530</v>
      </c>
      <c r="P157" s="65">
        <f>Table22457891011234567[[#This Row],[PEMBULATAN]]*O157</f>
        <v>101200</v>
      </c>
    </row>
    <row r="158" spans="1:16" ht="23.25" customHeight="1" x14ac:dyDescent="0.2">
      <c r="A158" s="14"/>
      <c r="B158" s="14"/>
      <c r="C158" s="73" t="s">
        <v>733</v>
      </c>
      <c r="D158" s="78" t="s">
        <v>289</v>
      </c>
      <c r="E158" s="13">
        <v>44442</v>
      </c>
      <c r="F158" s="76" t="s">
        <v>290</v>
      </c>
      <c r="G158" s="13">
        <v>44443</v>
      </c>
      <c r="H158" s="77" t="s">
        <v>292</v>
      </c>
      <c r="I158" s="16">
        <v>95</v>
      </c>
      <c r="J158" s="16">
        <v>50</v>
      </c>
      <c r="K158" s="16">
        <v>40</v>
      </c>
      <c r="L158" s="16">
        <v>29</v>
      </c>
      <c r="M158" s="81">
        <v>47.5</v>
      </c>
      <c r="N158" s="72">
        <v>48</v>
      </c>
      <c r="O158" s="64">
        <v>2530</v>
      </c>
      <c r="P158" s="65">
        <f>Table22457891011234567[[#This Row],[PEMBULATAN]]*O158</f>
        <v>121440</v>
      </c>
    </row>
    <row r="159" spans="1:16" ht="23.25" customHeight="1" x14ac:dyDescent="0.2">
      <c r="A159" s="14"/>
      <c r="B159" s="14"/>
      <c r="C159" s="73" t="s">
        <v>734</v>
      </c>
      <c r="D159" s="78" t="s">
        <v>289</v>
      </c>
      <c r="E159" s="13">
        <v>44442</v>
      </c>
      <c r="F159" s="76" t="s">
        <v>290</v>
      </c>
      <c r="G159" s="13">
        <v>44443</v>
      </c>
      <c r="H159" s="77" t="s">
        <v>292</v>
      </c>
      <c r="I159" s="16">
        <v>84</v>
      </c>
      <c r="J159" s="16">
        <v>60</v>
      </c>
      <c r="K159" s="16">
        <v>22</v>
      </c>
      <c r="L159" s="16">
        <v>10</v>
      </c>
      <c r="M159" s="81">
        <v>27.72</v>
      </c>
      <c r="N159" s="72">
        <v>28</v>
      </c>
      <c r="O159" s="64">
        <v>2530</v>
      </c>
      <c r="P159" s="65">
        <f>Table22457891011234567[[#This Row],[PEMBULATAN]]*O159</f>
        <v>70840</v>
      </c>
    </row>
    <row r="160" spans="1:16" ht="23.25" customHeight="1" x14ac:dyDescent="0.2">
      <c r="A160" s="14"/>
      <c r="B160" s="14"/>
      <c r="C160" s="73" t="s">
        <v>735</v>
      </c>
      <c r="D160" s="78" t="s">
        <v>289</v>
      </c>
      <c r="E160" s="13">
        <v>44442</v>
      </c>
      <c r="F160" s="76" t="s">
        <v>290</v>
      </c>
      <c r="G160" s="13">
        <v>44443</v>
      </c>
      <c r="H160" s="77" t="s">
        <v>292</v>
      </c>
      <c r="I160" s="16">
        <v>55</v>
      </c>
      <c r="J160" s="16">
        <v>42</v>
      </c>
      <c r="K160" s="16">
        <v>20</v>
      </c>
      <c r="L160" s="16">
        <v>8</v>
      </c>
      <c r="M160" s="81">
        <v>11.55</v>
      </c>
      <c r="N160" s="72">
        <v>12</v>
      </c>
      <c r="O160" s="64">
        <v>2530</v>
      </c>
      <c r="P160" s="65">
        <f>Table22457891011234567[[#This Row],[PEMBULATAN]]*O160</f>
        <v>30360</v>
      </c>
    </row>
    <row r="161" spans="1:16" ht="23.25" customHeight="1" x14ac:dyDescent="0.2">
      <c r="A161" s="14"/>
      <c r="B161" s="14"/>
      <c r="C161" s="73" t="s">
        <v>736</v>
      </c>
      <c r="D161" s="78" t="s">
        <v>289</v>
      </c>
      <c r="E161" s="13">
        <v>44442</v>
      </c>
      <c r="F161" s="76" t="s">
        <v>290</v>
      </c>
      <c r="G161" s="13">
        <v>44443</v>
      </c>
      <c r="H161" s="77" t="s">
        <v>292</v>
      </c>
      <c r="I161" s="16">
        <v>46</v>
      </c>
      <c r="J161" s="16">
        <v>90</v>
      </c>
      <c r="K161" s="16">
        <v>55</v>
      </c>
      <c r="L161" s="16">
        <v>6</v>
      </c>
      <c r="M161" s="81">
        <v>56.924999999999997</v>
      </c>
      <c r="N161" s="72">
        <v>57</v>
      </c>
      <c r="O161" s="64">
        <v>2530</v>
      </c>
      <c r="P161" s="65">
        <f>Table22457891011234567[[#This Row],[PEMBULATAN]]*O161</f>
        <v>144210</v>
      </c>
    </row>
    <row r="162" spans="1:16" ht="23.25" customHeight="1" x14ac:dyDescent="0.2">
      <c r="A162" s="14"/>
      <c r="B162" s="14"/>
      <c r="C162" s="73" t="s">
        <v>737</v>
      </c>
      <c r="D162" s="78" t="s">
        <v>289</v>
      </c>
      <c r="E162" s="13">
        <v>44442</v>
      </c>
      <c r="F162" s="76" t="s">
        <v>290</v>
      </c>
      <c r="G162" s="13">
        <v>44443</v>
      </c>
      <c r="H162" s="77" t="s">
        <v>292</v>
      </c>
      <c r="I162" s="16">
        <v>100</v>
      </c>
      <c r="J162" s="16">
        <v>60</v>
      </c>
      <c r="K162" s="16">
        <v>30</v>
      </c>
      <c r="L162" s="16">
        <v>25</v>
      </c>
      <c r="M162" s="81">
        <v>45</v>
      </c>
      <c r="N162" s="72">
        <v>45</v>
      </c>
      <c r="O162" s="64">
        <v>2530</v>
      </c>
      <c r="P162" s="65">
        <f>Table22457891011234567[[#This Row],[PEMBULATAN]]*O162</f>
        <v>113850</v>
      </c>
    </row>
    <row r="163" spans="1:16" ht="23.25" customHeight="1" x14ac:dyDescent="0.2">
      <c r="A163" s="14"/>
      <c r="B163" s="14"/>
      <c r="C163" s="73" t="s">
        <v>738</v>
      </c>
      <c r="D163" s="78" t="s">
        <v>289</v>
      </c>
      <c r="E163" s="13">
        <v>44442</v>
      </c>
      <c r="F163" s="76" t="s">
        <v>290</v>
      </c>
      <c r="G163" s="13">
        <v>44443</v>
      </c>
      <c r="H163" s="77" t="s">
        <v>292</v>
      </c>
      <c r="I163" s="16">
        <v>30</v>
      </c>
      <c r="J163" s="16">
        <v>55</v>
      </c>
      <c r="K163" s="16">
        <v>40</v>
      </c>
      <c r="L163" s="16">
        <v>25</v>
      </c>
      <c r="M163" s="81">
        <v>16.5</v>
      </c>
      <c r="N163" s="72">
        <v>25</v>
      </c>
      <c r="O163" s="64">
        <v>2530</v>
      </c>
      <c r="P163" s="65">
        <f>Table22457891011234567[[#This Row],[PEMBULATAN]]*O163</f>
        <v>63250</v>
      </c>
    </row>
    <row r="164" spans="1:16" ht="23.25" customHeight="1" x14ac:dyDescent="0.2">
      <c r="A164" s="14"/>
      <c r="B164" s="14"/>
      <c r="C164" s="73" t="s">
        <v>739</v>
      </c>
      <c r="D164" s="78" t="s">
        <v>289</v>
      </c>
      <c r="E164" s="13">
        <v>44442</v>
      </c>
      <c r="F164" s="76" t="s">
        <v>290</v>
      </c>
      <c r="G164" s="13">
        <v>44443</v>
      </c>
      <c r="H164" s="77" t="s">
        <v>292</v>
      </c>
      <c r="I164" s="16">
        <v>90</v>
      </c>
      <c r="J164" s="16">
        <v>51</v>
      </c>
      <c r="K164" s="16">
        <v>42</v>
      </c>
      <c r="L164" s="16">
        <v>22</v>
      </c>
      <c r="M164" s="81">
        <v>48.195</v>
      </c>
      <c r="N164" s="72">
        <v>48</v>
      </c>
      <c r="O164" s="64">
        <v>2530</v>
      </c>
      <c r="P164" s="65">
        <f>Table22457891011234567[[#This Row],[PEMBULATAN]]*O164</f>
        <v>121440</v>
      </c>
    </row>
    <row r="165" spans="1:16" ht="23.25" customHeight="1" x14ac:dyDescent="0.2">
      <c r="A165" s="14"/>
      <c r="B165" s="14"/>
      <c r="C165" s="73" t="s">
        <v>740</v>
      </c>
      <c r="D165" s="78" t="s">
        <v>289</v>
      </c>
      <c r="E165" s="13">
        <v>44442</v>
      </c>
      <c r="F165" s="76" t="s">
        <v>290</v>
      </c>
      <c r="G165" s="13">
        <v>44443</v>
      </c>
      <c r="H165" s="77" t="s">
        <v>292</v>
      </c>
      <c r="I165" s="16">
        <v>86</v>
      </c>
      <c r="J165" s="16">
        <v>66</v>
      </c>
      <c r="K165" s="16">
        <v>30</v>
      </c>
      <c r="L165" s="16">
        <v>15</v>
      </c>
      <c r="M165" s="81">
        <v>42.57</v>
      </c>
      <c r="N165" s="72">
        <v>43</v>
      </c>
      <c r="O165" s="64">
        <v>2530</v>
      </c>
      <c r="P165" s="65">
        <f>Table22457891011234567[[#This Row],[PEMBULATAN]]*O165</f>
        <v>108790</v>
      </c>
    </row>
    <row r="166" spans="1:16" ht="23.25" customHeight="1" x14ac:dyDescent="0.2">
      <c r="A166" s="14"/>
      <c r="B166" s="14"/>
      <c r="C166" s="73" t="s">
        <v>741</v>
      </c>
      <c r="D166" s="78" t="s">
        <v>289</v>
      </c>
      <c r="E166" s="13">
        <v>44442</v>
      </c>
      <c r="F166" s="76" t="s">
        <v>290</v>
      </c>
      <c r="G166" s="13">
        <v>44443</v>
      </c>
      <c r="H166" s="77" t="s">
        <v>292</v>
      </c>
      <c r="I166" s="16">
        <v>5</v>
      </c>
      <c r="J166" s="16">
        <v>61</v>
      </c>
      <c r="K166" s="16">
        <v>25</v>
      </c>
      <c r="L166" s="16">
        <v>1</v>
      </c>
      <c r="M166" s="81">
        <v>1.90625</v>
      </c>
      <c r="N166" s="72">
        <v>2</v>
      </c>
      <c r="O166" s="64">
        <v>2530</v>
      </c>
      <c r="P166" s="65">
        <f>Table22457891011234567[[#This Row],[PEMBULATAN]]*O166</f>
        <v>5060</v>
      </c>
    </row>
    <row r="167" spans="1:16" ht="23.25" customHeight="1" x14ac:dyDescent="0.2">
      <c r="A167" s="14"/>
      <c r="B167" s="14"/>
      <c r="C167" s="73" t="s">
        <v>742</v>
      </c>
      <c r="D167" s="78" t="s">
        <v>289</v>
      </c>
      <c r="E167" s="13">
        <v>44442</v>
      </c>
      <c r="F167" s="76" t="s">
        <v>290</v>
      </c>
      <c r="G167" s="13">
        <v>44443</v>
      </c>
      <c r="H167" s="77" t="s">
        <v>292</v>
      </c>
      <c r="I167" s="16">
        <v>60</v>
      </c>
      <c r="J167" s="16">
        <v>45</v>
      </c>
      <c r="K167" s="16">
        <v>20</v>
      </c>
      <c r="L167" s="16">
        <v>5</v>
      </c>
      <c r="M167" s="81">
        <v>13.5</v>
      </c>
      <c r="N167" s="72">
        <v>14</v>
      </c>
      <c r="O167" s="64">
        <v>2530</v>
      </c>
      <c r="P167" s="65">
        <f>Table22457891011234567[[#This Row],[PEMBULATAN]]*O167</f>
        <v>35420</v>
      </c>
    </row>
    <row r="168" spans="1:16" ht="23.25" customHeight="1" x14ac:dyDescent="0.2">
      <c r="A168" s="14"/>
      <c r="B168" s="14"/>
      <c r="C168" s="73" t="s">
        <v>743</v>
      </c>
      <c r="D168" s="78" t="s">
        <v>289</v>
      </c>
      <c r="E168" s="13">
        <v>44442</v>
      </c>
      <c r="F168" s="76" t="s">
        <v>290</v>
      </c>
      <c r="G168" s="13">
        <v>44443</v>
      </c>
      <c r="H168" s="77" t="s">
        <v>292</v>
      </c>
      <c r="I168" s="16">
        <v>60</v>
      </c>
      <c r="J168" s="16">
        <v>40</v>
      </c>
      <c r="K168" s="16">
        <v>15</v>
      </c>
      <c r="L168" s="16">
        <v>4</v>
      </c>
      <c r="M168" s="81">
        <v>9</v>
      </c>
      <c r="N168" s="72">
        <v>9</v>
      </c>
      <c r="O168" s="64">
        <v>2530</v>
      </c>
      <c r="P168" s="65">
        <f>Table22457891011234567[[#This Row],[PEMBULATAN]]*O168</f>
        <v>22770</v>
      </c>
    </row>
    <row r="169" spans="1:16" ht="23.25" customHeight="1" x14ac:dyDescent="0.2">
      <c r="A169" s="14"/>
      <c r="B169" s="14"/>
      <c r="C169" s="73" t="s">
        <v>744</v>
      </c>
      <c r="D169" s="78" t="s">
        <v>289</v>
      </c>
      <c r="E169" s="13">
        <v>44442</v>
      </c>
      <c r="F169" s="76" t="s">
        <v>290</v>
      </c>
      <c r="G169" s="13">
        <v>44443</v>
      </c>
      <c r="H169" s="77" t="s">
        <v>292</v>
      </c>
      <c r="I169" s="16">
        <v>70</v>
      </c>
      <c r="J169" s="16">
        <v>60</v>
      </c>
      <c r="K169" s="16">
        <v>20</v>
      </c>
      <c r="L169" s="16">
        <v>5</v>
      </c>
      <c r="M169" s="81">
        <v>21</v>
      </c>
      <c r="N169" s="72">
        <v>21</v>
      </c>
      <c r="O169" s="64">
        <v>2530</v>
      </c>
      <c r="P169" s="65">
        <f>Table22457891011234567[[#This Row],[PEMBULATAN]]*O169</f>
        <v>53130</v>
      </c>
    </row>
    <row r="170" spans="1:16" ht="23.25" customHeight="1" x14ac:dyDescent="0.2">
      <c r="A170" s="14"/>
      <c r="B170" s="14"/>
      <c r="C170" s="73" t="s">
        <v>745</v>
      </c>
      <c r="D170" s="78" t="s">
        <v>289</v>
      </c>
      <c r="E170" s="13">
        <v>44442</v>
      </c>
      <c r="F170" s="76" t="s">
        <v>290</v>
      </c>
      <c r="G170" s="13">
        <v>44443</v>
      </c>
      <c r="H170" s="77" t="s">
        <v>292</v>
      </c>
      <c r="I170" s="16">
        <v>70</v>
      </c>
      <c r="J170" s="16">
        <v>50</v>
      </c>
      <c r="K170" s="16">
        <v>40</v>
      </c>
      <c r="L170" s="16">
        <v>4</v>
      </c>
      <c r="M170" s="81">
        <v>35</v>
      </c>
      <c r="N170" s="72">
        <v>35</v>
      </c>
      <c r="O170" s="64">
        <v>2530</v>
      </c>
      <c r="P170" s="65">
        <f>Table22457891011234567[[#This Row],[PEMBULATAN]]*O170</f>
        <v>88550</v>
      </c>
    </row>
    <row r="171" spans="1:16" ht="23.25" customHeight="1" x14ac:dyDescent="0.2">
      <c r="A171" s="14"/>
      <c r="B171" s="14"/>
      <c r="C171" s="73" t="s">
        <v>746</v>
      </c>
      <c r="D171" s="78" t="s">
        <v>289</v>
      </c>
      <c r="E171" s="13">
        <v>44442</v>
      </c>
      <c r="F171" s="76" t="s">
        <v>290</v>
      </c>
      <c r="G171" s="13">
        <v>44443</v>
      </c>
      <c r="H171" s="77" t="s">
        <v>292</v>
      </c>
      <c r="I171" s="16">
        <v>93</v>
      </c>
      <c r="J171" s="16">
        <v>45</v>
      </c>
      <c r="K171" s="16">
        <v>30</v>
      </c>
      <c r="L171" s="16">
        <v>7</v>
      </c>
      <c r="M171" s="81">
        <v>31.387499999999999</v>
      </c>
      <c r="N171" s="72">
        <v>32</v>
      </c>
      <c r="O171" s="64">
        <v>2530</v>
      </c>
      <c r="P171" s="65">
        <f>Table22457891011234567[[#This Row],[PEMBULATAN]]*O171</f>
        <v>80960</v>
      </c>
    </row>
    <row r="172" spans="1:16" ht="23.25" customHeight="1" x14ac:dyDescent="0.2">
      <c r="A172" s="14"/>
      <c r="B172" s="14"/>
      <c r="C172" s="73" t="s">
        <v>747</v>
      </c>
      <c r="D172" s="78" t="s">
        <v>289</v>
      </c>
      <c r="E172" s="13">
        <v>44442</v>
      </c>
      <c r="F172" s="76" t="s">
        <v>290</v>
      </c>
      <c r="G172" s="13">
        <v>44443</v>
      </c>
      <c r="H172" s="77" t="s">
        <v>292</v>
      </c>
      <c r="I172" s="16">
        <v>80</v>
      </c>
      <c r="J172" s="16">
        <v>60</v>
      </c>
      <c r="K172" s="16">
        <v>27</v>
      </c>
      <c r="L172" s="16">
        <v>17</v>
      </c>
      <c r="M172" s="81">
        <v>32.4</v>
      </c>
      <c r="N172" s="72">
        <v>33</v>
      </c>
      <c r="O172" s="64">
        <v>2530</v>
      </c>
      <c r="P172" s="65">
        <f>Table22457891011234567[[#This Row],[PEMBULATAN]]*O172</f>
        <v>83490</v>
      </c>
    </row>
    <row r="173" spans="1:16" ht="23.25" customHeight="1" x14ac:dyDescent="0.2">
      <c r="A173" s="14"/>
      <c r="B173" s="14"/>
      <c r="C173" s="73" t="s">
        <v>748</v>
      </c>
      <c r="D173" s="78" t="s">
        <v>289</v>
      </c>
      <c r="E173" s="13">
        <v>44442</v>
      </c>
      <c r="F173" s="76" t="s">
        <v>290</v>
      </c>
      <c r="G173" s="13">
        <v>44443</v>
      </c>
      <c r="H173" s="77" t="s">
        <v>292</v>
      </c>
      <c r="I173" s="16">
        <v>88</v>
      </c>
      <c r="J173" s="16">
        <v>46</v>
      </c>
      <c r="K173" s="16">
        <v>35</v>
      </c>
      <c r="L173" s="16">
        <v>24</v>
      </c>
      <c r="M173" s="81">
        <v>35.42</v>
      </c>
      <c r="N173" s="72">
        <v>36</v>
      </c>
      <c r="O173" s="64">
        <v>2530</v>
      </c>
      <c r="P173" s="65">
        <f>Table22457891011234567[[#This Row],[PEMBULATAN]]*O173</f>
        <v>91080</v>
      </c>
    </row>
    <row r="174" spans="1:16" ht="23.25" customHeight="1" x14ac:dyDescent="0.2">
      <c r="A174" s="14"/>
      <c r="B174" s="14"/>
      <c r="C174" s="73" t="s">
        <v>749</v>
      </c>
      <c r="D174" s="78" t="s">
        <v>289</v>
      </c>
      <c r="E174" s="13">
        <v>44442</v>
      </c>
      <c r="F174" s="76" t="s">
        <v>290</v>
      </c>
      <c r="G174" s="13">
        <v>44443</v>
      </c>
      <c r="H174" s="77" t="s">
        <v>292</v>
      </c>
      <c r="I174" s="16">
        <v>90</v>
      </c>
      <c r="J174" s="16">
        <v>50</v>
      </c>
      <c r="K174" s="16">
        <v>24</v>
      </c>
      <c r="L174" s="16">
        <v>11</v>
      </c>
      <c r="M174" s="81">
        <v>27</v>
      </c>
      <c r="N174" s="72">
        <v>27</v>
      </c>
      <c r="O174" s="64">
        <v>2530</v>
      </c>
      <c r="P174" s="65">
        <f>Table22457891011234567[[#This Row],[PEMBULATAN]]*O174</f>
        <v>68310</v>
      </c>
    </row>
    <row r="175" spans="1:16" ht="23.25" customHeight="1" x14ac:dyDescent="0.2">
      <c r="A175" s="14"/>
      <c r="B175" s="14"/>
      <c r="C175" s="73" t="s">
        <v>750</v>
      </c>
      <c r="D175" s="78" t="s">
        <v>289</v>
      </c>
      <c r="E175" s="13">
        <v>44442</v>
      </c>
      <c r="F175" s="76" t="s">
        <v>290</v>
      </c>
      <c r="G175" s="13">
        <v>44443</v>
      </c>
      <c r="H175" s="77" t="s">
        <v>292</v>
      </c>
      <c r="I175" s="16">
        <v>50</v>
      </c>
      <c r="J175" s="16">
        <v>46</v>
      </c>
      <c r="K175" s="16">
        <v>20</v>
      </c>
      <c r="L175" s="16">
        <v>3</v>
      </c>
      <c r="M175" s="81">
        <v>11.5</v>
      </c>
      <c r="N175" s="72">
        <v>12</v>
      </c>
      <c r="O175" s="64">
        <v>2530</v>
      </c>
      <c r="P175" s="65">
        <f>Table22457891011234567[[#This Row],[PEMBULATAN]]*O175</f>
        <v>30360</v>
      </c>
    </row>
    <row r="176" spans="1:16" ht="23.25" customHeight="1" x14ac:dyDescent="0.2">
      <c r="A176" s="14"/>
      <c r="B176" s="14"/>
      <c r="C176" s="73" t="s">
        <v>751</v>
      </c>
      <c r="D176" s="78" t="s">
        <v>289</v>
      </c>
      <c r="E176" s="13">
        <v>44442</v>
      </c>
      <c r="F176" s="76" t="s">
        <v>290</v>
      </c>
      <c r="G176" s="13">
        <v>44443</v>
      </c>
      <c r="H176" s="77" t="s">
        <v>292</v>
      </c>
      <c r="I176" s="16">
        <v>58</v>
      </c>
      <c r="J176" s="16">
        <v>46</v>
      </c>
      <c r="K176" s="16">
        <v>20</v>
      </c>
      <c r="L176" s="16">
        <v>8</v>
      </c>
      <c r="M176" s="81">
        <v>13.34</v>
      </c>
      <c r="N176" s="72">
        <v>14</v>
      </c>
      <c r="O176" s="64">
        <v>2530</v>
      </c>
      <c r="P176" s="65">
        <f>Table22457891011234567[[#This Row],[PEMBULATAN]]*O176</f>
        <v>35420</v>
      </c>
    </row>
    <row r="177" spans="1:16" ht="23.25" customHeight="1" x14ac:dyDescent="0.2">
      <c r="A177" s="14"/>
      <c r="B177" s="14"/>
      <c r="C177" s="73" t="s">
        <v>752</v>
      </c>
      <c r="D177" s="78" t="s">
        <v>289</v>
      </c>
      <c r="E177" s="13">
        <v>44442</v>
      </c>
      <c r="F177" s="76" t="s">
        <v>290</v>
      </c>
      <c r="G177" s="13">
        <v>44443</v>
      </c>
      <c r="H177" s="77" t="s">
        <v>292</v>
      </c>
      <c r="I177" s="16">
        <v>60</v>
      </c>
      <c r="J177" s="16">
        <v>40</v>
      </c>
      <c r="K177" s="16">
        <v>15</v>
      </c>
      <c r="L177" s="16">
        <v>7</v>
      </c>
      <c r="M177" s="81">
        <v>9</v>
      </c>
      <c r="N177" s="72">
        <v>9</v>
      </c>
      <c r="O177" s="64">
        <v>2530</v>
      </c>
      <c r="P177" s="65">
        <f>Table22457891011234567[[#This Row],[PEMBULATAN]]*O177</f>
        <v>22770</v>
      </c>
    </row>
    <row r="178" spans="1:16" ht="23.25" customHeight="1" x14ac:dyDescent="0.2">
      <c r="A178" s="14"/>
      <c r="B178" s="14"/>
      <c r="C178" s="73" t="s">
        <v>753</v>
      </c>
      <c r="D178" s="78" t="s">
        <v>289</v>
      </c>
      <c r="E178" s="13">
        <v>44442</v>
      </c>
      <c r="F178" s="76" t="s">
        <v>290</v>
      </c>
      <c r="G178" s="13">
        <v>44443</v>
      </c>
      <c r="H178" s="77" t="s">
        <v>292</v>
      </c>
      <c r="I178" s="16">
        <v>40</v>
      </c>
      <c r="J178" s="16">
        <v>32</v>
      </c>
      <c r="K178" s="16">
        <v>30</v>
      </c>
      <c r="L178" s="16">
        <v>5</v>
      </c>
      <c r="M178" s="81">
        <v>9.6</v>
      </c>
      <c r="N178" s="72">
        <v>10</v>
      </c>
      <c r="O178" s="64">
        <v>2530</v>
      </c>
      <c r="P178" s="65">
        <f>Table22457891011234567[[#This Row],[PEMBULATAN]]*O178</f>
        <v>25300</v>
      </c>
    </row>
    <row r="179" spans="1:16" ht="23.25" customHeight="1" x14ac:dyDescent="0.2">
      <c r="A179" s="14"/>
      <c r="B179" s="14"/>
      <c r="C179" s="73" t="s">
        <v>754</v>
      </c>
      <c r="D179" s="78" t="s">
        <v>289</v>
      </c>
      <c r="E179" s="13">
        <v>44442</v>
      </c>
      <c r="F179" s="76" t="s">
        <v>290</v>
      </c>
      <c r="G179" s="13">
        <v>44443</v>
      </c>
      <c r="H179" s="77" t="s">
        <v>292</v>
      </c>
      <c r="I179" s="16">
        <v>67</v>
      </c>
      <c r="J179" s="16">
        <v>50</v>
      </c>
      <c r="K179" s="16">
        <v>40</v>
      </c>
      <c r="L179" s="16">
        <v>8</v>
      </c>
      <c r="M179" s="81">
        <v>33.5</v>
      </c>
      <c r="N179" s="72">
        <v>34</v>
      </c>
      <c r="O179" s="64">
        <v>2530</v>
      </c>
      <c r="P179" s="65">
        <f>Table22457891011234567[[#This Row],[PEMBULATAN]]*O179</f>
        <v>86020</v>
      </c>
    </row>
    <row r="180" spans="1:16" ht="23.25" customHeight="1" x14ac:dyDescent="0.2">
      <c r="A180" s="14"/>
      <c r="B180" s="14"/>
      <c r="C180" s="73" t="s">
        <v>755</v>
      </c>
      <c r="D180" s="78" t="s">
        <v>289</v>
      </c>
      <c r="E180" s="13">
        <v>44442</v>
      </c>
      <c r="F180" s="76" t="s">
        <v>290</v>
      </c>
      <c r="G180" s="13">
        <v>44443</v>
      </c>
      <c r="H180" s="77" t="s">
        <v>292</v>
      </c>
      <c r="I180" s="16">
        <v>87</v>
      </c>
      <c r="J180" s="16">
        <v>45</v>
      </c>
      <c r="K180" s="16">
        <v>20</v>
      </c>
      <c r="L180" s="16">
        <v>3</v>
      </c>
      <c r="M180" s="81">
        <v>19.574999999999999</v>
      </c>
      <c r="N180" s="72">
        <v>20</v>
      </c>
      <c r="O180" s="64">
        <v>2530</v>
      </c>
      <c r="P180" s="65">
        <f>Table22457891011234567[[#This Row],[PEMBULATAN]]*O180</f>
        <v>50600</v>
      </c>
    </row>
    <row r="181" spans="1:16" ht="23.25" customHeight="1" x14ac:dyDescent="0.2">
      <c r="A181" s="14"/>
      <c r="B181" s="14"/>
      <c r="C181" s="73" t="s">
        <v>756</v>
      </c>
      <c r="D181" s="78" t="s">
        <v>289</v>
      </c>
      <c r="E181" s="13">
        <v>44442</v>
      </c>
      <c r="F181" s="76" t="s">
        <v>290</v>
      </c>
      <c r="G181" s="13">
        <v>44443</v>
      </c>
      <c r="H181" s="77" t="s">
        <v>292</v>
      </c>
      <c r="I181" s="16">
        <v>110</v>
      </c>
      <c r="J181" s="16">
        <v>63</v>
      </c>
      <c r="K181" s="16">
        <v>40</v>
      </c>
      <c r="L181" s="16">
        <v>10</v>
      </c>
      <c r="M181" s="81">
        <v>69.3</v>
      </c>
      <c r="N181" s="72">
        <v>70</v>
      </c>
      <c r="O181" s="64">
        <v>2530</v>
      </c>
      <c r="P181" s="65">
        <f>Table22457891011234567[[#This Row],[PEMBULATAN]]*O181</f>
        <v>177100</v>
      </c>
    </row>
    <row r="182" spans="1:16" ht="23.25" customHeight="1" x14ac:dyDescent="0.2">
      <c r="A182" s="14"/>
      <c r="B182" s="14"/>
      <c r="C182" s="73" t="s">
        <v>757</v>
      </c>
      <c r="D182" s="78" t="s">
        <v>289</v>
      </c>
      <c r="E182" s="13">
        <v>44442</v>
      </c>
      <c r="F182" s="76" t="s">
        <v>290</v>
      </c>
      <c r="G182" s="13">
        <v>44443</v>
      </c>
      <c r="H182" s="77" t="s">
        <v>292</v>
      </c>
      <c r="I182" s="16">
        <v>80</v>
      </c>
      <c r="J182" s="16">
        <v>45</v>
      </c>
      <c r="K182" s="16">
        <v>25</v>
      </c>
      <c r="L182" s="16">
        <v>11</v>
      </c>
      <c r="M182" s="81">
        <v>22.5</v>
      </c>
      <c r="N182" s="72">
        <v>23</v>
      </c>
      <c r="O182" s="64">
        <v>2530</v>
      </c>
      <c r="P182" s="65">
        <f>Table22457891011234567[[#This Row],[PEMBULATAN]]*O182</f>
        <v>58190</v>
      </c>
    </row>
    <row r="183" spans="1:16" ht="23.25" customHeight="1" x14ac:dyDescent="0.2">
      <c r="A183" s="14"/>
      <c r="B183" s="14"/>
      <c r="C183" s="73" t="s">
        <v>758</v>
      </c>
      <c r="D183" s="78" t="s">
        <v>289</v>
      </c>
      <c r="E183" s="13">
        <v>44442</v>
      </c>
      <c r="F183" s="76" t="s">
        <v>290</v>
      </c>
      <c r="G183" s="13">
        <v>44443</v>
      </c>
      <c r="H183" s="77" t="s">
        <v>292</v>
      </c>
      <c r="I183" s="16">
        <v>93</v>
      </c>
      <c r="J183" s="16">
        <v>50</v>
      </c>
      <c r="K183" s="16">
        <v>40</v>
      </c>
      <c r="L183" s="16">
        <v>19</v>
      </c>
      <c r="M183" s="81">
        <v>46.5</v>
      </c>
      <c r="N183" s="72">
        <v>47</v>
      </c>
      <c r="O183" s="64">
        <v>2530</v>
      </c>
      <c r="P183" s="65">
        <f>Table22457891011234567[[#This Row],[PEMBULATAN]]*O183</f>
        <v>118910</v>
      </c>
    </row>
    <row r="184" spans="1:16" ht="23.25" customHeight="1" x14ac:dyDescent="0.2">
      <c r="A184" s="14"/>
      <c r="B184" s="14"/>
      <c r="C184" s="73" t="s">
        <v>759</v>
      </c>
      <c r="D184" s="78" t="s">
        <v>289</v>
      </c>
      <c r="E184" s="13">
        <v>44442</v>
      </c>
      <c r="F184" s="76" t="s">
        <v>290</v>
      </c>
      <c r="G184" s="13">
        <v>44443</v>
      </c>
      <c r="H184" s="77" t="s">
        <v>292</v>
      </c>
      <c r="I184" s="16">
        <v>83</v>
      </c>
      <c r="J184" s="16">
        <v>30</v>
      </c>
      <c r="K184" s="16">
        <v>30</v>
      </c>
      <c r="L184" s="16">
        <v>15</v>
      </c>
      <c r="M184" s="81">
        <v>18.675000000000001</v>
      </c>
      <c r="N184" s="72">
        <v>19</v>
      </c>
      <c r="O184" s="64">
        <v>2530</v>
      </c>
      <c r="P184" s="65">
        <f>Table22457891011234567[[#This Row],[PEMBULATAN]]*O184</f>
        <v>48070</v>
      </c>
    </row>
    <row r="185" spans="1:16" ht="23.25" customHeight="1" x14ac:dyDescent="0.2">
      <c r="A185" s="14"/>
      <c r="B185" s="14"/>
      <c r="C185" s="73" t="s">
        <v>760</v>
      </c>
      <c r="D185" s="78" t="s">
        <v>289</v>
      </c>
      <c r="E185" s="13">
        <v>44442</v>
      </c>
      <c r="F185" s="76" t="s">
        <v>290</v>
      </c>
      <c r="G185" s="13">
        <v>44443</v>
      </c>
      <c r="H185" s="77" t="s">
        <v>292</v>
      </c>
      <c r="I185" s="16">
        <v>102</v>
      </c>
      <c r="J185" s="16">
        <v>30</v>
      </c>
      <c r="K185" s="16">
        <v>20</v>
      </c>
      <c r="L185" s="16">
        <v>2</v>
      </c>
      <c r="M185" s="81">
        <v>15.3</v>
      </c>
      <c r="N185" s="72">
        <v>16</v>
      </c>
      <c r="O185" s="64">
        <v>2530</v>
      </c>
      <c r="P185" s="65">
        <f>Table22457891011234567[[#This Row],[PEMBULATAN]]*O185</f>
        <v>40480</v>
      </c>
    </row>
    <row r="186" spans="1:16" ht="23.25" customHeight="1" x14ac:dyDescent="0.2">
      <c r="A186" s="14"/>
      <c r="B186" s="14"/>
      <c r="C186" s="73" t="s">
        <v>761</v>
      </c>
      <c r="D186" s="78" t="s">
        <v>289</v>
      </c>
      <c r="E186" s="13">
        <v>44442</v>
      </c>
      <c r="F186" s="76" t="s">
        <v>290</v>
      </c>
      <c r="G186" s="13">
        <v>44443</v>
      </c>
      <c r="H186" s="77" t="s">
        <v>292</v>
      </c>
      <c r="I186" s="16">
        <v>82</v>
      </c>
      <c r="J186" s="16">
        <v>58</v>
      </c>
      <c r="K186" s="16">
        <v>34</v>
      </c>
      <c r="L186" s="16">
        <v>13</v>
      </c>
      <c r="M186" s="81">
        <v>40.426000000000002</v>
      </c>
      <c r="N186" s="72">
        <v>41</v>
      </c>
      <c r="O186" s="64">
        <v>2530</v>
      </c>
      <c r="P186" s="65">
        <f>Table22457891011234567[[#This Row],[PEMBULATAN]]*O186</f>
        <v>103730</v>
      </c>
    </row>
    <row r="187" spans="1:16" ht="23.25" customHeight="1" x14ac:dyDescent="0.2">
      <c r="A187" s="14"/>
      <c r="B187" s="14"/>
      <c r="C187" s="73" t="s">
        <v>762</v>
      </c>
      <c r="D187" s="78" t="s">
        <v>289</v>
      </c>
      <c r="E187" s="13">
        <v>44442</v>
      </c>
      <c r="F187" s="76" t="s">
        <v>290</v>
      </c>
      <c r="G187" s="13">
        <v>44443</v>
      </c>
      <c r="H187" s="77" t="s">
        <v>292</v>
      </c>
      <c r="I187" s="16">
        <v>126</v>
      </c>
      <c r="J187" s="16">
        <v>10</v>
      </c>
      <c r="K187" s="16">
        <v>10</v>
      </c>
      <c r="L187" s="16">
        <v>2</v>
      </c>
      <c r="M187" s="81">
        <v>3.15</v>
      </c>
      <c r="N187" s="72">
        <v>3</v>
      </c>
      <c r="O187" s="64">
        <v>2530</v>
      </c>
      <c r="P187" s="65">
        <f>Table22457891011234567[[#This Row],[PEMBULATAN]]*O187</f>
        <v>7590</v>
      </c>
    </row>
    <row r="188" spans="1:16" ht="23.25" customHeight="1" x14ac:dyDescent="0.2">
      <c r="A188" s="14"/>
      <c r="B188" s="14"/>
      <c r="C188" s="73" t="s">
        <v>763</v>
      </c>
      <c r="D188" s="78" t="s">
        <v>289</v>
      </c>
      <c r="E188" s="13">
        <v>44442</v>
      </c>
      <c r="F188" s="76" t="s">
        <v>290</v>
      </c>
      <c r="G188" s="13">
        <v>44443</v>
      </c>
      <c r="H188" s="77" t="s">
        <v>292</v>
      </c>
      <c r="I188" s="16">
        <v>105</v>
      </c>
      <c r="J188" s="16">
        <v>20</v>
      </c>
      <c r="K188" s="16">
        <v>8</v>
      </c>
      <c r="L188" s="16">
        <v>1</v>
      </c>
      <c r="M188" s="81">
        <v>4.2</v>
      </c>
      <c r="N188" s="72">
        <v>4</v>
      </c>
      <c r="O188" s="64">
        <v>2530</v>
      </c>
      <c r="P188" s="65">
        <f>Table22457891011234567[[#This Row],[PEMBULATAN]]*O188</f>
        <v>10120</v>
      </c>
    </row>
    <row r="189" spans="1:16" ht="23.25" customHeight="1" x14ac:dyDescent="0.2">
      <c r="A189" s="14"/>
      <c r="B189" s="14"/>
      <c r="C189" s="73" t="s">
        <v>764</v>
      </c>
      <c r="D189" s="78" t="s">
        <v>289</v>
      </c>
      <c r="E189" s="13">
        <v>44442</v>
      </c>
      <c r="F189" s="76" t="s">
        <v>290</v>
      </c>
      <c r="G189" s="13">
        <v>44443</v>
      </c>
      <c r="H189" s="77" t="s">
        <v>292</v>
      </c>
      <c r="I189" s="16">
        <v>90</v>
      </c>
      <c r="J189" s="16">
        <v>50</v>
      </c>
      <c r="K189" s="16">
        <v>50</v>
      </c>
      <c r="L189" s="16">
        <v>21</v>
      </c>
      <c r="M189" s="81">
        <v>56.25</v>
      </c>
      <c r="N189" s="72">
        <v>56</v>
      </c>
      <c r="O189" s="64">
        <v>2530</v>
      </c>
      <c r="P189" s="65">
        <f>Table22457891011234567[[#This Row],[PEMBULATAN]]*O189</f>
        <v>141680</v>
      </c>
    </row>
    <row r="190" spans="1:16" ht="23.25" customHeight="1" x14ac:dyDescent="0.2">
      <c r="A190" s="14"/>
      <c r="B190" s="14"/>
      <c r="C190" s="73" t="s">
        <v>765</v>
      </c>
      <c r="D190" s="78" t="s">
        <v>289</v>
      </c>
      <c r="E190" s="13">
        <v>44442</v>
      </c>
      <c r="F190" s="76" t="s">
        <v>290</v>
      </c>
      <c r="G190" s="13">
        <v>44443</v>
      </c>
      <c r="H190" s="77" t="s">
        <v>292</v>
      </c>
      <c r="I190" s="16">
        <v>100</v>
      </c>
      <c r="J190" s="16">
        <v>50</v>
      </c>
      <c r="K190" s="16">
        <v>36</v>
      </c>
      <c r="L190" s="16">
        <v>5</v>
      </c>
      <c r="M190" s="81">
        <v>45</v>
      </c>
      <c r="N190" s="72">
        <v>45</v>
      </c>
      <c r="O190" s="64">
        <v>2530</v>
      </c>
      <c r="P190" s="65">
        <f>Table22457891011234567[[#This Row],[PEMBULATAN]]*O190</f>
        <v>113850</v>
      </c>
    </row>
    <row r="191" spans="1:16" ht="23.25" customHeight="1" x14ac:dyDescent="0.2">
      <c r="A191" s="14"/>
      <c r="B191" s="14"/>
      <c r="C191" s="73" t="s">
        <v>766</v>
      </c>
      <c r="D191" s="78" t="s">
        <v>289</v>
      </c>
      <c r="E191" s="13">
        <v>44442</v>
      </c>
      <c r="F191" s="76" t="s">
        <v>290</v>
      </c>
      <c r="G191" s="13">
        <v>44443</v>
      </c>
      <c r="H191" s="77" t="s">
        <v>292</v>
      </c>
      <c r="I191" s="16">
        <v>80</v>
      </c>
      <c r="J191" s="16">
        <v>60</v>
      </c>
      <c r="K191" s="16">
        <v>30</v>
      </c>
      <c r="L191" s="16">
        <v>16</v>
      </c>
      <c r="M191" s="81">
        <v>36</v>
      </c>
      <c r="N191" s="72">
        <v>36</v>
      </c>
      <c r="O191" s="64">
        <v>2530</v>
      </c>
      <c r="P191" s="65">
        <f>Table22457891011234567[[#This Row],[PEMBULATAN]]*O191</f>
        <v>91080</v>
      </c>
    </row>
    <row r="192" spans="1:16" ht="23.25" customHeight="1" x14ac:dyDescent="0.2">
      <c r="A192" s="14"/>
      <c r="B192" s="14"/>
      <c r="C192" s="73" t="s">
        <v>767</v>
      </c>
      <c r="D192" s="78" t="s">
        <v>289</v>
      </c>
      <c r="E192" s="13">
        <v>44442</v>
      </c>
      <c r="F192" s="76" t="s">
        <v>290</v>
      </c>
      <c r="G192" s="13">
        <v>44443</v>
      </c>
      <c r="H192" s="77" t="s">
        <v>292</v>
      </c>
      <c r="I192" s="16">
        <v>84</v>
      </c>
      <c r="J192" s="16">
        <v>45</v>
      </c>
      <c r="K192" s="16">
        <v>30</v>
      </c>
      <c r="L192" s="16">
        <v>24</v>
      </c>
      <c r="M192" s="81">
        <v>28.35</v>
      </c>
      <c r="N192" s="72">
        <v>29</v>
      </c>
      <c r="O192" s="64">
        <v>2530</v>
      </c>
      <c r="P192" s="65">
        <f>Table22457891011234567[[#This Row],[PEMBULATAN]]*O192</f>
        <v>73370</v>
      </c>
    </row>
    <row r="193" spans="1:16" ht="23.25" customHeight="1" x14ac:dyDescent="0.2">
      <c r="A193" s="14"/>
      <c r="B193" s="14"/>
      <c r="C193" s="73" t="s">
        <v>768</v>
      </c>
      <c r="D193" s="78" t="s">
        <v>289</v>
      </c>
      <c r="E193" s="13">
        <v>44442</v>
      </c>
      <c r="F193" s="76" t="s">
        <v>290</v>
      </c>
      <c r="G193" s="13">
        <v>44443</v>
      </c>
      <c r="H193" s="77" t="s">
        <v>292</v>
      </c>
      <c r="I193" s="16">
        <v>94</v>
      </c>
      <c r="J193" s="16">
        <v>57</v>
      </c>
      <c r="K193" s="16">
        <v>35</v>
      </c>
      <c r="L193" s="16">
        <v>19</v>
      </c>
      <c r="M193" s="81">
        <v>46.8825</v>
      </c>
      <c r="N193" s="72">
        <v>47</v>
      </c>
      <c r="O193" s="64">
        <v>2530</v>
      </c>
      <c r="P193" s="65">
        <f>Table22457891011234567[[#This Row],[PEMBULATAN]]*O193</f>
        <v>118910</v>
      </c>
    </row>
    <row r="194" spans="1:16" ht="23.25" customHeight="1" x14ac:dyDescent="0.2">
      <c r="A194" s="14"/>
      <c r="B194" s="14"/>
      <c r="C194" s="73" t="s">
        <v>769</v>
      </c>
      <c r="D194" s="78" t="s">
        <v>289</v>
      </c>
      <c r="E194" s="13">
        <v>44442</v>
      </c>
      <c r="F194" s="76" t="s">
        <v>290</v>
      </c>
      <c r="G194" s="13">
        <v>44443</v>
      </c>
      <c r="H194" s="77" t="s">
        <v>292</v>
      </c>
      <c r="I194" s="16">
        <v>100</v>
      </c>
      <c r="J194" s="16">
        <v>50</v>
      </c>
      <c r="K194" s="16">
        <v>30</v>
      </c>
      <c r="L194" s="16">
        <v>23</v>
      </c>
      <c r="M194" s="81">
        <v>37.5</v>
      </c>
      <c r="N194" s="72">
        <v>38</v>
      </c>
      <c r="O194" s="64">
        <v>2530</v>
      </c>
      <c r="P194" s="65">
        <f>Table22457891011234567[[#This Row],[PEMBULATAN]]*O194</f>
        <v>96140</v>
      </c>
    </row>
    <row r="195" spans="1:16" ht="23.25" customHeight="1" x14ac:dyDescent="0.2">
      <c r="A195" s="14"/>
      <c r="B195" s="14"/>
      <c r="C195" s="73" t="s">
        <v>770</v>
      </c>
      <c r="D195" s="78" t="s">
        <v>289</v>
      </c>
      <c r="E195" s="13">
        <v>44442</v>
      </c>
      <c r="F195" s="76" t="s">
        <v>290</v>
      </c>
      <c r="G195" s="13">
        <v>44443</v>
      </c>
      <c r="H195" s="77" t="s">
        <v>292</v>
      </c>
      <c r="I195" s="16">
        <v>95</v>
      </c>
      <c r="J195" s="16">
        <v>57</v>
      </c>
      <c r="K195" s="16">
        <v>40</v>
      </c>
      <c r="L195" s="16">
        <v>16</v>
      </c>
      <c r="M195" s="81">
        <v>54.15</v>
      </c>
      <c r="N195" s="72">
        <v>54</v>
      </c>
      <c r="O195" s="64">
        <v>2530</v>
      </c>
      <c r="P195" s="65">
        <f>Table22457891011234567[[#This Row],[PEMBULATAN]]*O195</f>
        <v>136620</v>
      </c>
    </row>
    <row r="196" spans="1:16" ht="23.25" customHeight="1" x14ac:dyDescent="0.2">
      <c r="A196" s="14"/>
      <c r="B196" s="14"/>
      <c r="C196" s="73" t="s">
        <v>771</v>
      </c>
      <c r="D196" s="78" t="s">
        <v>289</v>
      </c>
      <c r="E196" s="13">
        <v>44442</v>
      </c>
      <c r="F196" s="76" t="s">
        <v>290</v>
      </c>
      <c r="G196" s="13">
        <v>44443</v>
      </c>
      <c r="H196" s="77" t="s">
        <v>292</v>
      </c>
      <c r="I196" s="16">
        <v>100</v>
      </c>
      <c r="J196" s="16">
        <v>55</v>
      </c>
      <c r="K196" s="16">
        <v>30</v>
      </c>
      <c r="L196" s="16">
        <v>40</v>
      </c>
      <c r="M196" s="81">
        <v>41.25</v>
      </c>
      <c r="N196" s="72">
        <v>41</v>
      </c>
      <c r="O196" s="64">
        <v>2530</v>
      </c>
      <c r="P196" s="65">
        <f>Table22457891011234567[[#This Row],[PEMBULATAN]]*O196</f>
        <v>103730</v>
      </c>
    </row>
    <row r="197" spans="1:16" ht="23.25" customHeight="1" x14ac:dyDescent="0.2">
      <c r="A197" s="14"/>
      <c r="B197" s="14"/>
      <c r="C197" s="73" t="s">
        <v>772</v>
      </c>
      <c r="D197" s="78" t="s">
        <v>289</v>
      </c>
      <c r="E197" s="13">
        <v>44442</v>
      </c>
      <c r="F197" s="76" t="s">
        <v>290</v>
      </c>
      <c r="G197" s="13">
        <v>44443</v>
      </c>
      <c r="H197" s="77" t="s">
        <v>292</v>
      </c>
      <c r="I197" s="16">
        <v>95</v>
      </c>
      <c r="J197" s="16">
        <v>60</v>
      </c>
      <c r="K197" s="16">
        <v>40</v>
      </c>
      <c r="L197" s="16">
        <v>14</v>
      </c>
      <c r="M197" s="81">
        <v>57</v>
      </c>
      <c r="N197" s="72">
        <v>57</v>
      </c>
      <c r="O197" s="64">
        <v>2530</v>
      </c>
      <c r="P197" s="65">
        <f>Table22457891011234567[[#This Row],[PEMBULATAN]]*O197</f>
        <v>144210</v>
      </c>
    </row>
    <row r="198" spans="1:16" ht="23.25" customHeight="1" x14ac:dyDescent="0.2">
      <c r="A198" s="14"/>
      <c r="B198" s="14"/>
      <c r="C198" s="73" t="s">
        <v>773</v>
      </c>
      <c r="D198" s="78" t="s">
        <v>289</v>
      </c>
      <c r="E198" s="13">
        <v>44442</v>
      </c>
      <c r="F198" s="76" t="s">
        <v>290</v>
      </c>
      <c r="G198" s="13">
        <v>44443</v>
      </c>
      <c r="H198" s="77" t="s">
        <v>292</v>
      </c>
      <c r="I198" s="16">
        <v>90</v>
      </c>
      <c r="J198" s="16">
        <v>60</v>
      </c>
      <c r="K198" s="16">
        <v>30</v>
      </c>
      <c r="L198" s="16">
        <v>16</v>
      </c>
      <c r="M198" s="81">
        <v>40.5</v>
      </c>
      <c r="N198" s="72">
        <v>41</v>
      </c>
      <c r="O198" s="64">
        <v>2530</v>
      </c>
      <c r="P198" s="65">
        <f>Table22457891011234567[[#This Row],[PEMBULATAN]]*O198</f>
        <v>103730</v>
      </c>
    </row>
    <row r="199" spans="1:16" ht="23.25" customHeight="1" x14ac:dyDescent="0.2">
      <c r="A199" s="14"/>
      <c r="B199" s="14"/>
      <c r="C199" s="73" t="s">
        <v>774</v>
      </c>
      <c r="D199" s="78" t="s">
        <v>289</v>
      </c>
      <c r="E199" s="13">
        <v>44442</v>
      </c>
      <c r="F199" s="76" t="s">
        <v>290</v>
      </c>
      <c r="G199" s="13">
        <v>44443</v>
      </c>
      <c r="H199" s="77" t="s">
        <v>292</v>
      </c>
      <c r="I199" s="16">
        <v>60</v>
      </c>
      <c r="J199" s="16">
        <v>35</v>
      </c>
      <c r="K199" s="16">
        <v>20</v>
      </c>
      <c r="L199" s="16">
        <v>5</v>
      </c>
      <c r="M199" s="81">
        <v>10.5</v>
      </c>
      <c r="N199" s="72">
        <v>11</v>
      </c>
      <c r="O199" s="64">
        <v>2530</v>
      </c>
      <c r="P199" s="65">
        <f>Table22457891011234567[[#This Row],[PEMBULATAN]]*O199</f>
        <v>27830</v>
      </c>
    </row>
    <row r="200" spans="1:16" ht="23.25" customHeight="1" x14ac:dyDescent="0.2">
      <c r="A200" s="14"/>
      <c r="B200" s="14"/>
      <c r="C200" s="73" t="s">
        <v>775</v>
      </c>
      <c r="D200" s="78" t="s">
        <v>289</v>
      </c>
      <c r="E200" s="13">
        <v>44442</v>
      </c>
      <c r="F200" s="76" t="s">
        <v>290</v>
      </c>
      <c r="G200" s="13">
        <v>44443</v>
      </c>
      <c r="H200" s="77" t="s">
        <v>292</v>
      </c>
      <c r="I200" s="16">
        <v>45</v>
      </c>
      <c r="J200" s="16">
        <v>33</v>
      </c>
      <c r="K200" s="16">
        <v>30</v>
      </c>
      <c r="L200" s="16">
        <v>5</v>
      </c>
      <c r="M200" s="81">
        <v>11.137499999999999</v>
      </c>
      <c r="N200" s="72">
        <v>11</v>
      </c>
      <c r="O200" s="64">
        <v>2530</v>
      </c>
      <c r="P200" s="65">
        <f>Table22457891011234567[[#This Row],[PEMBULATAN]]*O200</f>
        <v>27830</v>
      </c>
    </row>
    <row r="201" spans="1:16" ht="23.25" customHeight="1" x14ac:dyDescent="0.2">
      <c r="A201" s="14"/>
      <c r="B201" s="14"/>
      <c r="C201" s="73" t="s">
        <v>776</v>
      </c>
      <c r="D201" s="78" t="s">
        <v>289</v>
      </c>
      <c r="E201" s="13">
        <v>44442</v>
      </c>
      <c r="F201" s="76" t="s">
        <v>290</v>
      </c>
      <c r="G201" s="13">
        <v>44443</v>
      </c>
      <c r="H201" s="77" t="s">
        <v>292</v>
      </c>
      <c r="I201" s="16">
        <v>60</v>
      </c>
      <c r="J201" s="16">
        <v>50</v>
      </c>
      <c r="K201" s="16">
        <v>35</v>
      </c>
      <c r="L201" s="16">
        <v>2</v>
      </c>
      <c r="M201" s="81">
        <v>26.25</v>
      </c>
      <c r="N201" s="72">
        <v>26</v>
      </c>
      <c r="O201" s="64">
        <v>2530</v>
      </c>
      <c r="P201" s="65">
        <f>Table22457891011234567[[#This Row],[PEMBULATAN]]*O201</f>
        <v>65780</v>
      </c>
    </row>
    <row r="202" spans="1:16" ht="23.25" customHeight="1" x14ac:dyDescent="0.2">
      <c r="A202" s="14"/>
      <c r="B202" s="14"/>
      <c r="C202" s="73" t="s">
        <v>777</v>
      </c>
      <c r="D202" s="78" t="s">
        <v>289</v>
      </c>
      <c r="E202" s="13">
        <v>44442</v>
      </c>
      <c r="F202" s="76" t="s">
        <v>290</v>
      </c>
      <c r="G202" s="13">
        <v>44443</v>
      </c>
      <c r="H202" s="77" t="s">
        <v>292</v>
      </c>
      <c r="I202" s="16">
        <v>45</v>
      </c>
      <c r="J202" s="16">
        <v>30</v>
      </c>
      <c r="K202" s="16">
        <v>10</v>
      </c>
      <c r="L202" s="16">
        <v>1</v>
      </c>
      <c r="M202" s="81">
        <v>3.375</v>
      </c>
      <c r="N202" s="72">
        <v>4</v>
      </c>
      <c r="O202" s="64">
        <v>2530</v>
      </c>
      <c r="P202" s="65">
        <f>Table22457891011234567[[#This Row],[PEMBULATAN]]*O202</f>
        <v>10120</v>
      </c>
    </row>
    <row r="203" spans="1:16" ht="23.25" customHeight="1" x14ac:dyDescent="0.2">
      <c r="A203" s="14"/>
      <c r="B203" s="14"/>
      <c r="C203" s="73" t="s">
        <v>778</v>
      </c>
      <c r="D203" s="78" t="s">
        <v>289</v>
      </c>
      <c r="E203" s="13">
        <v>44442</v>
      </c>
      <c r="F203" s="76" t="s">
        <v>290</v>
      </c>
      <c r="G203" s="13">
        <v>44443</v>
      </c>
      <c r="H203" s="77" t="s">
        <v>292</v>
      </c>
      <c r="I203" s="16">
        <v>45</v>
      </c>
      <c r="J203" s="16">
        <v>40</v>
      </c>
      <c r="K203" s="16">
        <v>6</v>
      </c>
      <c r="L203" s="16">
        <v>2</v>
      </c>
      <c r="M203" s="81">
        <v>2.7</v>
      </c>
      <c r="N203" s="72">
        <v>3</v>
      </c>
      <c r="O203" s="64">
        <v>2530</v>
      </c>
      <c r="P203" s="65">
        <f>Table22457891011234567[[#This Row],[PEMBULATAN]]*O203</f>
        <v>7590</v>
      </c>
    </row>
    <row r="204" spans="1:16" ht="23.25" customHeight="1" x14ac:dyDescent="0.2">
      <c r="A204" s="14"/>
      <c r="B204" s="14"/>
      <c r="C204" s="73" t="s">
        <v>779</v>
      </c>
      <c r="D204" s="78" t="s">
        <v>289</v>
      </c>
      <c r="E204" s="13">
        <v>44442</v>
      </c>
      <c r="F204" s="76" t="s">
        <v>290</v>
      </c>
      <c r="G204" s="13">
        <v>44443</v>
      </c>
      <c r="H204" s="77" t="s">
        <v>292</v>
      </c>
      <c r="I204" s="16">
        <v>60</v>
      </c>
      <c r="J204" s="16">
        <v>50</v>
      </c>
      <c r="K204" s="16">
        <v>5</v>
      </c>
      <c r="L204" s="16">
        <v>2</v>
      </c>
      <c r="M204" s="81">
        <v>3.75</v>
      </c>
      <c r="N204" s="72">
        <v>4</v>
      </c>
      <c r="O204" s="64">
        <v>2530</v>
      </c>
      <c r="P204" s="65">
        <f>Table22457891011234567[[#This Row],[PEMBULATAN]]*O204</f>
        <v>10120</v>
      </c>
    </row>
    <row r="205" spans="1:16" ht="23.25" customHeight="1" x14ac:dyDescent="0.2">
      <c r="A205" s="14"/>
      <c r="B205" s="14"/>
      <c r="C205" s="73" t="s">
        <v>780</v>
      </c>
      <c r="D205" s="78" t="s">
        <v>289</v>
      </c>
      <c r="E205" s="13">
        <v>44442</v>
      </c>
      <c r="F205" s="76" t="s">
        <v>290</v>
      </c>
      <c r="G205" s="13">
        <v>44443</v>
      </c>
      <c r="H205" s="77" t="s">
        <v>292</v>
      </c>
      <c r="I205" s="16">
        <v>70</v>
      </c>
      <c r="J205" s="16">
        <v>68</v>
      </c>
      <c r="K205" s="16">
        <v>21</v>
      </c>
      <c r="L205" s="16">
        <v>15</v>
      </c>
      <c r="M205" s="81">
        <v>24.99</v>
      </c>
      <c r="N205" s="72">
        <v>25</v>
      </c>
      <c r="O205" s="64">
        <v>2530</v>
      </c>
      <c r="P205" s="65">
        <f>Table22457891011234567[[#This Row],[PEMBULATAN]]*O205</f>
        <v>63250</v>
      </c>
    </row>
    <row r="206" spans="1:16" ht="23.25" customHeight="1" x14ac:dyDescent="0.2">
      <c r="A206" s="14"/>
      <c r="B206" s="14"/>
      <c r="C206" s="73" t="s">
        <v>781</v>
      </c>
      <c r="D206" s="78" t="s">
        <v>289</v>
      </c>
      <c r="E206" s="13">
        <v>44442</v>
      </c>
      <c r="F206" s="76" t="s">
        <v>290</v>
      </c>
      <c r="G206" s="13">
        <v>44443</v>
      </c>
      <c r="H206" s="77" t="s">
        <v>292</v>
      </c>
      <c r="I206" s="16">
        <v>80</v>
      </c>
      <c r="J206" s="16">
        <v>55</v>
      </c>
      <c r="K206" s="16">
        <v>30</v>
      </c>
      <c r="L206" s="16">
        <v>10</v>
      </c>
      <c r="M206" s="81">
        <v>33</v>
      </c>
      <c r="N206" s="72">
        <v>33</v>
      </c>
      <c r="O206" s="64">
        <v>2530</v>
      </c>
      <c r="P206" s="65">
        <f>Table22457891011234567[[#This Row],[PEMBULATAN]]*O206</f>
        <v>83490</v>
      </c>
    </row>
    <row r="207" spans="1:16" ht="23.25" customHeight="1" x14ac:dyDescent="0.2">
      <c r="A207" s="14"/>
      <c r="B207" s="14"/>
      <c r="C207" s="73" t="s">
        <v>782</v>
      </c>
      <c r="D207" s="78" t="s">
        <v>289</v>
      </c>
      <c r="E207" s="13">
        <v>44442</v>
      </c>
      <c r="F207" s="76" t="s">
        <v>290</v>
      </c>
      <c r="G207" s="13">
        <v>44443</v>
      </c>
      <c r="H207" s="77" t="s">
        <v>292</v>
      </c>
      <c r="I207" s="16">
        <v>65</v>
      </c>
      <c r="J207" s="16">
        <v>60</v>
      </c>
      <c r="K207" s="16">
        <v>20</v>
      </c>
      <c r="L207" s="16">
        <v>12</v>
      </c>
      <c r="M207" s="81">
        <v>19.5</v>
      </c>
      <c r="N207" s="72">
        <v>20</v>
      </c>
      <c r="O207" s="64">
        <v>2530</v>
      </c>
      <c r="P207" s="65">
        <f>Table22457891011234567[[#This Row],[PEMBULATAN]]*O207</f>
        <v>50600</v>
      </c>
    </row>
    <row r="208" spans="1:16" ht="23.25" customHeight="1" x14ac:dyDescent="0.2">
      <c r="A208" s="14"/>
      <c r="B208" s="14"/>
      <c r="C208" s="73" t="s">
        <v>783</v>
      </c>
      <c r="D208" s="78" t="s">
        <v>289</v>
      </c>
      <c r="E208" s="13">
        <v>44442</v>
      </c>
      <c r="F208" s="76" t="s">
        <v>290</v>
      </c>
      <c r="G208" s="13">
        <v>44443</v>
      </c>
      <c r="H208" s="77" t="s">
        <v>292</v>
      </c>
      <c r="I208" s="16">
        <v>60</v>
      </c>
      <c r="J208" s="16">
        <v>38</v>
      </c>
      <c r="K208" s="16">
        <v>20</v>
      </c>
      <c r="L208" s="16">
        <v>3</v>
      </c>
      <c r="M208" s="81">
        <v>11.4</v>
      </c>
      <c r="N208" s="72">
        <v>12</v>
      </c>
      <c r="O208" s="64">
        <v>2530</v>
      </c>
      <c r="P208" s="65">
        <f>Table22457891011234567[[#This Row],[PEMBULATAN]]*O208</f>
        <v>30360</v>
      </c>
    </row>
    <row r="209" spans="1:16" ht="23.25" customHeight="1" x14ac:dyDescent="0.2">
      <c r="A209" s="14"/>
      <c r="B209" s="14"/>
      <c r="C209" s="73" t="s">
        <v>784</v>
      </c>
      <c r="D209" s="78" t="s">
        <v>289</v>
      </c>
      <c r="E209" s="13">
        <v>44442</v>
      </c>
      <c r="F209" s="76" t="s">
        <v>290</v>
      </c>
      <c r="G209" s="13">
        <v>44443</v>
      </c>
      <c r="H209" s="77" t="s">
        <v>292</v>
      </c>
      <c r="I209" s="16">
        <v>60</v>
      </c>
      <c r="J209" s="16">
        <v>55</v>
      </c>
      <c r="K209" s="16">
        <v>35</v>
      </c>
      <c r="L209" s="16">
        <v>7</v>
      </c>
      <c r="M209" s="81">
        <v>28.875</v>
      </c>
      <c r="N209" s="72">
        <v>29</v>
      </c>
      <c r="O209" s="64">
        <v>2530</v>
      </c>
      <c r="P209" s="65">
        <f>Table22457891011234567[[#This Row],[PEMBULATAN]]*O209</f>
        <v>73370</v>
      </c>
    </row>
    <row r="210" spans="1:16" ht="23.25" customHeight="1" x14ac:dyDescent="0.2">
      <c r="A210" s="14"/>
      <c r="B210" s="14"/>
      <c r="C210" s="73" t="s">
        <v>785</v>
      </c>
      <c r="D210" s="78" t="s">
        <v>289</v>
      </c>
      <c r="E210" s="13">
        <v>44442</v>
      </c>
      <c r="F210" s="76" t="s">
        <v>290</v>
      </c>
      <c r="G210" s="13">
        <v>44443</v>
      </c>
      <c r="H210" s="77" t="s">
        <v>292</v>
      </c>
      <c r="I210" s="16">
        <v>70</v>
      </c>
      <c r="J210" s="16">
        <v>60</v>
      </c>
      <c r="K210" s="16">
        <v>25</v>
      </c>
      <c r="L210" s="16">
        <v>10</v>
      </c>
      <c r="M210" s="81">
        <v>26.25</v>
      </c>
      <c r="N210" s="72">
        <v>26</v>
      </c>
      <c r="O210" s="64">
        <v>2530</v>
      </c>
      <c r="P210" s="65">
        <f>Table22457891011234567[[#This Row],[PEMBULATAN]]*O210</f>
        <v>65780</v>
      </c>
    </row>
    <row r="211" spans="1:16" ht="23.25" customHeight="1" x14ac:dyDescent="0.2">
      <c r="A211" s="14"/>
      <c r="B211" s="14"/>
      <c r="C211" s="73" t="s">
        <v>786</v>
      </c>
      <c r="D211" s="78" t="s">
        <v>289</v>
      </c>
      <c r="E211" s="13">
        <v>44442</v>
      </c>
      <c r="F211" s="76" t="s">
        <v>290</v>
      </c>
      <c r="G211" s="13">
        <v>44443</v>
      </c>
      <c r="H211" s="77" t="s">
        <v>292</v>
      </c>
      <c r="I211" s="16">
        <v>51</v>
      </c>
      <c r="J211" s="16">
        <v>40</v>
      </c>
      <c r="K211" s="16">
        <v>24</v>
      </c>
      <c r="L211" s="16">
        <v>2</v>
      </c>
      <c r="M211" s="81">
        <v>12.24</v>
      </c>
      <c r="N211" s="72">
        <v>12</v>
      </c>
      <c r="O211" s="64">
        <v>2530</v>
      </c>
      <c r="P211" s="65">
        <f>Table22457891011234567[[#This Row],[PEMBULATAN]]*O211</f>
        <v>30360</v>
      </c>
    </row>
    <row r="212" spans="1:16" ht="23.25" customHeight="1" x14ac:dyDescent="0.2">
      <c r="A212" s="14"/>
      <c r="B212" s="14"/>
      <c r="C212" s="73" t="s">
        <v>787</v>
      </c>
      <c r="D212" s="78" t="s">
        <v>289</v>
      </c>
      <c r="E212" s="13">
        <v>44442</v>
      </c>
      <c r="F212" s="76" t="s">
        <v>290</v>
      </c>
      <c r="G212" s="13">
        <v>44443</v>
      </c>
      <c r="H212" s="77" t="s">
        <v>292</v>
      </c>
      <c r="I212" s="16">
        <v>84</v>
      </c>
      <c r="J212" s="16">
        <v>52</v>
      </c>
      <c r="K212" s="16">
        <v>30</v>
      </c>
      <c r="L212" s="16">
        <v>16</v>
      </c>
      <c r="M212" s="81">
        <v>32.76</v>
      </c>
      <c r="N212" s="72">
        <v>33</v>
      </c>
      <c r="O212" s="64">
        <v>2530</v>
      </c>
      <c r="P212" s="65">
        <f>Table22457891011234567[[#This Row],[PEMBULATAN]]*O212</f>
        <v>83490</v>
      </c>
    </row>
    <row r="213" spans="1:16" ht="23.25" customHeight="1" x14ac:dyDescent="0.2">
      <c r="A213" s="14"/>
      <c r="B213" s="14"/>
      <c r="C213" s="73" t="s">
        <v>788</v>
      </c>
      <c r="D213" s="78" t="s">
        <v>289</v>
      </c>
      <c r="E213" s="13">
        <v>44442</v>
      </c>
      <c r="F213" s="76" t="s">
        <v>290</v>
      </c>
      <c r="G213" s="13">
        <v>44443</v>
      </c>
      <c r="H213" s="77" t="s">
        <v>292</v>
      </c>
      <c r="I213" s="16">
        <v>88</v>
      </c>
      <c r="J213" s="16">
        <v>60</v>
      </c>
      <c r="K213" s="16">
        <v>30</v>
      </c>
      <c r="L213" s="16">
        <v>17</v>
      </c>
      <c r="M213" s="81">
        <v>39.6</v>
      </c>
      <c r="N213" s="72">
        <v>40</v>
      </c>
      <c r="O213" s="64">
        <v>2530</v>
      </c>
      <c r="P213" s="65">
        <f>Table22457891011234567[[#This Row],[PEMBULATAN]]*O213</f>
        <v>101200</v>
      </c>
    </row>
    <row r="214" spans="1:16" ht="23.25" customHeight="1" x14ac:dyDescent="0.2">
      <c r="A214" s="14"/>
      <c r="B214" s="14"/>
      <c r="C214" s="73" t="s">
        <v>789</v>
      </c>
      <c r="D214" s="78" t="s">
        <v>289</v>
      </c>
      <c r="E214" s="13">
        <v>44442</v>
      </c>
      <c r="F214" s="76" t="s">
        <v>290</v>
      </c>
      <c r="G214" s="13">
        <v>44443</v>
      </c>
      <c r="H214" s="77" t="s">
        <v>292</v>
      </c>
      <c r="I214" s="16">
        <v>87</v>
      </c>
      <c r="J214" s="16">
        <v>50</v>
      </c>
      <c r="K214" s="16">
        <v>10</v>
      </c>
      <c r="L214" s="16">
        <v>2</v>
      </c>
      <c r="M214" s="81">
        <v>10.875</v>
      </c>
      <c r="N214" s="72">
        <v>11</v>
      </c>
      <c r="O214" s="64">
        <v>2530</v>
      </c>
      <c r="P214" s="65">
        <f>Table22457891011234567[[#This Row],[PEMBULATAN]]*O214</f>
        <v>27830</v>
      </c>
    </row>
    <row r="215" spans="1:16" ht="23.25" customHeight="1" x14ac:dyDescent="0.2">
      <c r="A215" s="14"/>
      <c r="B215" s="14"/>
      <c r="C215" s="73" t="s">
        <v>790</v>
      </c>
      <c r="D215" s="78" t="s">
        <v>289</v>
      </c>
      <c r="E215" s="13">
        <v>44442</v>
      </c>
      <c r="F215" s="76" t="s">
        <v>290</v>
      </c>
      <c r="G215" s="13">
        <v>44443</v>
      </c>
      <c r="H215" s="77" t="s">
        <v>292</v>
      </c>
      <c r="I215" s="16">
        <v>66</v>
      </c>
      <c r="J215" s="16">
        <v>60</v>
      </c>
      <c r="K215" s="16">
        <v>30</v>
      </c>
      <c r="L215" s="16">
        <v>5</v>
      </c>
      <c r="M215" s="81">
        <v>29.7</v>
      </c>
      <c r="N215" s="72">
        <v>30</v>
      </c>
      <c r="O215" s="64">
        <v>2530</v>
      </c>
      <c r="P215" s="65">
        <f>Table22457891011234567[[#This Row],[PEMBULATAN]]*O215</f>
        <v>75900</v>
      </c>
    </row>
    <row r="216" spans="1:16" ht="23.25" customHeight="1" x14ac:dyDescent="0.2">
      <c r="A216" s="14"/>
      <c r="B216" s="14"/>
      <c r="C216" s="73" t="s">
        <v>791</v>
      </c>
      <c r="D216" s="78" t="s">
        <v>289</v>
      </c>
      <c r="E216" s="13">
        <v>44442</v>
      </c>
      <c r="F216" s="76" t="s">
        <v>290</v>
      </c>
      <c r="G216" s="13">
        <v>44443</v>
      </c>
      <c r="H216" s="77" t="s">
        <v>292</v>
      </c>
      <c r="I216" s="16">
        <v>30</v>
      </c>
      <c r="J216" s="16">
        <v>10</v>
      </c>
      <c r="K216" s="16">
        <v>10</v>
      </c>
      <c r="L216" s="16">
        <v>1</v>
      </c>
      <c r="M216" s="81">
        <v>0.75</v>
      </c>
      <c r="N216" s="72">
        <v>1</v>
      </c>
      <c r="O216" s="64">
        <v>2530</v>
      </c>
      <c r="P216" s="65">
        <f>Table22457891011234567[[#This Row],[PEMBULATAN]]*O216</f>
        <v>2530</v>
      </c>
    </row>
    <row r="217" spans="1:16" ht="23.25" customHeight="1" x14ac:dyDescent="0.2">
      <c r="A217" s="14"/>
      <c r="B217" s="14"/>
      <c r="C217" s="73" t="s">
        <v>792</v>
      </c>
      <c r="D217" s="78" t="s">
        <v>289</v>
      </c>
      <c r="E217" s="13">
        <v>44442</v>
      </c>
      <c r="F217" s="76" t="s">
        <v>290</v>
      </c>
      <c r="G217" s="13">
        <v>44443</v>
      </c>
      <c r="H217" s="77" t="s">
        <v>292</v>
      </c>
      <c r="I217" s="16">
        <v>75</v>
      </c>
      <c r="J217" s="16">
        <v>54</v>
      </c>
      <c r="K217" s="16">
        <v>25</v>
      </c>
      <c r="L217" s="16">
        <v>9</v>
      </c>
      <c r="M217" s="81">
        <v>25.3125</v>
      </c>
      <c r="N217" s="72">
        <v>26</v>
      </c>
      <c r="O217" s="64">
        <v>2530</v>
      </c>
      <c r="P217" s="65">
        <f>Table22457891011234567[[#This Row],[PEMBULATAN]]*O217</f>
        <v>65780</v>
      </c>
    </row>
    <row r="218" spans="1:16" ht="23.25" customHeight="1" x14ac:dyDescent="0.2">
      <c r="A218" s="14"/>
      <c r="B218" s="14"/>
      <c r="C218" s="73" t="s">
        <v>793</v>
      </c>
      <c r="D218" s="78" t="s">
        <v>289</v>
      </c>
      <c r="E218" s="13">
        <v>44442</v>
      </c>
      <c r="F218" s="76" t="s">
        <v>290</v>
      </c>
      <c r="G218" s="13">
        <v>44443</v>
      </c>
      <c r="H218" s="77" t="s">
        <v>292</v>
      </c>
      <c r="I218" s="16">
        <v>50</v>
      </c>
      <c r="J218" s="16">
        <v>40</v>
      </c>
      <c r="K218" s="16">
        <v>10</v>
      </c>
      <c r="L218" s="16">
        <v>1</v>
      </c>
      <c r="M218" s="81">
        <v>5</v>
      </c>
      <c r="N218" s="72">
        <v>5</v>
      </c>
      <c r="O218" s="64">
        <v>2530</v>
      </c>
      <c r="P218" s="65">
        <f>Table22457891011234567[[#This Row],[PEMBULATAN]]*O218</f>
        <v>12650</v>
      </c>
    </row>
    <row r="219" spans="1:16" ht="23.25" customHeight="1" x14ac:dyDescent="0.2">
      <c r="A219" s="14"/>
      <c r="B219" s="14"/>
      <c r="C219" s="73" t="s">
        <v>794</v>
      </c>
      <c r="D219" s="78" t="s">
        <v>289</v>
      </c>
      <c r="E219" s="13">
        <v>44442</v>
      </c>
      <c r="F219" s="76" t="s">
        <v>290</v>
      </c>
      <c r="G219" s="13">
        <v>44443</v>
      </c>
      <c r="H219" s="77" t="s">
        <v>292</v>
      </c>
      <c r="I219" s="16">
        <v>32</v>
      </c>
      <c r="J219" s="16">
        <v>35</v>
      </c>
      <c r="K219" s="16">
        <v>10</v>
      </c>
      <c r="L219" s="16">
        <v>2</v>
      </c>
      <c r="M219" s="81">
        <v>2.8</v>
      </c>
      <c r="N219" s="72">
        <v>3</v>
      </c>
      <c r="O219" s="64">
        <v>2530</v>
      </c>
      <c r="P219" s="65">
        <f>Table22457891011234567[[#This Row],[PEMBULATAN]]*O219</f>
        <v>7590</v>
      </c>
    </row>
    <row r="220" spans="1:16" ht="23.25" customHeight="1" x14ac:dyDescent="0.2">
      <c r="A220" s="14"/>
      <c r="B220" s="14"/>
      <c r="C220" s="73" t="s">
        <v>795</v>
      </c>
      <c r="D220" s="78" t="s">
        <v>289</v>
      </c>
      <c r="E220" s="13">
        <v>44442</v>
      </c>
      <c r="F220" s="76" t="s">
        <v>290</v>
      </c>
      <c r="G220" s="13">
        <v>44443</v>
      </c>
      <c r="H220" s="77" t="s">
        <v>292</v>
      </c>
      <c r="I220" s="16">
        <v>34</v>
      </c>
      <c r="J220" s="16">
        <v>25</v>
      </c>
      <c r="K220" s="16">
        <v>12</v>
      </c>
      <c r="L220" s="16">
        <v>2</v>
      </c>
      <c r="M220" s="81">
        <v>2.5499999999999998</v>
      </c>
      <c r="N220" s="72">
        <v>3</v>
      </c>
      <c r="O220" s="64">
        <v>2530</v>
      </c>
      <c r="P220" s="65">
        <f>Table22457891011234567[[#This Row],[PEMBULATAN]]*O220</f>
        <v>7590</v>
      </c>
    </row>
    <row r="221" spans="1:16" ht="23.25" customHeight="1" x14ac:dyDescent="0.2">
      <c r="A221" s="14"/>
      <c r="B221" s="14"/>
      <c r="C221" s="73" t="s">
        <v>796</v>
      </c>
      <c r="D221" s="78" t="s">
        <v>289</v>
      </c>
      <c r="E221" s="13">
        <v>44442</v>
      </c>
      <c r="F221" s="76" t="s">
        <v>290</v>
      </c>
      <c r="G221" s="13">
        <v>44443</v>
      </c>
      <c r="H221" s="77" t="s">
        <v>292</v>
      </c>
      <c r="I221" s="16">
        <v>60</v>
      </c>
      <c r="J221" s="16">
        <v>57</v>
      </c>
      <c r="K221" s="16">
        <v>22</v>
      </c>
      <c r="L221" s="16">
        <v>7</v>
      </c>
      <c r="M221" s="81">
        <v>18.809999999999999</v>
      </c>
      <c r="N221" s="72">
        <v>19</v>
      </c>
      <c r="O221" s="64">
        <v>2530</v>
      </c>
      <c r="P221" s="65">
        <f>Table22457891011234567[[#This Row],[PEMBULATAN]]*O221</f>
        <v>48070</v>
      </c>
    </row>
    <row r="222" spans="1:16" ht="23.25" customHeight="1" x14ac:dyDescent="0.2">
      <c r="A222" s="14"/>
      <c r="B222" s="14"/>
      <c r="C222" s="73" t="s">
        <v>797</v>
      </c>
      <c r="D222" s="78" t="s">
        <v>289</v>
      </c>
      <c r="E222" s="13">
        <v>44442</v>
      </c>
      <c r="F222" s="76" t="s">
        <v>290</v>
      </c>
      <c r="G222" s="13">
        <v>44443</v>
      </c>
      <c r="H222" s="77" t="s">
        <v>292</v>
      </c>
      <c r="I222" s="16">
        <v>52</v>
      </c>
      <c r="J222" s="16">
        <v>50</v>
      </c>
      <c r="K222" s="16">
        <v>25</v>
      </c>
      <c r="L222" s="16">
        <v>7</v>
      </c>
      <c r="M222" s="81">
        <v>16.25</v>
      </c>
      <c r="N222" s="72">
        <v>16</v>
      </c>
      <c r="O222" s="64">
        <v>2530</v>
      </c>
      <c r="P222" s="65">
        <f>Table22457891011234567[[#This Row],[PEMBULATAN]]*O222</f>
        <v>40480</v>
      </c>
    </row>
    <row r="223" spans="1:16" ht="23.25" customHeight="1" x14ac:dyDescent="0.2">
      <c r="A223" s="14"/>
      <c r="B223" s="14"/>
      <c r="C223" s="73" t="s">
        <v>798</v>
      </c>
      <c r="D223" s="78" t="s">
        <v>289</v>
      </c>
      <c r="E223" s="13">
        <v>44442</v>
      </c>
      <c r="F223" s="76" t="s">
        <v>290</v>
      </c>
      <c r="G223" s="13">
        <v>44443</v>
      </c>
      <c r="H223" s="77" t="s">
        <v>292</v>
      </c>
      <c r="I223" s="16">
        <v>65</v>
      </c>
      <c r="J223" s="16">
        <v>66</v>
      </c>
      <c r="K223" s="16">
        <v>20</v>
      </c>
      <c r="L223" s="16">
        <v>8</v>
      </c>
      <c r="M223" s="81">
        <v>21.45</v>
      </c>
      <c r="N223" s="72">
        <v>22</v>
      </c>
      <c r="O223" s="64">
        <v>2530</v>
      </c>
      <c r="P223" s="65">
        <f>Table22457891011234567[[#This Row],[PEMBULATAN]]*O223</f>
        <v>55660</v>
      </c>
    </row>
    <row r="224" spans="1:16" ht="23.25" customHeight="1" x14ac:dyDescent="0.2">
      <c r="A224" s="14"/>
      <c r="B224" s="14"/>
      <c r="C224" s="73" t="s">
        <v>799</v>
      </c>
      <c r="D224" s="78" t="s">
        <v>289</v>
      </c>
      <c r="E224" s="13">
        <v>44442</v>
      </c>
      <c r="F224" s="76" t="s">
        <v>290</v>
      </c>
      <c r="G224" s="13">
        <v>44443</v>
      </c>
      <c r="H224" s="77" t="s">
        <v>292</v>
      </c>
      <c r="I224" s="16">
        <v>46</v>
      </c>
      <c r="J224" s="16">
        <v>30</v>
      </c>
      <c r="K224" s="16">
        <v>30</v>
      </c>
      <c r="L224" s="16">
        <v>4</v>
      </c>
      <c r="M224" s="81">
        <v>10.35</v>
      </c>
      <c r="N224" s="72">
        <v>11</v>
      </c>
      <c r="O224" s="64">
        <v>2530</v>
      </c>
      <c r="P224" s="65">
        <f>Table22457891011234567[[#This Row],[PEMBULATAN]]*O224</f>
        <v>27830</v>
      </c>
    </row>
    <row r="225" spans="1:16" ht="23.25" customHeight="1" x14ac:dyDescent="0.2">
      <c r="A225" s="14"/>
      <c r="B225" s="14"/>
      <c r="C225" s="73" t="s">
        <v>800</v>
      </c>
      <c r="D225" s="78" t="s">
        <v>289</v>
      </c>
      <c r="E225" s="13">
        <v>44442</v>
      </c>
      <c r="F225" s="76" t="s">
        <v>290</v>
      </c>
      <c r="G225" s="13">
        <v>44443</v>
      </c>
      <c r="H225" s="77" t="s">
        <v>292</v>
      </c>
      <c r="I225" s="16">
        <v>80</v>
      </c>
      <c r="J225" s="16">
        <v>70</v>
      </c>
      <c r="K225" s="16">
        <v>20</v>
      </c>
      <c r="L225" s="16">
        <v>14</v>
      </c>
      <c r="M225" s="81">
        <v>28</v>
      </c>
      <c r="N225" s="72">
        <v>28</v>
      </c>
      <c r="O225" s="64">
        <v>2530</v>
      </c>
      <c r="P225" s="65">
        <f>Table22457891011234567[[#This Row],[PEMBULATAN]]*O225</f>
        <v>70840</v>
      </c>
    </row>
    <row r="226" spans="1:16" ht="23.25" customHeight="1" x14ac:dyDescent="0.2">
      <c r="A226" s="14"/>
      <c r="B226" s="14"/>
      <c r="C226" s="73" t="s">
        <v>801</v>
      </c>
      <c r="D226" s="78" t="s">
        <v>289</v>
      </c>
      <c r="E226" s="13">
        <v>44442</v>
      </c>
      <c r="F226" s="76" t="s">
        <v>290</v>
      </c>
      <c r="G226" s="13">
        <v>44443</v>
      </c>
      <c r="H226" s="77" t="s">
        <v>292</v>
      </c>
      <c r="I226" s="16">
        <v>78</v>
      </c>
      <c r="J226" s="16">
        <v>60</v>
      </c>
      <c r="K226" s="16">
        <v>32</v>
      </c>
      <c r="L226" s="16">
        <v>11</v>
      </c>
      <c r="M226" s="81">
        <v>37.44</v>
      </c>
      <c r="N226" s="72">
        <v>38</v>
      </c>
      <c r="O226" s="64">
        <v>2530</v>
      </c>
      <c r="P226" s="65">
        <f>Table22457891011234567[[#This Row],[PEMBULATAN]]*O226</f>
        <v>96140</v>
      </c>
    </row>
    <row r="227" spans="1:16" ht="23.25" customHeight="1" x14ac:dyDescent="0.2">
      <c r="A227" s="14"/>
      <c r="B227" s="14"/>
      <c r="C227" s="73" t="s">
        <v>802</v>
      </c>
      <c r="D227" s="78" t="s">
        <v>289</v>
      </c>
      <c r="E227" s="13">
        <v>44442</v>
      </c>
      <c r="F227" s="76" t="s">
        <v>290</v>
      </c>
      <c r="G227" s="13">
        <v>44443</v>
      </c>
      <c r="H227" s="77" t="s">
        <v>292</v>
      </c>
      <c r="I227" s="16">
        <v>100</v>
      </c>
      <c r="J227" s="16">
        <v>60</v>
      </c>
      <c r="K227" s="16">
        <v>30</v>
      </c>
      <c r="L227" s="16">
        <v>7</v>
      </c>
      <c r="M227" s="81">
        <v>45</v>
      </c>
      <c r="N227" s="72">
        <v>45</v>
      </c>
      <c r="O227" s="64">
        <v>2530</v>
      </c>
      <c r="P227" s="65">
        <f>Table22457891011234567[[#This Row],[PEMBULATAN]]*O227</f>
        <v>113850</v>
      </c>
    </row>
    <row r="228" spans="1:16" ht="23.25" customHeight="1" x14ac:dyDescent="0.2">
      <c r="A228" s="14"/>
      <c r="B228" s="14"/>
      <c r="C228" s="73" t="s">
        <v>803</v>
      </c>
      <c r="D228" s="78" t="s">
        <v>289</v>
      </c>
      <c r="E228" s="13">
        <v>44442</v>
      </c>
      <c r="F228" s="76" t="s">
        <v>290</v>
      </c>
      <c r="G228" s="13">
        <v>44443</v>
      </c>
      <c r="H228" s="77" t="s">
        <v>292</v>
      </c>
      <c r="I228" s="16">
        <v>50</v>
      </c>
      <c r="J228" s="16">
        <v>37</v>
      </c>
      <c r="K228" s="16">
        <v>20</v>
      </c>
      <c r="L228" s="16">
        <v>5</v>
      </c>
      <c r="M228" s="81">
        <v>9.25</v>
      </c>
      <c r="N228" s="72">
        <v>9</v>
      </c>
      <c r="O228" s="64">
        <v>2530</v>
      </c>
      <c r="P228" s="65">
        <f>Table22457891011234567[[#This Row],[PEMBULATAN]]*O228</f>
        <v>22770</v>
      </c>
    </row>
    <row r="229" spans="1:16" ht="23.25" customHeight="1" x14ac:dyDescent="0.2">
      <c r="A229" s="14"/>
      <c r="B229" s="14"/>
      <c r="C229" s="73" t="s">
        <v>804</v>
      </c>
      <c r="D229" s="78" t="s">
        <v>289</v>
      </c>
      <c r="E229" s="13">
        <v>44442</v>
      </c>
      <c r="F229" s="76" t="s">
        <v>290</v>
      </c>
      <c r="G229" s="13">
        <v>44443</v>
      </c>
      <c r="H229" s="77" t="s">
        <v>292</v>
      </c>
      <c r="I229" s="16">
        <v>80</v>
      </c>
      <c r="J229" s="16">
        <v>70</v>
      </c>
      <c r="K229" s="16">
        <v>40</v>
      </c>
      <c r="L229" s="16">
        <v>14</v>
      </c>
      <c r="M229" s="81">
        <v>56</v>
      </c>
      <c r="N229" s="72">
        <v>56</v>
      </c>
      <c r="O229" s="64">
        <v>2530</v>
      </c>
      <c r="P229" s="65">
        <f>Table22457891011234567[[#This Row],[PEMBULATAN]]*O229</f>
        <v>141680</v>
      </c>
    </row>
    <row r="230" spans="1:16" ht="23.25" customHeight="1" x14ac:dyDescent="0.2">
      <c r="A230" s="14"/>
      <c r="B230" s="14"/>
      <c r="C230" s="73" t="s">
        <v>805</v>
      </c>
      <c r="D230" s="78" t="s">
        <v>289</v>
      </c>
      <c r="E230" s="13">
        <v>44442</v>
      </c>
      <c r="F230" s="76" t="s">
        <v>290</v>
      </c>
      <c r="G230" s="13">
        <v>44443</v>
      </c>
      <c r="H230" s="77" t="s">
        <v>292</v>
      </c>
      <c r="I230" s="16">
        <v>50</v>
      </c>
      <c r="J230" s="16">
        <v>40</v>
      </c>
      <c r="K230" s="16">
        <v>30</v>
      </c>
      <c r="L230" s="16">
        <v>3</v>
      </c>
      <c r="M230" s="81">
        <v>15</v>
      </c>
      <c r="N230" s="72">
        <v>15</v>
      </c>
      <c r="O230" s="64">
        <v>2530</v>
      </c>
      <c r="P230" s="65">
        <f>Table22457891011234567[[#This Row],[PEMBULATAN]]*O230</f>
        <v>37950</v>
      </c>
    </row>
    <row r="231" spans="1:16" ht="23.25" customHeight="1" x14ac:dyDescent="0.2">
      <c r="A231" s="14"/>
      <c r="B231" s="14"/>
      <c r="C231" s="73" t="s">
        <v>806</v>
      </c>
      <c r="D231" s="78" t="s">
        <v>289</v>
      </c>
      <c r="E231" s="13">
        <v>44442</v>
      </c>
      <c r="F231" s="76" t="s">
        <v>290</v>
      </c>
      <c r="G231" s="13">
        <v>44443</v>
      </c>
      <c r="H231" s="77" t="s">
        <v>292</v>
      </c>
      <c r="I231" s="16">
        <v>40</v>
      </c>
      <c r="J231" s="16">
        <v>35</v>
      </c>
      <c r="K231" s="16">
        <v>20</v>
      </c>
      <c r="L231" s="16">
        <v>3</v>
      </c>
      <c r="M231" s="81">
        <v>7</v>
      </c>
      <c r="N231" s="72">
        <v>7</v>
      </c>
      <c r="O231" s="64">
        <v>2530</v>
      </c>
      <c r="P231" s="65">
        <f>Table22457891011234567[[#This Row],[PEMBULATAN]]*O231</f>
        <v>17710</v>
      </c>
    </row>
    <row r="232" spans="1:16" ht="23.25" customHeight="1" x14ac:dyDescent="0.2">
      <c r="A232" s="14"/>
      <c r="B232" s="14"/>
      <c r="C232" s="73" t="s">
        <v>807</v>
      </c>
      <c r="D232" s="78" t="s">
        <v>289</v>
      </c>
      <c r="E232" s="13">
        <v>44442</v>
      </c>
      <c r="F232" s="76" t="s">
        <v>290</v>
      </c>
      <c r="G232" s="13">
        <v>44443</v>
      </c>
      <c r="H232" s="77" t="s">
        <v>292</v>
      </c>
      <c r="I232" s="16">
        <v>50</v>
      </c>
      <c r="J232" s="16">
        <v>36</v>
      </c>
      <c r="K232" s="16">
        <v>20</v>
      </c>
      <c r="L232" s="16">
        <v>3</v>
      </c>
      <c r="M232" s="81">
        <v>9</v>
      </c>
      <c r="N232" s="72">
        <v>9</v>
      </c>
      <c r="O232" s="64">
        <v>2530</v>
      </c>
      <c r="P232" s="65">
        <f>Table22457891011234567[[#This Row],[PEMBULATAN]]*O232</f>
        <v>22770</v>
      </c>
    </row>
    <row r="233" spans="1:16" ht="23.25" customHeight="1" x14ac:dyDescent="0.2">
      <c r="A233" s="14"/>
      <c r="B233" s="14"/>
      <c r="C233" s="73" t="s">
        <v>808</v>
      </c>
      <c r="D233" s="78" t="s">
        <v>289</v>
      </c>
      <c r="E233" s="13">
        <v>44442</v>
      </c>
      <c r="F233" s="76" t="s">
        <v>290</v>
      </c>
      <c r="G233" s="13">
        <v>44443</v>
      </c>
      <c r="H233" s="77" t="s">
        <v>292</v>
      </c>
      <c r="I233" s="16">
        <v>100</v>
      </c>
      <c r="J233" s="16">
        <v>50</v>
      </c>
      <c r="K233" s="16">
        <v>25</v>
      </c>
      <c r="L233" s="16">
        <v>13</v>
      </c>
      <c r="M233" s="81">
        <v>31.25</v>
      </c>
      <c r="N233" s="72">
        <v>31</v>
      </c>
      <c r="O233" s="64">
        <v>2530</v>
      </c>
      <c r="P233" s="65">
        <f>Table22457891011234567[[#This Row],[PEMBULATAN]]*O233</f>
        <v>78430</v>
      </c>
    </row>
    <row r="234" spans="1:16" ht="23.25" customHeight="1" x14ac:dyDescent="0.2">
      <c r="A234" s="14"/>
      <c r="B234" s="14"/>
      <c r="C234" s="73" t="s">
        <v>809</v>
      </c>
      <c r="D234" s="78" t="s">
        <v>289</v>
      </c>
      <c r="E234" s="13">
        <v>44442</v>
      </c>
      <c r="F234" s="76" t="s">
        <v>290</v>
      </c>
      <c r="G234" s="13">
        <v>44443</v>
      </c>
      <c r="H234" s="77" t="s">
        <v>292</v>
      </c>
      <c r="I234" s="16">
        <v>91</v>
      </c>
      <c r="J234" s="16">
        <v>60</v>
      </c>
      <c r="K234" s="16">
        <v>30</v>
      </c>
      <c r="L234" s="16">
        <v>11</v>
      </c>
      <c r="M234" s="81">
        <v>40.950000000000003</v>
      </c>
      <c r="N234" s="72">
        <v>41</v>
      </c>
      <c r="O234" s="64">
        <v>2530</v>
      </c>
      <c r="P234" s="65">
        <f>Table22457891011234567[[#This Row],[PEMBULATAN]]*O234</f>
        <v>103730</v>
      </c>
    </row>
    <row r="235" spans="1:16" ht="23.25" customHeight="1" x14ac:dyDescent="0.2">
      <c r="A235" s="14"/>
      <c r="B235" s="14"/>
      <c r="C235" s="73" t="s">
        <v>810</v>
      </c>
      <c r="D235" s="78" t="s">
        <v>289</v>
      </c>
      <c r="E235" s="13">
        <v>44442</v>
      </c>
      <c r="F235" s="76" t="s">
        <v>290</v>
      </c>
      <c r="G235" s="13">
        <v>44443</v>
      </c>
      <c r="H235" s="77" t="s">
        <v>292</v>
      </c>
      <c r="I235" s="16">
        <v>90</v>
      </c>
      <c r="J235" s="16">
        <v>55</v>
      </c>
      <c r="K235" s="16">
        <v>35</v>
      </c>
      <c r="L235" s="16">
        <v>8</v>
      </c>
      <c r="M235" s="81">
        <v>43.3125</v>
      </c>
      <c r="N235" s="72">
        <v>44</v>
      </c>
      <c r="O235" s="64">
        <v>2530</v>
      </c>
      <c r="P235" s="65">
        <f>Table22457891011234567[[#This Row],[PEMBULATAN]]*O235</f>
        <v>111320</v>
      </c>
    </row>
    <row r="236" spans="1:16" ht="23.25" customHeight="1" x14ac:dyDescent="0.2">
      <c r="A236" s="14"/>
      <c r="B236" s="14"/>
      <c r="C236" s="73" t="s">
        <v>811</v>
      </c>
      <c r="D236" s="78" t="s">
        <v>289</v>
      </c>
      <c r="E236" s="13">
        <v>44442</v>
      </c>
      <c r="F236" s="76" t="s">
        <v>290</v>
      </c>
      <c r="G236" s="13">
        <v>44443</v>
      </c>
      <c r="H236" s="77" t="s">
        <v>292</v>
      </c>
      <c r="I236" s="16">
        <v>90</v>
      </c>
      <c r="J236" s="16">
        <v>46</v>
      </c>
      <c r="K236" s="16">
        <v>30</v>
      </c>
      <c r="L236" s="16">
        <v>41</v>
      </c>
      <c r="M236" s="81">
        <v>31.05</v>
      </c>
      <c r="N236" s="72">
        <v>41</v>
      </c>
      <c r="O236" s="64">
        <v>2530</v>
      </c>
      <c r="P236" s="65">
        <f>Table22457891011234567[[#This Row],[PEMBULATAN]]*O236</f>
        <v>103730</v>
      </c>
    </row>
    <row r="237" spans="1:16" ht="23.25" customHeight="1" x14ac:dyDescent="0.2">
      <c r="A237" s="14"/>
      <c r="B237" s="14"/>
      <c r="C237" s="73" t="s">
        <v>812</v>
      </c>
      <c r="D237" s="78" t="s">
        <v>289</v>
      </c>
      <c r="E237" s="13">
        <v>44442</v>
      </c>
      <c r="F237" s="76" t="s">
        <v>290</v>
      </c>
      <c r="G237" s="13">
        <v>44443</v>
      </c>
      <c r="H237" s="77" t="s">
        <v>292</v>
      </c>
      <c r="I237" s="16">
        <v>90</v>
      </c>
      <c r="J237" s="16">
        <v>60</v>
      </c>
      <c r="K237" s="16">
        <v>30</v>
      </c>
      <c r="L237" s="16">
        <v>14</v>
      </c>
      <c r="M237" s="81">
        <v>40.5</v>
      </c>
      <c r="N237" s="72">
        <v>41</v>
      </c>
      <c r="O237" s="64">
        <v>2530</v>
      </c>
      <c r="P237" s="65">
        <f>Table22457891011234567[[#This Row],[PEMBULATAN]]*O237</f>
        <v>103730</v>
      </c>
    </row>
    <row r="238" spans="1:16" ht="23.25" customHeight="1" x14ac:dyDescent="0.2">
      <c r="A238" s="14"/>
      <c r="B238" s="14"/>
      <c r="C238" s="73" t="s">
        <v>813</v>
      </c>
      <c r="D238" s="78" t="s">
        <v>289</v>
      </c>
      <c r="E238" s="13">
        <v>44442</v>
      </c>
      <c r="F238" s="76" t="s">
        <v>290</v>
      </c>
      <c r="G238" s="13">
        <v>44443</v>
      </c>
      <c r="H238" s="77" t="s">
        <v>292</v>
      </c>
      <c r="I238" s="16">
        <v>65</v>
      </c>
      <c r="J238" s="16">
        <v>50</v>
      </c>
      <c r="K238" s="16">
        <v>30</v>
      </c>
      <c r="L238" s="16">
        <v>7</v>
      </c>
      <c r="M238" s="81">
        <v>24.375</v>
      </c>
      <c r="N238" s="72">
        <v>25</v>
      </c>
      <c r="O238" s="64">
        <v>2530</v>
      </c>
      <c r="P238" s="65">
        <f>Table22457891011234567[[#This Row],[PEMBULATAN]]*O238</f>
        <v>63250</v>
      </c>
    </row>
    <row r="239" spans="1:16" ht="23.25" customHeight="1" x14ac:dyDescent="0.2">
      <c r="A239" s="14"/>
      <c r="B239" s="14"/>
      <c r="C239" s="73" t="s">
        <v>814</v>
      </c>
      <c r="D239" s="78" t="s">
        <v>289</v>
      </c>
      <c r="E239" s="13">
        <v>44442</v>
      </c>
      <c r="F239" s="76" t="s">
        <v>290</v>
      </c>
      <c r="G239" s="13">
        <v>44443</v>
      </c>
      <c r="H239" s="77" t="s">
        <v>292</v>
      </c>
      <c r="I239" s="16">
        <v>70</v>
      </c>
      <c r="J239" s="16">
        <v>50</v>
      </c>
      <c r="K239" s="16">
        <v>25</v>
      </c>
      <c r="L239" s="16">
        <v>9</v>
      </c>
      <c r="M239" s="81">
        <v>21.875</v>
      </c>
      <c r="N239" s="72">
        <v>22</v>
      </c>
      <c r="O239" s="64">
        <v>2530</v>
      </c>
      <c r="P239" s="65">
        <f>Table22457891011234567[[#This Row],[PEMBULATAN]]*O239</f>
        <v>55660</v>
      </c>
    </row>
    <row r="240" spans="1:16" ht="23.25" customHeight="1" x14ac:dyDescent="0.2">
      <c r="A240" s="14"/>
      <c r="B240" s="14"/>
      <c r="C240" s="73" t="s">
        <v>815</v>
      </c>
      <c r="D240" s="78" t="s">
        <v>289</v>
      </c>
      <c r="E240" s="13">
        <v>44442</v>
      </c>
      <c r="F240" s="76" t="s">
        <v>290</v>
      </c>
      <c r="G240" s="13">
        <v>44443</v>
      </c>
      <c r="H240" s="77" t="s">
        <v>292</v>
      </c>
      <c r="I240" s="16">
        <v>54</v>
      </c>
      <c r="J240" s="16">
        <v>35</v>
      </c>
      <c r="K240" s="16">
        <v>20</v>
      </c>
      <c r="L240" s="16">
        <v>6</v>
      </c>
      <c r="M240" s="81">
        <v>9.4499999999999993</v>
      </c>
      <c r="N240" s="72">
        <v>10</v>
      </c>
      <c r="O240" s="64">
        <v>2530</v>
      </c>
      <c r="P240" s="65">
        <f>Table22457891011234567[[#This Row],[PEMBULATAN]]*O240</f>
        <v>25300</v>
      </c>
    </row>
    <row r="241" spans="1:16" ht="23.25" customHeight="1" x14ac:dyDescent="0.2">
      <c r="A241" s="14"/>
      <c r="B241" s="14"/>
      <c r="C241" s="73" t="s">
        <v>816</v>
      </c>
      <c r="D241" s="78" t="s">
        <v>289</v>
      </c>
      <c r="E241" s="13">
        <v>44442</v>
      </c>
      <c r="F241" s="76" t="s">
        <v>290</v>
      </c>
      <c r="G241" s="13">
        <v>44443</v>
      </c>
      <c r="H241" s="77" t="s">
        <v>292</v>
      </c>
      <c r="I241" s="16">
        <v>95</v>
      </c>
      <c r="J241" s="16">
        <v>58</v>
      </c>
      <c r="K241" s="16">
        <v>20</v>
      </c>
      <c r="L241" s="16">
        <v>9</v>
      </c>
      <c r="M241" s="81">
        <v>27.55</v>
      </c>
      <c r="N241" s="72">
        <v>28</v>
      </c>
      <c r="O241" s="64">
        <v>2530</v>
      </c>
      <c r="P241" s="65">
        <f>Table22457891011234567[[#This Row],[PEMBULATAN]]*O241</f>
        <v>70840</v>
      </c>
    </row>
    <row r="242" spans="1:16" ht="23.25" customHeight="1" x14ac:dyDescent="0.2">
      <c r="A242" s="14"/>
      <c r="B242" s="14"/>
      <c r="C242" s="73" t="s">
        <v>817</v>
      </c>
      <c r="D242" s="78" t="s">
        <v>289</v>
      </c>
      <c r="E242" s="13">
        <v>44442</v>
      </c>
      <c r="F242" s="76" t="s">
        <v>290</v>
      </c>
      <c r="G242" s="13">
        <v>44443</v>
      </c>
      <c r="H242" s="77" t="s">
        <v>292</v>
      </c>
      <c r="I242" s="16">
        <v>100</v>
      </c>
      <c r="J242" s="16">
        <v>60</v>
      </c>
      <c r="K242" s="16">
        <v>30</v>
      </c>
      <c r="L242" s="16">
        <v>22</v>
      </c>
      <c r="M242" s="81">
        <v>45</v>
      </c>
      <c r="N242" s="72">
        <v>45</v>
      </c>
      <c r="O242" s="64">
        <v>2530</v>
      </c>
      <c r="P242" s="65">
        <f>Table22457891011234567[[#This Row],[PEMBULATAN]]*O242</f>
        <v>113850</v>
      </c>
    </row>
    <row r="243" spans="1:16" ht="23.25" customHeight="1" x14ac:dyDescent="0.2">
      <c r="A243" s="14"/>
      <c r="B243" s="14"/>
      <c r="C243" s="73" t="s">
        <v>818</v>
      </c>
      <c r="D243" s="78" t="s">
        <v>289</v>
      </c>
      <c r="E243" s="13">
        <v>44442</v>
      </c>
      <c r="F243" s="76" t="s">
        <v>290</v>
      </c>
      <c r="G243" s="13">
        <v>44443</v>
      </c>
      <c r="H243" s="77" t="s">
        <v>292</v>
      </c>
      <c r="I243" s="16">
        <v>70</v>
      </c>
      <c r="J243" s="16">
        <v>50</v>
      </c>
      <c r="K243" s="16">
        <v>30</v>
      </c>
      <c r="L243" s="16">
        <v>13</v>
      </c>
      <c r="M243" s="81">
        <v>26.25</v>
      </c>
      <c r="N243" s="72">
        <v>26</v>
      </c>
      <c r="O243" s="64">
        <v>2530</v>
      </c>
      <c r="P243" s="65">
        <f>Table22457891011234567[[#This Row],[PEMBULATAN]]*O243</f>
        <v>65780</v>
      </c>
    </row>
    <row r="244" spans="1:16" ht="23.25" customHeight="1" x14ac:dyDescent="0.2">
      <c r="A244" s="14"/>
      <c r="B244" s="14"/>
      <c r="C244" s="73" t="s">
        <v>819</v>
      </c>
      <c r="D244" s="78" t="s">
        <v>289</v>
      </c>
      <c r="E244" s="13">
        <v>44442</v>
      </c>
      <c r="F244" s="76" t="s">
        <v>290</v>
      </c>
      <c r="G244" s="13">
        <v>44443</v>
      </c>
      <c r="H244" s="77" t="s">
        <v>292</v>
      </c>
      <c r="I244" s="16">
        <v>83</v>
      </c>
      <c r="J244" s="16">
        <v>50</v>
      </c>
      <c r="K244" s="16">
        <v>30</v>
      </c>
      <c r="L244" s="16">
        <v>10</v>
      </c>
      <c r="M244" s="81">
        <v>31.125</v>
      </c>
      <c r="N244" s="72">
        <v>31</v>
      </c>
      <c r="O244" s="64">
        <v>2530</v>
      </c>
      <c r="P244" s="65">
        <f>Table22457891011234567[[#This Row],[PEMBULATAN]]*O244</f>
        <v>78430</v>
      </c>
    </row>
    <row r="245" spans="1:16" ht="23.25" customHeight="1" x14ac:dyDescent="0.2">
      <c r="A245" s="14"/>
      <c r="B245" s="14"/>
      <c r="C245" s="73" t="s">
        <v>820</v>
      </c>
      <c r="D245" s="78" t="s">
        <v>289</v>
      </c>
      <c r="E245" s="13">
        <v>44442</v>
      </c>
      <c r="F245" s="76" t="s">
        <v>290</v>
      </c>
      <c r="G245" s="13">
        <v>44443</v>
      </c>
      <c r="H245" s="77" t="s">
        <v>292</v>
      </c>
      <c r="I245" s="16">
        <v>90</v>
      </c>
      <c r="J245" s="16">
        <v>45</v>
      </c>
      <c r="K245" s="16">
        <v>30</v>
      </c>
      <c r="L245" s="16">
        <v>12</v>
      </c>
      <c r="M245" s="81">
        <v>30.375</v>
      </c>
      <c r="N245" s="72">
        <v>31</v>
      </c>
      <c r="O245" s="64">
        <v>2530</v>
      </c>
      <c r="P245" s="65">
        <f>Table22457891011234567[[#This Row],[PEMBULATAN]]*O245</f>
        <v>78430</v>
      </c>
    </row>
    <row r="246" spans="1:16" ht="23.25" customHeight="1" x14ac:dyDescent="0.2">
      <c r="A246" s="14"/>
      <c r="B246" s="14"/>
      <c r="C246" s="73" t="s">
        <v>821</v>
      </c>
      <c r="D246" s="78" t="s">
        <v>289</v>
      </c>
      <c r="E246" s="13">
        <v>44442</v>
      </c>
      <c r="F246" s="76" t="s">
        <v>290</v>
      </c>
      <c r="G246" s="13">
        <v>44443</v>
      </c>
      <c r="H246" s="77" t="s">
        <v>292</v>
      </c>
      <c r="I246" s="16">
        <v>107</v>
      </c>
      <c r="J246" s="16">
        <v>65</v>
      </c>
      <c r="K246" s="16">
        <v>32</v>
      </c>
      <c r="L246" s="16">
        <v>14</v>
      </c>
      <c r="M246" s="81">
        <v>55.64</v>
      </c>
      <c r="N246" s="72">
        <v>56</v>
      </c>
      <c r="O246" s="64">
        <v>2530</v>
      </c>
      <c r="P246" s="65">
        <f>Table22457891011234567[[#This Row],[PEMBULATAN]]*O246</f>
        <v>141680</v>
      </c>
    </row>
    <row r="247" spans="1:16" ht="23.25" customHeight="1" x14ac:dyDescent="0.2">
      <c r="A247" s="14"/>
      <c r="B247" s="14"/>
      <c r="C247" s="73" t="s">
        <v>822</v>
      </c>
      <c r="D247" s="78" t="s">
        <v>289</v>
      </c>
      <c r="E247" s="13">
        <v>44442</v>
      </c>
      <c r="F247" s="76" t="s">
        <v>290</v>
      </c>
      <c r="G247" s="13">
        <v>44443</v>
      </c>
      <c r="H247" s="77" t="s">
        <v>292</v>
      </c>
      <c r="I247" s="16">
        <v>76</v>
      </c>
      <c r="J247" s="16">
        <v>51</v>
      </c>
      <c r="K247" s="16">
        <v>25</v>
      </c>
      <c r="L247" s="16">
        <v>5</v>
      </c>
      <c r="M247" s="81">
        <v>24.225000000000001</v>
      </c>
      <c r="N247" s="72">
        <v>24</v>
      </c>
      <c r="O247" s="64">
        <v>2530</v>
      </c>
      <c r="P247" s="65">
        <f>Table22457891011234567[[#This Row],[PEMBULATAN]]*O247</f>
        <v>60720</v>
      </c>
    </row>
    <row r="248" spans="1:16" ht="23.25" customHeight="1" x14ac:dyDescent="0.2">
      <c r="A248" s="14"/>
      <c r="B248" s="96"/>
      <c r="C248" s="73" t="s">
        <v>823</v>
      </c>
      <c r="D248" s="78" t="s">
        <v>289</v>
      </c>
      <c r="E248" s="13">
        <v>44442</v>
      </c>
      <c r="F248" s="76" t="s">
        <v>290</v>
      </c>
      <c r="G248" s="13">
        <v>44443</v>
      </c>
      <c r="H248" s="77" t="s">
        <v>292</v>
      </c>
      <c r="I248" s="16">
        <v>85</v>
      </c>
      <c r="J248" s="16">
        <v>55</v>
      </c>
      <c r="K248" s="16">
        <v>30</v>
      </c>
      <c r="L248" s="16">
        <v>7</v>
      </c>
      <c r="M248" s="81">
        <v>35.0625</v>
      </c>
      <c r="N248" s="72">
        <v>35</v>
      </c>
      <c r="O248" s="64">
        <v>2530</v>
      </c>
      <c r="P248" s="65">
        <f>Table22457891011234567[[#This Row],[PEMBULATAN]]*O248</f>
        <v>88550</v>
      </c>
    </row>
    <row r="249" spans="1:16" ht="22.5" customHeight="1" x14ac:dyDescent="0.2">
      <c r="A249" s="120" t="s">
        <v>30</v>
      </c>
      <c r="B249" s="121"/>
      <c r="C249" s="121"/>
      <c r="D249" s="121"/>
      <c r="E249" s="121"/>
      <c r="F249" s="121"/>
      <c r="G249" s="121"/>
      <c r="H249" s="121"/>
      <c r="I249" s="121"/>
      <c r="J249" s="121"/>
      <c r="K249" s="121"/>
      <c r="L249" s="122"/>
      <c r="M249" s="79">
        <f>SUBTOTAL(109,Table22457891011234567[KG VOLUME])</f>
        <v>6627.3372500000005</v>
      </c>
      <c r="N249" s="68">
        <f>SUM(N3:N248)</f>
        <v>6781</v>
      </c>
      <c r="O249" s="123">
        <f>SUM(P3:P248)</f>
        <v>17155930</v>
      </c>
      <c r="P249" s="124"/>
    </row>
    <row r="250" spans="1:16" ht="18" customHeight="1" x14ac:dyDescent="0.2">
      <c r="A250" s="86"/>
      <c r="B250" s="56" t="s">
        <v>42</v>
      </c>
      <c r="C250" s="55"/>
      <c r="D250" s="57" t="s">
        <v>43</v>
      </c>
      <c r="E250" s="86"/>
      <c r="F250" s="86"/>
      <c r="G250" s="86"/>
      <c r="H250" s="86"/>
      <c r="I250" s="86"/>
      <c r="J250" s="86"/>
      <c r="K250" s="86"/>
      <c r="L250" s="86"/>
      <c r="M250" s="87"/>
      <c r="N250" s="88" t="s">
        <v>51</v>
      </c>
      <c r="O250" s="89"/>
      <c r="P250" s="89">
        <f>O249*10%</f>
        <v>1715593</v>
      </c>
    </row>
    <row r="251" spans="1:16" ht="18" customHeight="1" thickBot="1" x14ac:dyDescent="0.25">
      <c r="A251" s="86"/>
      <c r="B251" s="56"/>
      <c r="C251" s="55"/>
      <c r="D251" s="57"/>
      <c r="E251" s="86"/>
      <c r="F251" s="86"/>
      <c r="G251" s="86"/>
      <c r="H251" s="86"/>
      <c r="I251" s="86"/>
      <c r="J251" s="86"/>
      <c r="K251" s="86"/>
      <c r="L251" s="86"/>
      <c r="M251" s="87"/>
      <c r="N251" s="90" t="s">
        <v>52</v>
      </c>
      <c r="O251" s="91"/>
      <c r="P251" s="91">
        <f>O249-P250</f>
        <v>15440337</v>
      </c>
    </row>
    <row r="252" spans="1:16" ht="18" customHeight="1" x14ac:dyDescent="0.2">
      <c r="A252" s="11"/>
      <c r="H252" s="63"/>
      <c r="N252" s="62" t="s">
        <v>31</v>
      </c>
      <c r="P252" s="69">
        <f>P251*1%</f>
        <v>154403.37</v>
      </c>
    </row>
    <row r="253" spans="1:16" ht="18" customHeight="1" thickBot="1" x14ac:dyDescent="0.25">
      <c r="A253" s="11"/>
      <c r="H253" s="63"/>
      <c r="N253" s="62" t="s">
        <v>53</v>
      </c>
      <c r="P253" s="71">
        <f>P251*2%</f>
        <v>308806.74</v>
      </c>
    </row>
    <row r="254" spans="1:16" ht="18" customHeight="1" x14ac:dyDescent="0.2">
      <c r="A254" s="11"/>
      <c r="H254" s="63"/>
      <c r="N254" s="66" t="s">
        <v>32</v>
      </c>
      <c r="O254" s="67"/>
      <c r="P254" s="70">
        <f>P251+P252-P253</f>
        <v>15285933.629999999</v>
      </c>
    </row>
    <row r="256" spans="1:16" x14ac:dyDescent="0.2">
      <c r="A256" s="11"/>
      <c r="H256" s="63"/>
      <c r="P256" s="71"/>
    </row>
    <row r="257" spans="1:16" x14ac:dyDescent="0.2">
      <c r="A257" s="11"/>
      <c r="H257" s="63"/>
      <c r="O257" s="58"/>
      <c r="P257" s="71"/>
    </row>
    <row r="258" spans="1:16" s="3" customFormat="1" x14ac:dyDescent="0.25">
      <c r="A258" s="11"/>
      <c r="B258" s="2"/>
      <c r="C258" s="2"/>
      <c r="E258" s="12"/>
      <c r="H258" s="63"/>
      <c r="N258" s="15"/>
      <c r="O258" s="15"/>
      <c r="P258" s="15"/>
    </row>
    <row r="259" spans="1:16" s="3" customFormat="1" x14ac:dyDescent="0.25">
      <c r="A259" s="11"/>
      <c r="B259" s="2"/>
      <c r="C259" s="2"/>
      <c r="E259" s="12"/>
      <c r="H259" s="63"/>
      <c r="N259" s="15"/>
      <c r="O259" s="15"/>
      <c r="P259" s="15"/>
    </row>
    <row r="260" spans="1:16" s="3" customFormat="1" x14ac:dyDescent="0.25">
      <c r="A260" s="11"/>
      <c r="B260" s="2"/>
      <c r="C260" s="2"/>
      <c r="E260" s="12"/>
      <c r="H260" s="63"/>
      <c r="N260" s="15"/>
      <c r="O260" s="15"/>
      <c r="P260" s="15"/>
    </row>
    <row r="261" spans="1:16" s="3" customFormat="1" x14ac:dyDescent="0.25">
      <c r="A261" s="11"/>
      <c r="B261" s="2"/>
      <c r="C261" s="2"/>
      <c r="E261" s="12"/>
      <c r="H261" s="63"/>
      <c r="N261" s="15"/>
      <c r="O261" s="15"/>
      <c r="P261" s="15"/>
    </row>
    <row r="262" spans="1:16" s="3" customFormat="1" x14ac:dyDescent="0.25">
      <c r="A262" s="11"/>
      <c r="B262" s="2"/>
      <c r="C262" s="2"/>
      <c r="E262" s="12"/>
      <c r="H262" s="63"/>
      <c r="N262" s="15"/>
      <c r="O262" s="15"/>
      <c r="P262" s="15"/>
    </row>
    <row r="263" spans="1:16" s="3" customFormat="1" x14ac:dyDescent="0.25">
      <c r="A263" s="11"/>
      <c r="B263" s="2"/>
      <c r="C263" s="2"/>
      <c r="E263" s="12"/>
      <c r="H263" s="63"/>
      <c r="N263" s="15"/>
      <c r="O263" s="15"/>
      <c r="P263" s="15"/>
    </row>
    <row r="264" spans="1:16" s="3" customFormat="1" x14ac:dyDescent="0.25">
      <c r="A264" s="11"/>
      <c r="B264" s="2"/>
      <c r="C264" s="2"/>
      <c r="E264" s="12"/>
      <c r="H264" s="63"/>
      <c r="N264" s="15"/>
      <c r="O264" s="15"/>
      <c r="P264" s="15"/>
    </row>
    <row r="265" spans="1:16" s="3" customFormat="1" x14ac:dyDescent="0.25">
      <c r="A265" s="11"/>
      <c r="B265" s="2"/>
      <c r="C265" s="2"/>
      <c r="E265" s="12"/>
      <c r="H265" s="63"/>
      <c r="N265" s="15"/>
      <c r="O265" s="15"/>
      <c r="P265" s="15"/>
    </row>
    <row r="266" spans="1:16" s="3" customFormat="1" x14ac:dyDescent="0.25">
      <c r="A266" s="11"/>
      <c r="B266" s="2"/>
      <c r="C266" s="2"/>
      <c r="E266" s="12"/>
      <c r="H266" s="63"/>
      <c r="N266" s="15"/>
      <c r="O266" s="15"/>
      <c r="P266" s="15"/>
    </row>
    <row r="267" spans="1:16" s="3" customFormat="1" x14ac:dyDescent="0.25">
      <c r="A267" s="11"/>
      <c r="B267" s="2"/>
      <c r="C267" s="2"/>
      <c r="E267" s="12"/>
      <c r="H267" s="63"/>
      <c r="N267" s="15"/>
      <c r="O267" s="15"/>
      <c r="P267" s="15"/>
    </row>
    <row r="268" spans="1:16" s="3" customFormat="1" x14ac:dyDescent="0.25">
      <c r="A268" s="11"/>
      <c r="B268" s="2"/>
      <c r="C268" s="2"/>
      <c r="E268" s="12"/>
      <c r="H268" s="63"/>
      <c r="N268" s="15"/>
      <c r="O268" s="15"/>
      <c r="P268" s="15"/>
    </row>
    <row r="269" spans="1:16" s="3" customFormat="1" x14ac:dyDescent="0.25">
      <c r="A269" s="11"/>
      <c r="B269" s="2"/>
      <c r="C269" s="2"/>
      <c r="E269" s="12"/>
      <c r="H269" s="63"/>
      <c r="N269" s="15"/>
      <c r="O269" s="15"/>
      <c r="P269" s="15"/>
    </row>
  </sheetData>
  <mergeCells count="2">
    <mergeCell ref="A249:L249"/>
    <mergeCell ref="O249:P249"/>
  </mergeCells>
  <conditionalFormatting sqref="B3">
    <cfRule type="duplicateValues" dxfId="620" priority="2"/>
  </conditionalFormatting>
  <conditionalFormatting sqref="B4">
    <cfRule type="duplicateValues" dxfId="619" priority="1"/>
  </conditionalFormatting>
  <conditionalFormatting sqref="B5:B248">
    <cfRule type="duplicateValues" dxfId="618" priority="34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6"/>
  <sheetViews>
    <sheetView zoomScale="110" zoomScaleNormal="110" workbookViewId="0">
      <pane xSplit="3" ySplit="2" topLeftCell="D3" activePane="bottomRight" state="frozen"/>
      <selection pane="topRight" activeCell="B1" sqref="B1"/>
      <selection pane="bottomLeft" activeCell="A3" sqref="A3"/>
      <selection pane="bottomRight" activeCell="D4" sqref="D4"/>
    </sheetView>
  </sheetViews>
  <sheetFormatPr defaultRowHeight="15" x14ac:dyDescent="0.2"/>
  <cols>
    <col min="1" max="1" width="8" style="4" customWidth="1"/>
    <col min="2" max="2" width="19.5703125" style="2" customWidth="1"/>
    <col min="3" max="3" width="14.5703125" style="2" customWidth="1"/>
    <col min="4" max="4" width="11.14062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7126</v>
      </c>
      <c r="B3" s="74" t="s">
        <v>825</v>
      </c>
      <c r="C3" s="9" t="s">
        <v>826</v>
      </c>
      <c r="D3" s="76" t="s">
        <v>289</v>
      </c>
      <c r="E3" s="13">
        <v>44442</v>
      </c>
      <c r="F3" s="76" t="s">
        <v>290</v>
      </c>
      <c r="G3" s="13">
        <v>44443</v>
      </c>
      <c r="H3" s="10" t="s">
        <v>292</v>
      </c>
      <c r="I3" s="1">
        <v>70</v>
      </c>
      <c r="J3" s="1">
        <v>50</v>
      </c>
      <c r="K3" s="1">
        <v>36</v>
      </c>
      <c r="L3" s="1">
        <v>18</v>
      </c>
      <c r="M3" s="80">
        <v>31.5</v>
      </c>
      <c r="N3" s="8">
        <v>32</v>
      </c>
      <c r="O3" s="64">
        <v>2530</v>
      </c>
      <c r="P3" s="65">
        <f>Table224578910112345678[[#This Row],[PEMBULATAN]]*O3</f>
        <v>80960</v>
      </c>
    </row>
    <row r="4" spans="1:16" ht="26.25" customHeight="1" x14ac:dyDescent="0.2">
      <c r="A4" s="14"/>
      <c r="B4" s="75"/>
      <c r="C4" s="9" t="s">
        <v>827</v>
      </c>
      <c r="D4" s="76" t="s">
        <v>289</v>
      </c>
      <c r="E4" s="13">
        <v>44442</v>
      </c>
      <c r="F4" s="76" t="s">
        <v>290</v>
      </c>
      <c r="G4" s="13">
        <v>44443</v>
      </c>
      <c r="H4" s="10" t="s">
        <v>292</v>
      </c>
      <c r="I4" s="1">
        <v>26</v>
      </c>
      <c r="J4" s="1">
        <v>20</v>
      </c>
      <c r="K4" s="1">
        <v>10</v>
      </c>
      <c r="L4" s="1">
        <v>23</v>
      </c>
      <c r="M4" s="80">
        <v>1.3</v>
      </c>
      <c r="N4" s="8">
        <v>23</v>
      </c>
      <c r="O4" s="64">
        <v>2530</v>
      </c>
      <c r="P4" s="65">
        <f>Table224578910112345678[[#This Row],[PEMBULATAN]]*O4</f>
        <v>58190</v>
      </c>
    </row>
    <row r="5" spans="1:16" ht="26.25" customHeight="1" x14ac:dyDescent="0.2">
      <c r="A5" s="14"/>
      <c r="B5" s="14"/>
      <c r="C5" s="9" t="s">
        <v>828</v>
      </c>
      <c r="D5" s="76" t="s">
        <v>289</v>
      </c>
      <c r="E5" s="13">
        <v>44442</v>
      </c>
      <c r="F5" s="76" t="s">
        <v>290</v>
      </c>
      <c r="G5" s="13">
        <v>44443</v>
      </c>
      <c r="H5" s="10" t="s">
        <v>292</v>
      </c>
      <c r="I5" s="1">
        <v>85</v>
      </c>
      <c r="J5" s="1">
        <v>70</v>
      </c>
      <c r="K5" s="1">
        <v>30</v>
      </c>
      <c r="L5" s="1">
        <v>10</v>
      </c>
      <c r="M5" s="80">
        <v>44.625</v>
      </c>
      <c r="N5" s="8">
        <v>45</v>
      </c>
      <c r="O5" s="64">
        <v>2530</v>
      </c>
      <c r="P5" s="65">
        <f>Table224578910112345678[[#This Row],[PEMBULATAN]]*O5</f>
        <v>113850</v>
      </c>
    </row>
    <row r="6" spans="1:16" ht="22.5" customHeight="1" x14ac:dyDescent="0.2">
      <c r="A6" s="120" t="s">
        <v>30</v>
      </c>
      <c r="B6" s="121"/>
      <c r="C6" s="121"/>
      <c r="D6" s="121"/>
      <c r="E6" s="121"/>
      <c r="F6" s="121"/>
      <c r="G6" s="121"/>
      <c r="H6" s="121"/>
      <c r="I6" s="121"/>
      <c r="J6" s="121"/>
      <c r="K6" s="121"/>
      <c r="L6" s="122"/>
      <c r="M6" s="79">
        <f>SUBTOTAL(109,Table224578910112345678[KG VOLUME])</f>
        <v>77.424999999999997</v>
      </c>
      <c r="N6" s="68">
        <f>SUM(N3:N5)</f>
        <v>100</v>
      </c>
      <c r="O6" s="123">
        <f>SUM(P3:P5)</f>
        <v>253000</v>
      </c>
      <c r="P6" s="124"/>
    </row>
    <row r="7" spans="1:16" ht="18" customHeight="1" x14ac:dyDescent="0.2">
      <c r="A7" s="86"/>
      <c r="B7" s="56" t="s">
        <v>42</v>
      </c>
      <c r="C7" s="55"/>
      <c r="D7" s="57" t="s">
        <v>43</v>
      </c>
      <c r="E7" s="86"/>
      <c r="F7" s="86"/>
      <c r="G7" s="86"/>
      <c r="H7" s="86"/>
      <c r="I7" s="86"/>
      <c r="J7" s="86"/>
      <c r="K7" s="86"/>
      <c r="L7" s="86"/>
      <c r="M7" s="87"/>
      <c r="N7" s="88" t="s">
        <v>51</v>
      </c>
      <c r="O7" s="89"/>
      <c r="P7" s="89">
        <f>O6*10%</f>
        <v>25300</v>
      </c>
    </row>
    <row r="8" spans="1:16" ht="18" customHeight="1" thickBot="1" x14ac:dyDescent="0.25">
      <c r="A8" s="86"/>
      <c r="B8" s="56"/>
      <c r="C8" s="55"/>
      <c r="D8" s="57"/>
      <c r="E8" s="86"/>
      <c r="F8" s="86"/>
      <c r="G8" s="86"/>
      <c r="H8" s="86"/>
      <c r="I8" s="86"/>
      <c r="J8" s="86"/>
      <c r="K8" s="86"/>
      <c r="L8" s="86"/>
      <c r="M8" s="87"/>
      <c r="N8" s="90" t="s">
        <v>52</v>
      </c>
      <c r="O8" s="91"/>
      <c r="P8" s="91">
        <f>O6-P7</f>
        <v>227700</v>
      </c>
    </row>
    <row r="9" spans="1:16" ht="18" customHeight="1" x14ac:dyDescent="0.2">
      <c r="A9" s="11"/>
      <c r="H9" s="63"/>
      <c r="N9" s="62" t="s">
        <v>31</v>
      </c>
      <c r="P9" s="69">
        <f>P8*1%</f>
        <v>2277</v>
      </c>
    </row>
    <row r="10" spans="1:16" ht="18" customHeight="1" thickBot="1" x14ac:dyDescent="0.25">
      <c r="A10" s="11"/>
      <c r="H10" s="63"/>
      <c r="N10" s="62" t="s">
        <v>53</v>
      </c>
      <c r="P10" s="71">
        <f>P8*2%</f>
        <v>4554</v>
      </c>
    </row>
    <row r="11" spans="1:16" ht="18" customHeight="1" x14ac:dyDescent="0.2">
      <c r="A11" s="11"/>
      <c r="H11" s="63"/>
      <c r="N11" s="66" t="s">
        <v>32</v>
      </c>
      <c r="O11" s="67"/>
      <c r="P11" s="70">
        <f>P8+P9-P10</f>
        <v>225423</v>
      </c>
    </row>
    <row r="13" spans="1:16" x14ac:dyDescent="0.2">
      <c r="A13" s="11"/>
      <c r="H13" s="63"/>
      <c r="P13" s="71"/>
    </row>
    <row r="14" spans="1:16" x14ac:dyDescent="0.2">
      <c r="A14" s="11"/>
      <c r="H14" s="63"/>
      <c r="O14" s="58"/>
      <c r="P14" s="71"/>
    </row>
    <row r="15" spans="1:16" s="3" customFormat="1" x14ac:dyDescent="0.25">
      <c r="A15" s="11"/>
      <c r="B15" s="2"/>
      <c r="C15" s="2"/>
      <c r="E15" s="12"/>
      <c r="H15" s="63"/>
      <c r="N15" s="15"/>
      <c r="O15" s="15"/>
      <c r="P15" s="15"/>
    </row>
    <row r="16" spans="1:16" s="3" customFormat="1" x14ac:dyDescent="0.25">
      <c r="A16" s="11"/>
      <c r="B16" s="2"/>
      <c r="C16" s="2"/>
      <c r="E16" s="12"/>
      <c r="H16" s="63"/>
      <c r="N16" s="15"/>
      <c r="O16" s="15"/>
      <c r="P16" s="15"/>
    </row>
    <row r="17" spans="1:16" s="3" customFormat="1" x14ac:dyDescent="0.25">
      <c r="A17" s="11"/>
      <c r="B17" s="2"/>
      <c r="C17" s="2"/>
      <c r="E17" s="12"/>
      <c r="H17" s="63"/>
      <c r="N17" s="15"/>
      <c r="O17" s="15"/>
      <c r="P17" s="15"/>
    </row>
    <row r="18" spans="1:16" s="3" customFormat="1" x14ac:dyDescent="0.25">
      <c r="A18" s="11"/>
      <c r="B18" s="2"/>
      <c r="C18" s="2"/>
      <c r="E18" s="12"/>
      <c r="H18" s="63"/>
      <c r="N18" s="15"/>
      <c r="O18" s="15"/>
      <c r="P18" s="15"/>
    </row>
    <row r="19" spans="1:16" s="3" customFormat="1" x14ac:dyDescent="0.25">
      <c r="A19" s="11"/>
      <c r="B19" s="2"/>
      <c r="C19" s="2"/>
      <c r="E19" s="12"/>
      <c r="H19" s="63"/>
      <c r="N19" s="15"/>
      <c r="O19" s="15"/>
      <c r="P19" s="15"/>
    </row>
    <row r="20" spans="1:16" s="3" customFormat="1" x14ac:dyDescent="0.25">
      <c r="A20" s="11"/>
      <c r="B20" s="2"/>
      <c r="C20" s="2"/>
      <c r="E20" s="12"/>
      <c r="H20" s="63"/>
      <c r="N20" s="15"/>
      <c r="O20" s="15"/>
      <c r="P20" s="15"/>
    </row>
    <row r="21" spans="1:16" s="3" customFormat="1" x14ac:dyDescent="0.25">
      <c r="A21" s="11"/>
      <c r="B21" s="2"/>
      <c r="C21" s="2"/>
      <c r="E21" s="12"/>
      <c r="H21" s="63"/>
      <c r="N21" s="15"/>
      <c r="O21" s="15"/>
      <c r="P21" s="15"/>
    </row>
    <row r="22" spans="1:16" s="3" customFormat="1" x14ac:dyDescent="0.25">
      <c r="A22" s="11"/>
      <c r="B22" s="2"/>
      <c r="C22" s="2"/>
      <c r="E22" s="12"/>
      <c r="H22" s="63"/>
      <c r="N22" s="15"/>
      <c r="O22" s="15"/>
      <c r="P22" s="15"/>
    </row>
    <row r="23" spans="1:16" s="3" customFormat="1" x14ac:dyDescent="0.25">
      <c r="A23" s="11"/>
      <c r="B23" s="2"/>
      <c r="C23" s="2"/>
      <c r="E23" s="12"/>
      <c r="H23" s="63"/>
      <c r="N23" s="15"/>
      <c r="O23" s="15"/>
      <c r="P23" s="15"/>
    </row>
    <row r="24" spans="1:16" s="3" customFormat="1" x14ac:dyDescent="0.25">
      <c r="A24" s="11"/>
      <c r="B24" s="2"/>
      <c r="C24" s="2"/>
      <c r="E24" s="12"/>
      <c r="H24" s="63"/>
      <c r="N24" s="15"/>
      <c r="O24" s="15"/>
      <c r="P24" s="15"/>
    </row>
    <row r="25" spans="1:16" s="3" customFormat="1" x14ac:dyDescent="0.25">
      <c r="A25" s="11"/>
      <c r="B25" s="2"/>
      <c r="C25" s="2"/>
      <c r="E25" s="12"/>
      <c r="H25" s="63"/>
      <c r="N25" s="15"/>
      <c r="O25" s="15"/>
      <c r="P25" s="15"/>
    </row>
    <row r="26" spans="1:16" s="3" customFormat="1" x14ac:dyDescent="0.25">
      <c r="A26" s="11"/>
      <c r="B26" s="2"/>
      <c r="C26" s="2"/>
      <c r="E26" s="12"/>
      <c r="H26" s="63"/>
      <c r="N26" s="15"/>
      <c r="O26" s="15"/>
      <c r="P26" s="15"/>
    </row>
  </sheetData>
  <mergeCells count="2">
    <mergeCell ref="A6:L6"/>
    <mergeCell ref="O6:P6"/>
  </mergeCells>
  <conditionalFormatting sqref="B3">
    <cfRule type="duplicateValues" dxfId="602" priority="2"/>
  </conditionalFormatting>
  <conditionalFormatting sqref="B4">
    <cfRule type="duplicateValues" dxfId="601" priority="1"/>
  </conditionalFormatting>
  <conditionalFormatting sqref="B5">
    <cfRule type="duplicateValues" dxfId="600" priority="35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P255"/>
  <sheetViews>
    <sheetView zoomScale="110" zoomScaleNormal="110" workbookViewId="0">
      <pane xSplit="3" ySplit="2" topLeftCell="D219" activePane="bottomRight" state="frozen"/>
      <selection pane="topRight" activeCell="B1" sqref="B1"/>
      <selection pane="bottomLeft" activeCell="A3" sqref="A3"/>
      <selection pane="bottomRight" activeCell="C1" sqref="C1:C1048576"/>
    </sheetView>
  </sheetViews>
  <sheetFormatPr defaultRowHeight="15" x14ac:dyDescent="0.2"/>
  <cols>
    <col min="1" max="1" width="8" style="4" customWidth="1"/>
    <col min="2" max="2" width="19.5703125" style="2" customWidth="1"/>
    <col min="3" max="3" width="17.85546875" style="2" customWidth="1"/>
    <col min="4" max="4" width="10.85546875" style="3" customWidth="1"/>
    <col min="5" max="5" width="8" style="12" customWidth="1"/>
    <col min="6" max="6" width="11.85546875" style="3" customWidth="1"/>
    <col min="7" max="7" width="9.5703125" style="3" customWidth="1"/>
    <col min="8" max="8" width="14.42578125" style="6" customWidth="1"/>
    <col min="9" max="11" width="4.42578125" style="3" customWidth="1"/>
    <col min="12" max="12" width="5" style="3" customWidth="1"/>
    <col min="13" max="13" width="8.5703125" style="3" customWidth="1"/>
    <col min="14" max="14" width="13" style="15" customWidth="1"/>
    <col min="15" max="15" width="8.140625" style="15" customWidth="1"/>
    <col min="16" max="16" width="12.28515625" style="15" customWidth="1"/>
    <col min="17" max="16384" width="9.140625" style="4"/>
  </cols>
  <sheetData>
    <row r="1" spans="1:16" x14ac:dyDescent="0.2">
      <c r="H1" s="5"/>
    </row>
    <row r="2" spans="1:16" ht="25.5" x14ac:dyDescent="0.2">
      <c r="A2" s="59" t="s">
        <v>44</v>
      </c>
      <c r="B2" s="7" t="s">
        <v>7</v>
      </c>
      <c r="C2" s="7" t="s">
        <v>0</v>
      </c>
      <c r="D2" s="7" t="s">
        <v>1</v>
      </c>
      <c r="E2" s="60" t="s">
        <v>4</v>
      </c>
      <c r="F2" s="7" t="s">
        <v>3</v>
      </c>
      <c r="G2" s="7" t="s">
        <v>5</v>
      </c>
      <c r="H2" s="60" t="s">
        <v>2</v>
      </c>
      <c r="I2" s="7" t="s">
        <v>39</v>
      </c>
      <c r="J2" s="7" t="s">
        <v>40</v>
      </c>
      <c r="K2" s="7" t="s">
        <v>41</v>
      </c>
      <c r="L2" s="61" t="s">
        <v>45</v>
      </c>
      <c r="M2" s="61" t="s">
        <v>46</v>
      </c>
      <c r="N2" s="61" t="s">
        <v>6</v>
      </c>
      <c r="O2" s="61" t="s">
        <v>47</v>
      </c>
      <c r="P2" s="61" t="s">
        <v>48</v>
      </c>
    </row>
    <row r="3" spans="1:16" ht="26.25" customHeight="1" x14ac:dyDescent="0.2">
      <c r="A3" s="83" t="s">
        <v>7127</v>
      </c>
      <c r="B3" s="74" t="s">
        <v>829</v>
      </c>
      <c r="C3" s="9" t="s">
        <v>830</v>
      </c>
      <c r="D3" s="76" t="s">
        <v>289</v>
      </c>
      <c r="E3" s="13">
        <v>44443</v>
      </c>
      <c r="F3" s="76" t="s">
        <v>1063</v>
      </c>
      <c r="G3" s="13">
        <v>44445</v>
      </c>
      <c r="H3" s="10" t="s">
        <v>1064</v>
      </c>
      <c r="I3" s="1">
        <v>34</v>
      </c>
      <c r="J3" s="1">
        <v>30</v>
      </c>
      <c r="K3" s="1">
        <v>22</v>
      </c>
      <c r="L3" s="1">
        <v>14</v>
      </c>
      <c r="M3" s="80">
        <v>5.61</v>
      </c>
      <c r="N3" s="8">
        <v>14</v>
      </c>
      <c r="O3" s="64">
        <v>2530</v>
      </c>
      <c r="P3" s="65">
        <f>Table2245789101123456789[[#This Row],[PEMBULATAN]]*O3</f>
        <v>35420</v>
      </c>
    </row>
    <row r="4" spans="1:16" ht="26.25" customHeight="1" x14ac:dyDescent="0.2">
      <c r="A4" s="14"/>
      <c r="B4" s="75"/>
      <c r="C4" s="9" t="s">
        <v>831</v>
      </c>
      <c r="D4" s="76" t="s">
        <v>289</v>
      </c>
      <c r="E4" s="13">
        <v>44443</v>
      </c>
      <c r="F4" s="76" t="s">
        <v>1063</v>
      </c>
      <c r="G4" s="13">
        <v>44445</v>
      </c>
      <c r="H4" s="10" t="s">
        <v>1064</v>
      </c>
      <c r="I4" s="1">
        <v>49</v>
      </c>
      <c r="J4" s="1">
        <v>32</v>
      </c>
      <c r="K4" s="1">
        <v>18</v>
      </c>
      <c r="L4" s="1">
        <v>11</v>
      </c>
      <c r="M4" s="80">
        <v>7.056</v>
      </c>
      <c r="N4" s="8">
        <v>11</v>
      </c>
      <c r="O4" s="64">
        <v>2530</v>
      </c>
      <c r="P4" s="65">
        <f>Table2245789101123456789[[#This Row],[PEMBULATAN]]*O4</f>
        <v>27830</v>
      </c>
    </row>
    <row r="5" spans="1:16" ht="26.25" customHeight="1" x14ac:dyDescent="0.2">
      <c r="A5" s="14"/>
      <c r="B5" s="14"/>
      <c r="C5" s="9" t="s">
        <v>832</v>
      </c>
      <c r="D5" s="76" t="s">
        <v>289</v>
      </c>
      <c r="E5" s="13">
        <v>44443</v>
      </c>
      <c r="F5" s="76" t="s">
        <v>1063</v>
      </c>
      <c r="G5" s="13">
        <v>44445</v>
      </c>
      <c r="H5" s="10" t="s">
        <v>1064</v>
      </c>
      <c r="I5" s="1">
        <v>56</v>
      </c>
      <c r="J5" s="1">
        <v>37</v>
      </c>
      <c r="K5" s="1">
        <v>15</v>
      </c>
      <c r="L5" s="1">
        <v>5</v>
      </c>
      <c r="M5" s="80">
        <v>7.77</v>
      </c>
      <c r="N5" s="8">
        <v>8</v>
      </c>
      <c r="O5" s="64">
        <v>2530</v>
      </c>
      <c r="P5" s="65">
        <f>Table2245789101123456789[[#This Row],[PEMBULATAN]]*O5</f>
        <v>20240</v>
      </c>
    </row>
    <row r="6" spans="1:16" ht="26.25" customHeight="1" x14ac:dyDescent="0.2">
      <c r="A6" s="14"/>
      <c r="B6" s="14"/>
      <c r="C6" s="73" t="s">
        <v>833</v>
      </c>
      <c r="D6" s="78" t="s">
        <v>289</v>
      </c>
      <c r="E6" s="13">
        <v>44443</v>
      </c>
      <c r="F6" s="76" t="s">
        <v>1063</v>
      </c>
      <c r="G6" s="13">
        <v>44445</v>
      </c>
      <c r="H6" s="77" t="s">
        <v>1064</v>
      </c>
      <c r="I6" s="16">
        <v>68</v>
      </c>
      <c r="J6" s="16">
        <v>55</v>
      </c>
      <c r="K6" s="16">
        <v>25</v>
      </c>
      <c r="L6" s="16">
        <v>7</v>
      </c>
      <c r="M6" s="81">
        <v>23.375</v>
      </c>
      <c r="N6" s="72">
        <v>24</v>
      </c>
      <c r="O6" s="64">
        <v>2530</v>
      </c>
      <c r="P6" s="65">
        <f>Table2245789101123456789[[#This Row],[PEMBULATAN]]*O6</f>
        <v>60720</v>
      </c>
    </row>
    <row r="7" spans="1:16" ht="26.25" customHeight="1" x14ac:dyDescent="0.2">
      <c r="A7" s="14"/>
      <c r="B7" s="14"/>
      <c r="C7" s="73" t="s">
        <v>834</v>
      </c>
      <c r="D7" s="78" t="s">
        <v>289</v>
      </c>
      <c r="E7" s="13">
        <v>44443</v>
      </c>
      <c r="F7" s="76" t="s">
        <v>1063</v>
      </c>
      <c r="G7" s="13">
        <v>44445</v>
      </c>
      <c r="H7" s="77" t="s">
        <v>1064</v>
      </c>
      <c r="I7" s="16">
        <v>54</v>
      </c>
      <c r="J7" s="16">
        <v>30</v>
      </c>
      <c r="K7" s="16">
        <v>26</v>
      </c>
      <c r="L7" s="16">
        <v>8</v>
      </c>
      <c r="M7" s="81">
        <v>10.53</v>
      </c>
      <c r="N7" s="72">
        <v>11</v>
      </c>
      <c r="O7" s="64">
        <v>2530</v>
      </c>
      <c r="P7" s="65">
        <f>Table2245789101123456789[[#This Row],[PEMBULATAN]]*O7</f>
        <v>27830</v>
      </c>
    </row>
    <row r="8" spans="1:16" ht="26.25" customHeight="1" x14ac:dyDescent="0.2">
      <c r="A8" s="14"/>
      <c r="B8" s="14"/>
      <c r="C8" s="73" t="s">
        <v>835</v>
      </c>
      <c r="D8" s="78" t="s">
        <v>289</v>
      </c>
      <c r="E8" s="13">
        <v>44443</v>
      </c>
      <c r="F8" s="76" t="s">
        <v>1063</v>
      </c>
      <c r="G8" s="13">
        <v>44445</v>
      </c>
      <c r="H8" s="77" t="s">
        <v>1064</v>
      </c>
      <c r="I8" s="16">
        <v>60</v>
      </c>
      <c r="J8" s="16">
        <v>58</v>
      </c>
      <c r="K8" s="16">
        <v>37</v>
      </c>
      <c r="L8" s="16">
        <v>20</v>
      </c>
      <c r="M8" s="81">
        <v>32.19</v>
      </c>
      <c r="N8" s="72">
        <v>32</v>
      </c>
      <c r="O8" s="64">
        <v>2530</v>
      </c>
      <c r="P8" s="65">
        <f>Table2245789101123456789[[#This Row],[PEMBULATAN]]*O8</f>
        <v>80960</v>
      </c>
    </row>
    <row r="9" spans="1:16" ht="26.25" customHeight="1" x14ac:dyDescent="0.2">
      <c r="A9" s="14"/>
      <c r="B9" s="14"/>
      <c r="C9" s="73" t="s">
        <v>836</v>
      </c>
      <c r="D9" s="78" t="s">
        <v>289</v>
      </c>
      <c r="E9" s="13">
        <v>44443</v>
      </c>
      <c r="F9" s="76" t="s">
        <v>1063</v>
      </c>
      <c r="G9" s="13">
        <v>44445</v>
      </c>
      <c r="H9" s="77" t="s">
        <v>1064</v>
      </c>
      <c r="I9" s="16">
        <v>40</v>
      </c>
      <c r="J9" s="16">
        <v>38</v>
      </c>
      <c r="K9" s="16">
        <v>29</v>
      </c>
      <c r="L9" s="16">
        <v>8</v>
      </c>
      <c r="M9" s="81">
        <v>11.02</v>
      </c>
      <c r="N9" s="72">
        <v>11</v>
      </c>
      <c r="O9" s="64">
        <v>2530</v>
      </c>
      <c r="P9" s="65">
        <f>Table2245789101123456789[[#This Row],[PEMBULATAN]]*O9</f>
        <v>27830</v>
      </c>
    </row>
    <row r="10" spans="1:16" ht="26.25" customHeight="1" x14ac:dyDescent="0.2">
      <c r="A10" s="14"/>
      <c r="B10" s="14"/>
      <c r="C10" s="73" t="s">
        <v>837</v>
      </c>
      <c r="D10" s="78" t="s">
        <v>289</v>
      </c>
      <c r="E10" s="13">
        <v>44443</v>
      </c>
      <c r="F10" s="76" t="s">
        <v>1063</v>
      </c>
      <c r="G10" s="13">
        <v>44445</v>
      </c>
      <c r="H10" s="77" t="s">
        <v>1064</v>
      </c>
      <c r="I10" s="16">
        <v>88</v>
      </c>
      <c r="J10" s="16">
        <v>36</v>
      </c>
      <c r="K10" s="16">
        <v>55</v>
      </c>
      <c r="L10" s="16">
        <v>33</v>
      </c>
      <c r="M10" s="81">
        <v>43.56</v>
      </c>
      <c r="N10" s="72">
        <v>44</v>
      </c>
      <c r="O10" s="64">
        <v>2530</v>
      </c>
      <c r="P10" s="65">
        <f>Table2245789101123456789[[#This Row],[PEMBULATAN]]*O10</f>
        <v>111320</v>
      </c>
    </row>
    <row r="11" spans="1:16" ht="26.25" customHeight="1" x14ac:dyDescent="0.2">
      <c r="A11" s="14"/>
      <c r="B11" s="14"/>
      <c r="C11" s="73" t="s">
        <v>838</v>
      </c>
      <c r="D11" s="78" t="s">
        <v>289</v>
      </c>
      <c r="E11" s="13">
        <v>44443</v>
      </c>
      <c r="F11" s="76" t="s">
        <v>1063</v>
      </c>
      <c r="G11" s="13">
        <v>44445</v>
      </c>
      <c r="H11" s="77" t="s">
        <v>1064</v>
      </c>
      <c r="I11" s="16">
        <v>53</v>
      </c>
      <c r="J11" s="16">
        <v>68</v>
      </c>
      <c r="K11" s="16">
        <v>17</v>
      </c>
      <c r="L11" s="16">
        <v>13</v>
      </c>
      <c r="M11" s="81">
        <v>15.317</v>
      </c>
      <c r="N11" s="72">
        <v>16</v>
      </c>
      <c r="O11" s="64">
        <v>2530</v>
      </c>
      <c r="P11" s="65">
        <f>Table2245789101123456789[[#This Row],[PEMBULATAN]]*O11</f>
        <v>40480</v>
      </c>
    </row>
    <row r="12" spans="1:16" ht="26.25" customHeight="1" x14ac:dyDescent="0.2">
      <c r="A12" s="14"/>
      <c r="B12" s="14"/>
      <c r="C12" s="73" t="s">
        <v>839</v>
      </c>
      <c r="D12" s="78" t="s">
        <v>289</v>
      </c>
      <c r="E12" s="13">
        <v>44443</v>
      </c>
      <c r="F12" s="76" t="s">
        <v>1063</v>
      </c>
      <c r="G12" s="13">
        <v>44445</v>
      </c>
      <c r="H12" s="77" t="s">
        <v>1064</v>
      </c>
      <c r="I12" s="16">
        <v>29</v>
      </c>
      <c r="J12" s="16">
        <v>20</v>
      </c>
      <c r="K12" s="16">
        <v>6</v>
      </c>
      <c r="L12" s="16">
        <v>1</v>
      </c>
      <c r="M12" s="81">
        <v>0.87</v>
      </c>
      <c r="N12" s="72">
        <v>1</v>
      </c>
      <c r="O12" s="64">
        <v>2530</v>
      </c>
      <c r="P12" s="65">
        <f>Table2245789101123456789[[#This Row],[PEMBULATAN]]*O12</f>
        <v>2530</v>
      </c>
    </row>
    <row r="13" spans="1:16" ht="26.25" customHeight="1" x14ac:dyDescent="0.2">
      <c r="A13" s="14"/>
      <c r="B13" s="14"/>
      <c r="C13" s="73" t="s">
        <v>840</v>
      </c>
      <c r="D13" s="78" t="s">
        <v>289</v>
      </c>
      <c r="E13" s="13">
        <v>44443</v>
      </c>
      <c r="F13" s="76" t="s">
        <v>1063</v>
      </c>
      <c r="G13" s="13">
        <v>44445</v>
      </c>
      <c r="H13" s="77" t="s">
        <v>1064</v>
      </c>
      <c r="I13" s="16">
        <v>47</v>
      </c>
      <c r="J13" s="16">
        <v>30</v>
      </c>
      <c r="K13" s="16">
        <v>18</v>
      </c>
      <c r="L13" s="16">
        <v>8</v>
      </c>
      <c r="M13" s="81">
        <v>6.3449999999999998</v>
      </c>
      <c r="N13" s="72">
        <v>8</v>
      </c>
      <c r="O13" s="64">
        <v>2530</v>
      </c>
      <c r="P13" s="65">
        <f>Table2245789101123456789[[#This Row],[PEMBULATAN]]*O13</f>
        <v>20240</v>
      </c>
    </row>
    <row r="14" spans="1:16" ht="26.25" customHeight="1" x14ac:dyDescent="0.2">
      <c r="A14" s="14"/>
      <c r="B14" s="96"/>
      <c r="C14" s="73" t="s">
        <v>841</v>
      </c>
      <c r="D14" s="78" t="s">
        <v>289</v>
      </c>
      <c r="E14" s="13">
        <v>44443</v>
      </c>
      <c r="F14" s="76" t="s">
        <v>1063</v>
      </c>
      <c r="G14" s="13">
        <v>44445</v>
      </c>
      <c r="H14" s="77" t="s">
        <v>1064</v>
      </c>
      <c r="I14" s="16">
        <v>103</v>
      </c>
      <c r="J14" s="16">
        <v>63</v>
      </c>
      <c r="K14" s="16">
        <v>20</v>
      </c>
      <c r="L14" s="16">
        <v>25</v>
      </c>
      <c r="M14" s="81">
        <v>32.445</v>
      </c>
      <c r="N14" s="72">
        <v>33</v>
      </c>
      <c r="O14" s="64">
        <v>2530</v>
      </c>
      <c r="P14" s="65">
        <f>Table2245789101123456789[[#This Row],[PEMBULATAN]]*O14</f>
        <v>83490</v>
      </c>
    </row>
    <row r="15" spans="1:16" ht="26.25" customHeight="1" x14ac:dyDescent="0.2">
      <c r="A15" s="14"/>
      <c r="B15" s="14" t="s">
        <v>842</v>
      </c>
      <c r="C15" s="73" t="s">
        <v>843</v>
      </c>
      <c r="D15" s="78" t="s">
        <v>289</v>
      </c>
      <c r="E15" s="13">
        <v>44443</v>
      </c>
      <c r="F15" s="76" t="s">
        <v>1063</v>
      </c>
      <c r="G15" s="13">
        <v>44445</v>
      </c>
      <c r="H15" s="77" t="s">
        <v>1064</v>
      </c>
      <c r="I15" s="16">
        <v>90</v>
      </c>
      <c r="J15" s="16">
        <v>60</v>
      </c>
      <c r="K15" s="16">
        <v>25</v>
      </c>
      <c r="L15" s="16">
        <v>12</v>
      </c>
      <c r="M15" s="81">
        <v>33.75</v>
      </c>
      <c r="N15" s="72">
        <v>34</v>
      </c>
      <c r="O15" s="64">
        <v>2530</v>
      </c>
      <c r="P15" s="65">
        <f>Table2245789101123456789[[#This Row],[PEMBULATAN]]*O15</f>
        <v>86020</v>
      </c>
    </row>
    <row r="16" spans="1:16" ht="26.25" customHeight="1" x14ac:dyDescent="0.2">
      <c r="A16" s="14"/>
      <c r="B16" s="14"/>
      <c r="C16" s="73" t="s">
        <v>844</v>
      </c>
      <c r="D16" s="78" t="s">
        <v>289</v>
      </c>
      <c r="E16" s="13">
        <v>44443</v>
      </c>
      <c r="F16" s="76" t="s">
        <v>1063</v>
      </c>
      <c r="G16" s="13">
        <v>44445</v>
      </c>
      <c r="H16" s="77" t="s">
        <v>1064</v>
      </c>
      <c r="I16" s="16">
        <v>95</v>
      </c>
      <c r="J16" s="16">
        <v>60</v>
      </c>
      <c r="K16" s="16">
        <v>17</v>
      </c>
      <c r="L16" s="16">
        <v>13</v>
      </c>
      <c r="M16" s="81">
        <v>24.225000000000001</v>
      </c>
      <c r="N16" s="72">
        <v>24</v>
      </c>
      <c r="O16" s="64">
        <v>2530</v>
      </c>
      <c r="P16" s="65">
        <f>Table2245789101123456789[[#This Row],[PEMBULATAN]]*O16</f>
        <v>60720</v>
      </c>
    </row>
    <row r="17" spans="1:16" ht="26.25" customHeight="1" x14ac:dyDescent="0.2">
      <c r="A17" s="14"/>
      <c r="B17" s="14"/>
      <c r="C17" s="73" t="s">
        <v>845</v>
      </c>
      <c r="D17" s="78" t="s">
        <v>289</v>
      </c>
      <c r="E17" s="13">
        <v>44443</v>
      </c>
      <c r="F17" s="76" t="s">
        <v>1063</v>
      </c>
      <c r="G17" s="13">
        <v>44445</v>
      </c>
      <c r="H17" s="77" t="s">
        <v>1064</v>
      </c>
      <c r="I17" s="16">
        <v>82</v>
      </c>
      <c r="J17" s="16">
        <v>43</v>
      </c>
      <c r="K17" s="16">
        <v>21</v>
      </c>
      <c r="L17" s="16">
        <v>6</v>
      </c>
      <c r="M17" s="81">
        <v>18.511500000000002</v>
      </c>
      <c r="N17" s="72">
        <v>19</v>
      </c>
      <c r="O17" s="64">
        <v>2530</v>
      </c>
      <c r="P17" s="65">
        <f>Table2245789101123456789[[#This Row],[PEMBULATAN]]*O17</f>
        <v>48070</v>
      </c>
    </row>
    <row r="18" spans="1:16" ht="26.25" customHeight="1" x14ac:dyDescent="0.2">
      <c r="A18" s="14"/>
      <c r="B18" s="14"/>
      <c r="C18" s="73" t="s">
        <v>846</v>
      </c>
      <c r="D18" s="78" t="s">
        <v>289</v>
      </c>
      <c r="E18" s="13">
        <v>44443</v>
      </c>
      <c r="F18" s="76" t="s">
        <v>1063</v>
      </c>
      <c r="G18" s="13">
        <v>44445</v>
      </c>
      <c r="H18" s="77" t="s">
        <v>1064</v>
      </c>
      <c r="I18" s="16">
        <v>64</v>
      </c>
      <c r="J18" s="16">
        <v>31</v>
      </c>
      <c r="K18" s="16">
        <v>15</v>
      </c>
      <c r="L18" s="16">
        <v>2</v>
      </c>
      <c r="M18" s="81">
        <v>7.44</v>
      </c>
      <c r="N18" s="72">
        <v>8</v>
      </c>
      <c r="O18" s="64">
        <v>2530</v>
      </c>
      <c r="P18" s="65">
        <f>Table2245789101123456789[[#This Row],[PEMBULATAN]]*O18</f>
        <v>20240</v>
      </c>
    </row>
    <row r="19" spans="1:16" ht="26.25" customHeight="1" x14ac:dyDescent="0.2">
      <c r="A19" s="14"/>
      <c r="B19" s="14"/>
      <c r="C19" s="73" t="s">
        <v>847</v>
      </c>
      <c r="D19" s="78" t="s">
        <v>289</v>
      </c>
      <c r="E19" s="13">
        <v>44443</v>
      </c>
      <c r="F19" s="76" t="s">
        <v>1063</v>
      </c>
      <c r="G19" s="13">
        <v>44445</v>
      </c>
      <c r="H19" s="77" t="s">
        <v>1064</v>
      </c>
      <c r="I19" s="16">
        <v>74</v>
      </c>
      <c r="J19" s="16">
        <v>53</v>
      </c>
      <c r="K19" s="16">
        <v>18</v>
      </c>
      <c r="L19" s="16">
        <v>11</v>
      </c>
      <c r="M19" s="81">
        <v>17.649000000000001</v>
      </c>
      <c r="N19" s="72">
        <v>18</v>
      </c>
      <c r="O19" s="64">
        <v>2530</v>
      </c>
      <c r="P19" s="65">
        <f>Table2245789101123456789[[#This Row],[PEMBULATAN]]*O19</f>
        <v>45540</v>
      </c>
    </row>
    <row r="20" spans="1:16" ht="26.25" customHeight="1" x14ac:dyDescent="0.2">
      <c r="A20" s="14"/>
      <c r="B20" s="14"/>
      <c r="C20" s="73" t="s">
        <v>848</v>
      </c>
      <c r="D20" s="78" t="s">
        <v>289</v>
      </c>
      <c r="E20" s="13">
        <v>44443</v>
      </c>
      <c r="F20" s="76" t="s">
        <v>1063</v>
      </c>
      <c r="G20" s="13">
        <v>44445</v>
      </c>
      <c r="H20" s="77" t="s">
        <v>1064</v>
      </c>
      <c r="I20" s="16">
        <v>89</v>
      </c>
      <c r="J20" s="16">
        <v>51</v>
      </c>
      <c r="K20" s="16">
        <v>23</v>
      </c>
      <c r="L20" s="16">
        <v>8</v>
      </c>
      <c r="M20" s="81">
        <v>26.099250000000001</v>
      </c>
      <c r="N20" s="72">
        <v>26</v>
      </c>
      <c r="O20" s="64">
        <v>2530</v>
      </c>
      <c r="P20" s="65">
        <f>Table2245789101123456789[[#This Row],[PEMBULATAN]]*O20</f>
        <v>65780</v>
      </c>
    </row>
    <row r="21" spans="1:16" ht="26.25" customHeight="1" x14ac:dyDescent="0.2">
      <c r="A21" s="14"/>
      <c r="B21" s="14"/>
      <c r="C21" s="73" t="s">
        <v>849</v>
      </c>
      <c r="D21" s="78" t="s">
        <v>289</v>
      </c>
      <c r="E21" s="13">
        <v>44443</v>
      </c>
      <c r="F21" s="76" t="s">
        <v>1063</v>
      </c>
      <c r="G21" s="13">
        <v>44445</v>
      </c>
      <c r="H21" s="77" t="s">
        <v>1064</v>
      </c>
      <c r="I21" s="16">
        <v>92</v>
      </c>
      <c r="J21" s="16">
        <v>54</v>
      </c>
      <c r="K21" s="16">
        <v>13</v>
      </c>
      <c r="L21" s="16">
        <v>6</v>
      </c>
      <c r="M21" s="81">
        <v>16.146000000000001</v>
      </c>
      <c r="N21" s="72">
        <v>16</v>
      </c>
      <c r="O21" s="64">
        <v>2530</v>
      </c>
      <c r="P21" s="65">
        <f>Table2245789101123456789[[#This Row],[PEMBULATAN]]*O21</f>
        <v>40480</v>
      </c>
    </row>
    <row r="22" spans="1:16" ht="26.25" customHeight="1" x14ac:dyDescent="0.2">
      <c r="A22" s="14"/>
      <c r="B22" s="14"/>
      <c r="C22" s="73" t="s">
        <v>850</v>
      </c>
      <c r="D22" s="78" t="s">
        <v>289</v>
      </c>
      <c r="E22" s="13">
        <v>44443</v>
      </c>
      <c r="F22" s="76" t="s">
        <v>1063</v>
      </c>
      <c r="G22" s="13">
        <v>44445</v>
      </c>
      <c r="H22" s="77" t="s">
        <v>1064</v>
      </c>
      <c r="I22" s="16">
        <v>48</v>
      </c>
      <c r="J22" s="16">
        <v>34</v>
      </c>
      <c r="K22" s="16">
        <v>12</v>
      </c>
      <c r="L22" s="16">
        <v>2</v>
      </c>
      <c r="M22" s="81">
        <v>4.8959999999999999</v>
      </c>
      <c r="N22" s="72">
        <v>5</v>
      </c>
      <c r="O22" s="64">
        <v>2530</v>
      </c>
      <c r="P22" s="65">
        <f>Table2245789101123456789[[#This Row],[PEMBULATAN]]*O22</f>
        <v>12650</v>
      </c>
    </row>
    <row r="23" spans="1:16" ht="26.25" customHeight="1" x14ac:dyDescent="0.2">
      <c r="A23" s="14"/>
      <c r="B23" s="14"/>
      <c r="C23" s="73" t="s">
        <v>851</v>
      </c>
      <c r="D23" s="78" t="s">
        <v>289</v>
      </c>
      <c r="E23" s="13">
        <v>44443</v>
      </c>
      <c r="F23" s="76" t="s">
        <v>1063</v>
      </c>
      <c r="G23" s="13">
        <v>44445</v>
      </c>
      <c r="H23" s="77" t="s">
        <v>1064</v>
      </c>
      <c r="I23" s="16">
        <v>72</v>
      </c>
      <c r="J23" s="16">
        <v>50</v>
      </c>
      <c r="K23" s="16">
        <v>15</v>
      </c>
      <c r="L23" s="16">
        <v>7</v>
      </c>
      <c r="M23" s="81">
        <v>13.5</v>
      </c>
      <c r="N23" s="72">
        <v>14</v>
      </c>
      <c r="O23" s="64">
        <v>2530</v>
      </c>
      <c r="P23" s="65">
        <f>Table2245789101123456789[[#This Row],[PEMBULATAN]]*O23</f>
        <v>35420</v>
      </c>
    </row>
    <row r="24" spans="1:16" ht="26.25" customHeight="1" x14ac:dyDescent="0.2">
      <c r="A24" s="14"/>
      <c r="B24" s="14"/>
      <c r="C24" s="73" t="s">
        <v>852</v>
      </c>
      <c r="D24" s="78" t="s">
        <v>289</v>
      </c>
      <c r="E24" s="13">
        <v>44443</v>
      </c>
      <c r="F24" s="76" t="s">
        <v>1063</v>
      </c>
      <c r="G24" s="13">
        <v>44445</v>
      </c>
      <c r="H24" s="77" t="s">
        <v>1064</v>
      </c>
      <c r="I24" s="16">
        <v>92</v>
      </c>
      <c r="J24" s="16">
        <v>43</v>
      </c>
      <c r="K24" s="16">
        <v>15</v>
      </c>
      <c r="L24" s="16">
        <v>8</v>
      </c>
      <c r="M24" s="81">
        <v>14.835000000000001</v>
      </c>
      <c r="N24" s="72">
        <v>15</v>
      </c>
      <c r="O24" s="64">
        <v>2530</v>
      </c>
      <c r="P24" s="65">
        <f>Table2245789101123456789[[#This Row],[PEMBULATAN]]*O24</f>
        <v>37950</v>
      </c>
    </row>
    <row r="25" spans="1:16" ht="26.25" customHeight="1" x14ac:dyDescent="0.2">
      <c r="A25" s="14"/>
      <c r="B25" s="14"/>
      <c r="C25" s="73" t="s">
        <v>853</v>
      </c>
      <c r="D25" s="78" t="s">
        <v>289</v>
      </c>
      <c r="E25" s="13">
        <v>44443</v>
      </c>
      <c r="F25" s="76" t="s">
        <v>1063</v>
      </c>
      <c r="G25" s="13">
        <v>44445</v>
      </c>
      <c r="H25" s="77" t="s">
        <v>1064</v>
      </c>
      <c r="I25" s="16">
        <v>95</v>
      </c>
      <c r="J25" s="16">
        <v>56</v>
      </c>
      <c r="K25" s="16">
        <v>20</v>
      </c>
      <c r="L25" s="16">
        <v>14</v>
      </c>
      <c r="M25" s="81">
        <v>26.6</v>
      </c>
      <c r="N25" s="72">
        <v>27</v>
      </c>
      <c r="O25" s="64">
        <v>2530</v>
      </c>
      <c r="P25" s="65">
        <f>Table2245789101123456789[[#This Row],[PEMBULATAN]]*O25</f>
        <v>68310</v>
      </c>
    </row>
    <row r="26" spans="1:16" ht="26.25" customHeight="1" x14ac:dyDescent="0.2">
      <c r="A26" s="14"/>
      <c r="B26" s="14"/>
      <c r="C26" s="73" t="s">
        <v>854</v>
      </c>
      <c r="D26" s="78" t="s">
        <v>289</v>
      </c>
      <c r="E26" s="13">
        <v>44443</v>
      </c>
      <c r="F26" s="76" t="s">
        <v>1063</v>
      </c>
      <c r="G26" s="13">
        <v>44445</v>
      </c>
      <c r="H26" s="77" t="s">
        <v>1064</v>
      </c>
      <c r="I26" s="16">
        <v>91</v>
      </c>
      <c r="J26" s="16">
        <v>51</v>
      </c>
      <c r="K26" s="16">
        <v>23</v>
      </c>
      <c r="L26" s="16">
        <v>20</v>
      </c>
      <c r="M26" s="81">
        <v>26.685749999999999</v>
      </c>
      <c r="N26" s="72">
        <v>27</v>
      </c>
      <c r="O26" s="64">
        <v>2530</v>
      </c>
      <c r="P26" s="65">
        <f>Table2245789101123456789[[#This Row],[PEMBULATAN]]*O26</f>
        <v>68310</v>
      </c>
    </row>
    <row r="27" spans="1:16" ht="26.25" customHeight="1" x14ac:dyDescent="0.2">
      <c r="A27" s="14"/>
      <c r="B27" s="14"/>
      <c r="C27" s="73" t="s">
        <v>855</v>
      </c>
      <c r="D27" s="78" t="s">
        <v>289</v>
      </c>
      <c r="E27" s="13">
        <v>44443</v>
      </c>
      <c r="F27" s="76" t="s">
        <v>1063</v>
      </c>
      <c r="G27" s="13">
        <v>44445</v>
      </c>
      <c r="H27" s="77" t="s">
        <v>1064</v>
      </c>
      <c r="I27" s="16">
        <v>84</v>
      </c>
      <c r="J27" s="16">
        <v>52</v>
      </c>
      <c r="K27" s="16">
        <v>25</v>
      </c>
      <c r="L27" s="16">
        <v>23</v>
      </c>
      <c r="M27" s="81">
        <v>27.3</v>
      </c>
      <c r="N27" s="72">
        <v>28</v>
      </c>
      <c r="O27" s="64">
        <v>2530</v>
      </c>
      <c r="P27" s="65">
        <f>Table2245789101123456789[[#This Row],[PEMBULATAN]]*O27</f>
        <v>70840</v>
      </c>
    </row>
    <row r="28" spans="1:16" ht="26.25" customHeight="1" x14ac:dyDescent="0.2">
      <c r="A28" s="14"/>
      <c r="B28" s="14"/>
      <c r="C28" s="73" t="s">
        <v>856</v>
      </c>
      <c r="D28" s="78" t="s">
        <v>289</v>
      </c>
      <c r="E28" s="13">
        <v>44443</v>
      </c>
      <c r="F28" s="76" t="s">
        <v>1063</v>
      </c>
      <c r="G28" s="13">
        <v>44445</v>
      </c>
      <c r="H28" s="77" t="s">
        <v>1064</v>
      </c>
      <c r="I28" s="16">
        <v>71</v>
      </c>
      <c r="J28" s="16">
        <v>48</v>
      </c>
      <c r="K28" s="16">
        <v>23</v>
      </c>
      <c r="L28" s="16">
        <v>12</v>
      </c>
      <c r="M28" s="81">
        <v>19.596</v>
      </c>
      <c r="N28" s="72">
        <v>20</v>
      </c>
      <c r="O28" s="64">
        <v>2530</v>
      </c>
      <c r="P28" s="65">
        <f>Table2245789101123456789[[#This Row],[PEMBULATAN]]*O28</f>
        <v>50600</v>
      </c>
    </row>
    <row r="29" spans="1:16" ht="26.25" customHeight="1" x14ac:dyDescent="0.2">
      <c r="A29" s="14"/>
      <c r="B29" s="14"/>
      <c r="C29" s="73" t="s">
        <v>857</v>
      </c>
      <c r="D29" s="78" t="s">
        <v>289</v>
      </c>
      <c r="E29" s="13">
        <v>44443</v>
      </c>
      <c r="F29" s="76" t="s">
        <v>1063</v>
      </c>
      <c r="G29" s="13">
        <v>44445</v>
      </c>
      <c r="H29" s="77" t="s">
        <v>1064</v>
      </c>
      <c r="I29" s="16">
        <v>58</v>
      </c>
      <c r="J29" s="16">
        <v>57</v>
      </c>
      <c r="K29" s="16">
        <v>22</v>
      </c>
      <c r="L29" s="16">
        <v>16</v>
      </c>
      <c r="M29" s="81">
        <v>18.183</v>
      </c>
      <c r="N29" s="72">
        <v>18</v>
      </c>
      <c r="O29" s="64">
        <v>2530</v>
      </c>
      <c r="P29" s="65">
        <f>Table2245789101123456789[[#This Row],[PEMBULATAN]]*O29</f>
        <v>45540</v>
      </c>
    </row>
    <row r="30" spans="1:16" ht="26.25" customHeight="1" x14ac:dyDescent="0.2">
      <c r="A30" s="14"/>
      <c r="B30" s="14"/>
      <c r="C30" s="73" t="s">
        <v>858</v>
      </c>
      <c r="D30" s="78" t="s">
        <v>289</v>
      </c>
      <c r="E30" s="13">
        <v>44443</v>
      </c>
      <c r="F30" s="76" t="s">
        <v>1063</v>
      </c>
      <c r="G30" s="13">
        <v>44445</v>
      </c>
      <c r="H30" s="77" t="s">
        <v>1064</v>
      </c>
      <c r="I30" s="16">
        <v>68</v>
      </c>
      <c r="J30" s="16">
        <v>61</v>
      </c>
      <c r="K30" s="16">
        <v>18</v>
      </c>
      <c r="L30" s="16">
        <v>9</v>
      </c>
      <c r="M30" s="81">
        <v>18.666</v>
      </c>
      <c r="N30" s="72">
        <v>19</v>
      </c>
      <c r="O30" s="64">
        <v>2530</v>
      </c>
      <c r="P30" s="65">
        <f>Table2245789101123456789[[#This Row],[PEMBULATAN]]*O30</f>
        <v>48070</v>
      </c>
    </row>
    <row r="31" spans="1:16" ht="26.25" customHeight="1" x14ac:dyDescent="0.2">
      <c r="A31" s="14"/>
      <c r="B31" s="14"/>
      <c r="C31" s="73" t="s">
        <v>859</v>
      </c>
      <c r="D31" s="78" t="s">
        <v>289</v>
      </c>
      <c r="E31" s="13">
        <v>44443</v>
      </c>
      <c r="F31" s="76" t="s">
        <v>1063</v>
      </c>
      <c r="G31" s="13">
        <v>44445</v>
      </c>
      <c r="H31" s="77" t="s">
        <v>1064</v>
      </c>
      <c r="I31" s="16">
        <v>96</v>
      </c>
      <c r="J31" s="16">
        <v>52</v>
      </c>
      <c r="K31" s="16">
        <v>24</v>
      </c>
      <c r="L31" s="16">
        <v>22</v>
      </c>
      <c r="M31" s="81">
        <v>29.952000000000002</v>
      </c>
      <c r="N31" s="72">
        <v>30</v>
      </c>
      <c r="O31" s="64">
        <v>2530</v>
      </c>
      <c r="P31" s="65">
        <f>Table2245789101123456789[[#This Row],[PEMBULATAN]]*O31</f>
        <v>75900</v>
      </c>
    </row>
    <row r="32" spans="1:16" ht="26.25" customHeight="1" x14ac:dyDescent="0.2">
      <c r="A32" s="14"/>
      <c r="B32" s="14"/>
      <c r="C32" s="73" t="s">
        <v>860</v>
      </c>
      <c r="D32" s="78" t="s">
        <v>289</v>
      </c>
      <c r="E32" s="13">
        <v>44443</v>
      </c>
      <c r="F32" s="76" t="s">
        <v>1063</v>
      </c>
      <c r="G32" s="13">
        <v>44445</v>
      </c>
      <c r="H32" s="77" t="s">
        <v>1064</v>
      </c>
      <c r="I32" s="16">
        <v>55</v>
      </c>
      <c r="J32" s="16">
        <v>36</v>
      </c>
      <c r="K32" s="16">
        <v>12</v>
      </c>
      <c r="L32" s="16">
        <v>3</v>
      </c>
      <c r="M32" s="81">
        <v>5.94</v>
      </c>
      <c r="N32" s="72">
        <v>6</v>
      </c>
      <c r="O32" s="64">
        <v>2530</v>
      </c>
      <c r="P32" s="65">
        <f>Table2245789101123456789[[#This Row],[PEMBULATAN]]*O32</f>
        <v>15180</v>
      </c>
    </row>
    <row r="33" spans="1:16" ht="26.25" customHeight="1" x14ac:dyDescent="0.2">
      <c r="A33" s="14"/>
      <c r="B33" s="14"/>
      <c r="C33" s="73" t="s">
        <v>861</v>
      </c>
      <c r="D33" s="78" t="s">
        <v>289</v>
      </c>
      <c r="E33" s="13">
        <v>44443</v>
      </c>
      <c r="F33" s="76" t="s">
        <v>1063</v>
      </c>
      <c r="G33" s="13">
        <v>44445</v>
      </c>
      <c r="H33" s="77" t="s">
        <v>1064</v>
      </c>
      <c r="I33" s="16">
        <v>46</v>
      </c>
      <c r="J33" s="16">
        <v>38</v>
      </c>
      <c r="K33" s="16">
        <v>12</v>
      </c>
      <c r="L33" s="16">
        <v>4</v>
      </c>
      <c r="M33" s="81">
        <v>5.2439999999999998</v>
      </c>
      <c r="N33" s="72">
        <v>5</v>
      </c>
      <c r="O33" s="64">
        <v>2530</v>
      </c>
      <c r="P33" s="65">
        <f>Table2245789101123456789[[#This Row],[PEMBULATAN]]*O33</f>
        <v>12650</v>
      </c>
    </row>
    <row r="34" spans="1:16" ht="26.25" customHeight="1" x14ac:dyDescent="0.2">
      <c r="A34" s="14"/>
      <c r="B34" s="14"/>
      <c r="C34" s="73" t="s">
        <v>862</v>
      </c>
      <c r="D34" s="78" t="s">
        <v>289</v>
      </c>
      <c r="E34" s="13">
        <v>44443</v>
      </c>
      <c r="F34" s="76" t="s">
        <v>1063</v>
      </c>
      <c r="G34" s="13">
        <v>44445</v>
      </c>
      <c r="H34" s="77" t="s">
        <v>1064</v>
      </c>
      <c r="I34" s="16">
        <v>105</v>
      </c>
      <c r="J34" s="16">
        <v>65</v>
      </c>
      <c r="K34" s="16">
        <v>17</v>
      </c>
      <c r="L34" s="16">
        <v>22</v>
      </c>
      <c r="M34" s="81">
        <v>29.006250000000001</v>
      </c>
      <c r="N34" s="72">
        <v>29</v>
      </c>
      <c r="O34" s="64">
        <v>2530</v>
      </c>
      <c r="P34" s="65">
        <f>Table2245789101123456789[[#This Row],[PEMBULATAN]]*O34</f>
        <v>73370</v>
      </c>
    </row>
    <row r="35" spans="1:16" ht="26.25" customHeight="1" x14ac:dyDescent="0.2">
      <c r="A35" s="14"/>
      <c r="B35" s="14"/>
      <c r="C35" s="73" t="s">
        <v>863</v>
      </c>
      <c r="D35" s="78" t="s">
        <v>289</v>
      </c>
      <c r="E35" s="13">
        <v>44443</v>
      </c>
      <c r="F35" s="76" t="s">
        <v>1063</v>
      </c>
      <c r="G35" s="13">
        <v>44445</v>
      </c>
      <c r="H35" s="77" t="s">
        <v>1064</v>
      </c>
      <c r="I35" s="16">
        <v>72</v>
      </c>
      <c r="J35" s="16">
        <v>40</v>
      </c>
      <c r="K35" s="16">
        <v>12</v>
      </c>
      <c r="L35" s="16">
        <v>11</v>
      </c>
      <c r="M35" s="81">
        <v>8.64</v>
      </c>
      <c r="N35" s="72">
        <v>11</v>
      </c>
      <c r="O35" s="64">
        <v>2530</v>
      </c>
      <c r="P35" s="65">
        <f>Table2245789101123456789[[#This Row],[PEMBULATAN]]*O35</f>
        <v>27830</v>
      </c>
    </row>
    <row r="36" spans="1:16" ht="26.25" customHeight="1" x14ac:dyDescent="0.2">
      <c r="A36" s="14"/>
      <c r="B36" s="14"/>
      <c r="C36" s="73" t="s">
        <v>864</v>
      </c>
      <c r="D36" s="78" t="s">
        <v>289</v>
      </c>
      <c r="E36" s="13">
        <v>44443</v>
      </c>
      <c r="F36" s="76" t="s">
        <v>1063</v>
      </c>
      <c r="G36" s="13">
        <v>44445</v>
      </c>
      <c r="H36" s="77" t="s">
        <v>1064</v>
      </c>
      <c r="I36" s="16">
        <v>68</v>
      </c>
      <c r="J36" s="16">
        <v>52</v>
      </c>
      <c r="K36" s="16">
        <v>19</v>
      </c>
      <c r="L36" s="16">
        <v>10</v>
      </c>
      <c r="M36" s="81">
        <v>16.795999999999999</v>
      </c>
      <c r="N36" s="72">
        <v>17</v>
      </c>
      <c r="O36" s="64">
        <v>2530</v>
      </c>
      <c r="P36" s="65">
        <f>Table2245789101123456789[[#This Row],[PEMBULATAN]]*O36</f>
        <v>43010</v>
      </c>
    </row>
    <row r="37" spans="1:16" ht="26.25" customHeight="1" x14ac:dyDescent="0.2">
      <c r="A37" s="14"/>
      <c r="B37" s="14"/>
      <c r="C37" s="73" t="s">
        <v>865</v>
      </c>
      <c r="D37" s="78" t="s">
        <v>289</v>
      </c>
      <c r="E37" s="13">
        <v>44443</v>
      </c>
      <c r="F37" s="76" t="s">
        <v>1063</v>
      </c>
      <c r="G37" s="13">
        <v>44445</v>
      </c>
      <c r="H37" s="77" t="s">
        <v>1064</v>
      </c>
      <c r="I37" s="16">
        <v>58</v>
      </c>
      <c r="J37" s="16">
        <v>37</v>
      </c>
      <c r="K37" s="16">
        <v>8</v>
      </c>
      <c r="L37" s="16">
        <v>7</v>
      </c>
      <c r="M37" s="81">
        <v>4.2919999999999998</v>
      </c>
      <c r="N37" s="72">
        <v>7</v>
      </c>
      <c r="O37" s="64">
        <v>2530</v>
      </c>
      <c r="P37" s="65">
        <f>Table2245789101123456789[[#This Row],[PEMBULATAN]]*O37</f>
        <v>17710</v>
      </c>
    </row>
    <row r="38" spans="1:16" ht="26.25" customHeight="1" x14ac:dyDescent="0.2">
      <c r="A38" s="14"/>
      <c r="B38" s="14"/>
      <c r="C38" s="73" t="s">
        <v>866</v>
      </c>
      <c r="D38" s="78" t="s">
        <v>289</v>
      </c>
      <c r="E38" s="13">
        <v>44443</v>
      </c>
      <c r="F38" s="76" t="s">
        <v>1063</v>
      </c>
      <c r="G38" s="13">
        <v>44445</v>
      </c>
      <c r="H38" s="77" t="s">
        <v>1064</v>
      </c>
      <c r="I38" s="16">
        <v>80</v>
      </c>
      <c r="J38" s="16">
        <v>52</v>
      </c>
      <c r="K38" s="16">
        <v>22</v>
      </c>
      <c r="L38" s="16">
        <v>14</v>
      </c>
      <c r="M38" s="81">
        <v>22.88</v>
      </c>
      <c r="N38" s="72">
        <v>23</v>
      </c>
      <c r="O38" s="64">
        <v>2530</v>
      </c>
      <c r="P38" s="65">
        <f>Table2245789101123456789[[#This Row],[PEMBULATAN]]*O38</f>
        <v>58190</v>
      </c>
    </row>
    <row r="39" spans="1:16" ht="26.25" customHeight="1" x14ac:dyDescent="0.2">
      <c r="A39" s="14"/>
      <c r="B39" s="14"/>
      <c r="C39" s="73" t="s">
        <v>867</v>
      </c>
      <c r="D39" s="78" t="s">
        <v>289</v>
      </c>
      <c r="E39" s="13">
        <v>44443</v>
      </c>
      <c r="F39" s="76" t="s">
        <v>1063</v>
      </c>
      <c r="G39" s="13">
        <v>44445</v>
      </c>
      <c r="H39" s="77" t="s">
        <v>1064</v>
      </c>
      <c r="I39" s="16">
        <v>94</v>
      </c>
      <c r="J39" s="16">
        <v>51</v>
      </c>
      <c r="K39" s="16">
        <v>20</v>
      </c>
      <c r="L39" s="16">
        <v>14</v>
      </c>
      <c r="M39" s="81">
        <v>23.97</v>
      </c>
      <c r="N39" s="72">
        <v>24</v>
      </c>
      <c r="O39" s="64">
        <v>2530</v>
      </c>
      <c r="P39" s="65">
        <f>Table2245789101123456789[[#This Row],[PEMBULATAN]]*O39</f>
        <v>60720</v>
      </c>
    </row>
    <row r="40" spans="1:16" ht="26.25" customHeight="1" x14ac:dyDescent="0.2">
      <c r="A40" s="14"/>
      <c r="B40" s="14"/>
      <c r="C40" s="73" t="s">
        <v>868</v>
      </c>
      <c r="D40" s="78" t="s">
        <v>289</v>
      </c>
      <c r="E40" s="13">
        <v>44443</v>
      </c>
      <c r="F40" s="76" t="s">
        <v>1063</v>
      </c>
      <c r="G40" s="13">
        <v>44445</v>
      </c>
      <c r="H40" s="77" t="s">
        <v>1064</v>
      </c>
      <c r="I40" s="16">
        <v>87</v>
      </c>
      <c r="J40" s="16">
        <v>47</v>
      </c>
      <c r="K40" s="16">
        <v>23</v>
      </c>
      <c r="L40" s="16">
        <v>13</v>
      </c>
      <c r="M40" s="81">
        <v>23.511749999999999</v>
      </c>
      <c r="N40" s="72">
        <v>24</v>
      </c>
      <c r="O40" s="64">
        <v>2530</v>
      </c>
      <c r="P40" s="65">
        <f>Table2245789101123456789[[#This Row],[PEMBULATAN]]*O40</f>
        <v>60720</v>
      </c>
    </row>
    <row r="41" spans="1:16" ht="26.25" customHeight="1" x14ac:dyDescent="0.2">
      <c r="A41" s="14"/>
      <c r="B41" s="14"/>
      <c r="C41" s="73" t="s">
        <v>869</v>
      </c>
      <c r="D41" s="78" t="s">
        <v>289</v>
      </c>
      <c r="E41" s="13">
        <v>44443</v>
      </c>
      <c r="F41" s="76" t="s">
        <v>1063</v>
      </c>
      <c r="G41" s="13">
        <v>44445</v>
      </c>
      <c r="H41" s="77" t="s">
        <v>1064</v>
      </c>
      <c r="I41" s="16">
        <v>91</v>
      </c>
      <c r="J41" s="16">
        <v>45</v>
      </c>
      <c r="K41" s="16">
        <v>25</v>
      </c>
      <c r="L41" s="16">
        <v>21</v>
      </c>
      <c r="M41" s="81">
        <v>25.59375</v>
      </c>
      <c r="N41" s="72">
        <v>26</v>
      </c>
      <c r="O41" s="64">
        <v>2530</v>
      </c>
      <c r="P41" s="65">
        <f>Table2245789101123456789[[#This Row],[PEMBULATAN]]*O41</f>
        <v>65780</v>
      </c>
    </row>
    <row r="42" spans="1:16" ht="26.25" customHeight="1" x14ac:dyDescent="0.2">
      <c r="A42" s="14"/>
      <c r="B42" s="14"/>
      <c r="C42" s="73" t="s">
        <v>870</v>
      </c>
      <c r="D42" s="78" t="s">
        <v>289</v>
      </c>
      <c r="E42" s="13">
        <v>44443</v>
      </c>
      <c r="F42" s="76" t="s">
        <v>1063</v>
      </c>
      <c r="G42" s="13">
        <v>44445</v>
      </c>
      <c r="H42" s="77" t="s">
        <v>1064</v>
      </c>
      <c r="I42" s="16">
        <v>54</v>
      </c>
      <c r="J42" s="16">
        <v>40</v>
      </c>
      <c r="K42" s="16">
        <v>13</v>
      </c>
      <c r="L42" s="16">
        <v>2</v>
      </c>
      <c r="M42" s="81">
        <v>7.02</v>
      </c>
      <c r="N42" s="72">
        <v>7</v>
      </c>
      <c r="O42" s="64">
        <v>2530</v>
      </c>
      <c r="P42" s="65">
        <f>Table2245789101123456789[[#This Row],[PEMBULATAN]]*O42</f>
        <v>17710</v>
      </c>
    </row>
    <row r="43" spans="1:16" ht="26.25" customHeight="1" x14ac:dyDescent="0.2">
      <c r="A43" s="14"/>
      <c r="B43" s="14"/>
      <c r="C43" s="73" t="s">
        <v>871</v>
      </c>
      <c r="D43" s="78" t="s">
        <v>289</v>
      </c>
      <c r="E43" s="13">
        <v>44443</v>
      </c>
      <c r="F43" s="76" t="s">
        <v>1063</v>
      </c>
      <c r="G43" s="13">
        <v>44445</v>
      </c>
      <c r="H43" s="77" t="s">
        <v>1064</v>
      </c>
      <c r="I43" s="16">
        <v>51</v>
      </c>
      <c r="J43" s="16">
        <v>42</v>
      </c>
      <c r="K43" s="16">
        <v>10</v>
      </c>
      <c r="L43" s="16">
        <v>4</v>
      </c>
      <c r="M43" s="81">
        <v>5.3550000000000004</v>
      </c>
      <c r="N43" s="72">
        <v>6</v>
      </c>
      <c r="O43" s="64">
        <v>2530</v>
      </c>
      <c r="P43" s="65">
        <f>Table2245789101123456789[[#This Row],[PEMBULATAN]]*O43</f>
        <v>15180</v>
      </c>
    </row>
    <row r="44" spans="1:16" ht="26.25" customHeight="1" x14ac:dyDescent="0.2">
      <c r="A44" s="14"/>
      <c r="B44" s="14"/>
      <c r="C44" s="73" t="s">
        <v>872</v>
      </c>
      <c r="D44" s="78" t="s">
        <v>289</v>
      </c>
      <c r="E44" s="13">
        <v>44443</v>
      </c>
      <c r="F44" s="76" t="s">
        <v>1063</v>
      </c>
      <c r="G44" s="13">
        <v>44445</v>
      </c>
      <c r="H44" s="77" t="s">
        <v>1064</v>
      </c>
      <c r="I44" s="16">
        <v>72</v>
      </c>
      <c r="J44" s="16">
        <v>55</v>
      </c>
      <c r="K44" s="16">
        <v>21</v>
      </c>
      <c r="L44" s="16">
        <v>10</v>
      </c>
      <c r="M44" s="81">
        <v>20.79</v>
      </c>
      <c r="N44" s="72">
        <v>21</v>
      </c>
      <c r="O44" s="64">
        <v>2530</v>
      </c>
      <c r="P44" s="65">
        <f>Table2245789101123456789[[#This Row],[PEMBULATAN]]*O44</f>
        <v>53130</v>
      </c>
    </row>
    <row r="45" spans="1:16" ht="26.25" customHeight="1" x14ac:dyDescent="0.2">
      <c r="A45" s="14"/>
      <c r="B45" s="14"/>
      <c r="C45" s="73" t="s">
        <v>873</v>
      </c>
      <c r="D45" s="78" t="s">
        <v>289</v>
      </c>
      <c r="E45" s="13">
        <v>44443</v>
      </c>
      <c r="F45" s="76" t="s">
        <v>1063</v>
      </c>
      <c r="G45" s="13">
        <v>44445</v>
      </c>
      <c r="H45" s="77" t="s">
        <v>1064</v>
      </c>
      <c r="I45" s="16">
        <v>100</v>
      </c>
      <c r="J45" s="16">
        <v>54</v>
      </c>
      <c r="K45" s="16">
        <v>23</v>
      </c>
      <c r="L45" s="16">
        <v>20</v>
      </c>
      <c r="M45" s="81">
        <v>31.05</v>
      </c>
      <c r="N45" s="72">
        <v>31</v>
      </c>
      <c r="O45" s="64">
        <v>2530</v>
      </c>
      <c r="P45" s="65">
        <f>Table2245789101123456789[[#This Row],[PEMBULATAN]]*O45</f>
        <v>78430</v>
      </c>
    </row>
    <row r="46" spans="1:16" ht="26.25" customHeight="1" x14ac:dyDescent="0.2">
      <c r="A46" s="14"/>
      <c r="B46" s="14"/>
      <c r="C46" s="73" t="s">
        <v>874</v>
      </c>
      <c r="D46" s="78" t="s">
        <v>289</v>
      </c>
      <c r="E46" s="13">
        <v>44443</v>
      </c>
      <c r="F46" s="76" t="s">
        <v>1063</v>
      </c>
      <c r="G46" s="13">
        <v>44445</v>
      </c>
      <c r="H46" s="77" t="s">
        <v>1064</v>
      </c>
      <c r="I46" s="16">
        <v>106</v>
      </c>
      <c r="J46" s="16">
        <v>58</v>
      </c>
      <c r="K46" s="16">
        <v>27</v>
      </c>
      <c r="L46" s="16">
        <v>17</v>
      </c>
      <c r="M46" s="81">
        <v>41.499000000000002</v>
      </c>
      <c r="N46" s="72">
        <v>42</v>
      </c>
      <c r="O46" s="64">
        <v>2530</v>
      </c>
      <c r="P46" s="65">
        <f>Table2245789101123456789[[#This Row],[PEMBULATAN]]*O46</f>
        <v>106260</v>
      </c>
    </row>
    <row r="47" spans="1:16" ht="26.25" customHeight="1" x14ac:dyDescent="0.2">
      <c r="A47" s="14"/>
      <c r="B47" s="14"/>
      <c r="C47" s="73" t="s">
        <v>875</v>
      </c>
      <c r="D47" s="78" t="s">
        <v>289</v>
      </c>
      <c r="E47" s="13">
        <v>44443</v>
      </c>
      <c r="F47" s="76" t="s">
        <v>1063</v>
      </c>
      <c r="G47" s="13">
        <v>44445</v>
      </c>
      <c r="H47" s="77" t="s">
        <v>1064</v>
      </c>
      <c r="I47" s="16">
        <v>86</v>
      </c>
      <c r="J47" s="16">
        <v>60</v>
      </c>
      <c r="K47" s="16">
        <v>13</v>
      </c>
      <c r="L47" s="16">
        <v>18</v>
      </c>
      <c r="M47" s="81">
        <v>16.77</v>
      </c>
      <c r="N47" s="72">
        <v>18</v>
      </c>
      <c r="O47" s="64">
        <v>2530</v>
      </c>
      <c r="P47" s="65">
        <f>Table2245789101123456789[[#This Row],[PEMBULATAN]]*O47</f>
        <v>45540</v>
      </c>
    </row>
    <row r="48" spans="1:16" ht="26.25" customHeight="1" x14ac:dyDescent="0.2">
      <c r="A48" s="14"/>
      <c r="B48" s="14"/>
      <c r="C48" s="73" t="s">
        <v>876</v>
      </c>
      <c r="D48" s="78" t="s">
        <v>289</v>
      </c>
      <c r="E48" s="13">
        <v>44443</v>
      </c>
      <c r="F48" s="76" t="s">
        <v>1063</v>
      </c>
      <c r="G48" s="13">
        <v>44445</v>
      </c>
      <c r="H48" s="77" t="s">
        <v>1064</v>
      </c>
      <c r="I48" s="16">
        <v>60</v>
      </c>
      <c r="J48" s="16">
        <v>40</v>
      </c>
      <c r="K48" s="16">
        <v>17</v>
      </c>
      <c r="L48" s="16">
        <v>4</v>
      </c>
      <c r="M48" s="81">
        <v>10.199999999999999</v>
      </c>
      <c r="N48" s="72">
        <v>10</v>
      </c>
      <c r="O48" s="64">
        <v>2530</v>
      </c>
      <c r="P48" s="65">
        <f>Table2245789101123456789[[#This Row],[PEMBULATAN]]*O48</f>
        <v>25300</v>
      </c>
    </row>
    <row r="49" spans="1:16" ht="26.25" customHeight="1" x14ac:dyDescent="0.2">
      <c r="A49" s="14"/>
      <c r="B49" s="14"/>
      <c r="C49" s="73" t="s">
        <v>877</v>
      </c>
      <c r="D49" s="78" t="s">
        <v>289</v>
      </c>
      <c r="E49" s="13">
        <v>44443</v>
      </c>
      <c r="F49" s="76" t="s">
        <v>1063</v>
      </c>
      <c r="G49" s="13">
        <v>44445</v>
      </c>
      <c r="H49" s="77" t="s">
        <v>1064</v>
      </c>
      <c r="I49" s="16">
        <v>34</v>
      </c>
      <c r="J49" s="16">
        <v>20</v>
      </c>
      <c r="K49" s="16">
        <v>8</v>
      </c>
      <c r="L49" s="16">
        <v>1</v>
      </c>
      <c r="M49" s="81">
        <v>1.36</v>
      </c>
      <c r="N49" s="72">
        <v>1</v>
      </c>
      <c r="O49" s="64">
        <v>2530</v>
      </c>
      <c r="P49" s="65">
        <f>Table2245789101123456789[[#This Row],[PEMBULATAN]]*O49</f>
        <v>2530</v>
      </c>
    </row>
    <row r="50" spans="1:16" ht="26.25" customHeight="1" x14ac:dyDescent="0.2">
      <c r="A50" s="14"/>
      <c r="B50" s="14"/>
      <c r="C50" s="73" t="s">
        <v>878</v>
      </c>
      <c r="D50" s="78" t="s">
        <v>289</v>
      </c>
      <c r="E50" s="13">
        <v>44443</v>
      </c>
      <c r="F50" s="76" t="s">
        <v>1063</v>
      </c>
      <c r="G50" s="13">
        <v>44445</v>
      </c>
      <c r="H50" s="77" t="s">
        <v>1064</v>
      </c>
      <c r="I50" s="16">
        <v>42</v>
      </c>
      <c r="J50" s="16">
        <v>28</v>
      </c>
      <c r="K50" s="16">
        <v>13</v>
      </c>
      <c r="L50" s="16">
        <v>3</v>
      </c>
      <c r="M50" s="81">
        <v>3.8220000000000001</v>
      </c>
      <c r="N50" s="72">
        <v>4</v>
      </c>
      <c r="O50" s="64">
        <v>2530</v>
      </c>
      <c r="P50" s="65">
        <f>Table2245789101123456789[[#This Row],[PEMBULATAN]]*O50</f>
        <v>10120</v>
      </c>
    </row>
    <row r="51" spans="1:16" ht="26.25" customHeight="1" x14ac:dyDescent="0.2">
      <c r="A51" s="14"/>
      <c r="B51" s="14"/>
      <c r="C51" s="73" t="s">
        <v>879</v>
      </c>
      <c r="D51" s="78" t="s">
        <v>289</v>
      </c>
      <c r="E51" s="13">
        <v>44443</v>
      </c>
      <c r="F51" s="76" t="s">
        <v>1063</v>
      </c>
      <c r="G51" s="13">
        <v>44445</v>
      </c>
      <c r="H51" s="77" t="s">
        <v>1064</v>
      </c>
      <c r="I51" s="16">
        <v>50</v>
      </c>
      <c r="J51" s="16">
        <v>28</v>
      </c>
      <c r="K51" s="16">
        <v>9</v>
      </c>
      <c r="L51" s="16">
        <v>3</v>
      </c>
      <c r="M51" s="81">
        <v>3.15</v>
      </c>
      <c r="N51" s="72">
        <v>3</v>
      </c>
      <c r="O51" s="64">
        <v>2530</v>
      </c>
      <c r="P51" s="65">
        <f>Table2245789101123456789[[#This Row],[PEMBULATAN]]*O51</f>
        <v>7590</v>
      </c>
    </row>
    <row r="52" spans="1:16" ht="26.25" customHeight="1" x14ac:dyDescent="0.2">
      <c r="A52" s="14"/>
      <c r="B52" s="14"/>
      <c r="C52" s="73" t="s">
        <v>880</v>
      </c>
      <c r="D52" s="78" t="s">
        <v>289</v>
      </c>
      <c r="E52" s="13">
        <v>44443</v>
      </c>
      <c r="F52" s="76" t="s">
        <v>1063</v>
      </c>
      <c r="G52" s="13">
        <v>44445</v>
      </c>
      <c r="H52" s="77" t="s">
        <v>1064</v>
      </c>
      <c r="I52" s="16">
        <v>65</v>
      </c>
      <c r="J52" s="16">
        <v>31</v>
      </c>
      <c r="K52" s="16">
        <v>17</v>
      </c>
      <c r="L52" s="16">
        <v>6</v>
      </c>
      <c r="M52" s="81">
        <v>8.5637500000000006</v>
      </c>
      <c r="N52" s="72">
        <v>9</v>
      </c>
      <c r="O52" s="64">
        <v>2530</v>
      </c>
      <c r="P52" s="65">
        <f>Table2245789101123456789[[#This Row],[PEMBULATAN]]*O52</f>
        <v>22770</v>
      </c>
    </row>
    <row r="53" spans="1:16" ht="26.25" customHeight="1" x14ac:dyDescent="0.2">
      <c r="A53" s="14"/>
      <c r="B53" s="14"/>
      <c r="C53" s="73" t="s">
        <v>881</v>
      </c>
      <c r="D53" s="78" t="s">
        <v>289</v>
      </c>
      <c r="E53" s="13">
        <v>44443</v>
      </c>
      <c r="F53" s="76" t="s">
        <v>1063</v>
      </c>
      <c r="G53" s="13">
        <v>44445</v>
      </c>
      <c r="H53" s="77" t="s">
        <v>1064</v>
      </c>
      <c r="I53" s="16">
        <v>89</v>
      </c>
      <c r="J53" s="16">
        <v>44</v>
      </c>
      <c r="K53" s="16">
        <v>17</v>
      </c>
      <c r="L53" s="16">
        <v>10</v>
      </c>
      <c r="M53" s="81">
        <v>16.643000000000001</v>
      </c>
      <c r="N53" s="72">
        <v>17</v>
      </c>
      <c r="O53" s="64">
        <v>2530</v>
      </c>
      <c r="P53" s="65">
        <f>Table2245789101123456789[[#This Row],[PEMBULATAN]]*O53</f>
        <v>43010</v>
      </c>
    </row>
    <row r="54" spans="1:16" ht="26.25" customHeight="1" x14ac:dyDescent="0.2">
      <c r="A54" s="14"/>
      <c r="B54" s="14"/>
      <c r="C54" s="73" t="s">
        <v>882</v>
      </c>
      <c r="D54" s="78" t="s">
        <v>289</v>
      </c>
      <c r="E54" s="13">
        <v>44443</v>
      </c>
      <c r="F54" s="76" t="s">
        <v>1063</v>
      </c>
      <c r="G54" s="13">
        <v>44445</v>
      </c>
      <c r="H54" s="77" t="s">
        <v>1064</v>
      </c>
      <c r="I54" s="16">
        <v>28</v>
      </c>
      <c r="J54" s="16">
        <v>21</v>
      </c>
      <c r="K54" s="16">
        <v>4</v>
      </c>
      <c r="L54" s="16">
        <v>1</v>
      </c>
      <c r="M54" s="81">
        <v>0.58799999999999997</v>
      </c>
      <c r="N54" s="72">
        <v>1</v>
      </c>
      <c r="O54" s="64">
        <v>2530</v>
      </c>
      <c r="P54" s="65">
        <f>Table2245789101123456789[[#This Row],[PEMBULATAN]]*O54</f>
        <v>2530</v>
      </c>
    </row>
    <row r="55" spans="1:16" ht="26.25" customHeight="1" x14ac:dyDescent="0.2">
      <c r="A55" s="14"/>
      <c r="B55" s="14"/>
      <c r="C55" s="73" t="s">
        <v>883</v>
      </c>
      <c r="D55" s="78" t="s">
        <v>289</v>
      </c>
      <c r="E55" s="13">
        <v>44443</v>
      </c>
      <c r="F55" s="76" t="s">
        <v>1063</v>
      </c>
      <c r="G55" s="13">
        <v>44445</v>
      </c>
      <c r="H55" s="77" t="s">
        <v>1064</v>
      </c>
      <c r="I55" s="16">
        <v>36</v>
      </c>
      <c r="J55" s="16">
        <v>20</v>
      </c>
      <c r="K55" s="16">
        <v>9</v>
      </c>
      <c r="L55" s="16">
        <v>1</v>
      </c>
      <c r="M55" s="81">
        <v>1.62</v>
      </c>
      <c r="N55" s="72">
        <v>2</v>
      </c>
      <c r="O55" s="64">
        <v>2530</v>
      </c>
      <c r="P55" s="65">
        <f>Table2245789101123456789[[#This Row],[PEMBULATAN]]*O55</f>
        <v>5060</v>
      </c>
    </row>
    <row r="56" spans="1:16" ht="26.25" customHeight="1" x14ac:dyDescent="0.2">
      <c r="A56" s="14"/>
      <c r="B56" s="14"/>
      <c r="C56" s="73" t="s">
        <v>884</v>
      </c>
      <c r="D56" s="78" t="s">
        <v>289</v>
      </c>
      <c r="E56" s="13">
        <v>44443</v>
      </c>
      <c r="F56" s="76" t="s">
        <v>1063</v>
      </c>
      <c r="G56" s="13">
        <v>44445</v>
      </c>
      <c r="H56" s="77" t="s">
        <v>1064</v>
      </c>
      <c r="I56" s="16">
        <v>47</v>
      </c>
      <c r="J56" s="16">
        <v>32</v>
      </c>
      <c r="K56" s="16">
        <v>12</v>
      </c>
      <c r="L56" s="16">
        <v>5</v>
      </c>
      <c r="M56" s="81">
        <v>4.5119999999999996</v>
      </c>
      <c r="N56" s="72">
        <v>5</v>
      </c>
      <c r="O56" s="64">
        <v>2530</v>
      </c>
      <c r="P56" s="65">
        <f>Table2245789101123456789[[#This Row],[PEMBULATAN]]*O56</f>
        <v>12650</v>
      </c>
    </row>
    <row r="57" spans="1:16" ht="26.25" customHeight="1" x14ac:dyDescent="0.2">
      <c r="A57" s="14"/>
      <c r="B57" s="14"/>
      <c r="C57" s="73" t="s">
        <v>885</v>
      </c>
      <c r="D57" s="78" t="s">
        <v>289</v>
      </c>
      <c r="E57" s="13">
        <v>44443</v>
      </c>
      <c r="F57" s="76" t="s">
        <v>1063</v>
      </c>
      <c r="G57" s="13">
        <v>44445</v>
      </c>
      <c r="H57" s="77" t="s">
        <v>1064</v>
      </c>
      <c r="I57" s="16">
        <v>86</v>
      </c>
      <c r="J57" s="16">
        <v>40</v>
      </c>
      <c r="K57" s="16">
        <v>15</v>
      </c>
      <c r="L57" s="16">
        <v>5</v>
      </c>
      <c r="M57" s="81">
        <v>12.9</v>
      </c>
      <c r="N57" s="72">
        <v>13</v>
      </c>
      <c r="O57" s="64">
        <v>2530</v>
      </c>
      <c r="P57" s="65">
        <f>Table2245789101123456789[[#This Row],[PEMBULATAN]]*O57</f>
        <v>32890</v>
      </c>
    </row>
    <row r="58" spans="1:16" ht="26.25" customHeight="1" x14ac:dyDescent="0.2">
      <c r="A58" s="14"/>
      <c r="B58" s="14"/>
      <c r="C58" s="73" t="s">
        <v>886</v>
      </c>
      <c r="D58" s="78" t="s">
        <v>289</v>
      </c>
      <c r="E58" s="13">
        <v>44443</v>
      </c>
      <c r="F58" s="76" t="s">
        <v>1063</v>
      </c>
      <c r="G58" s="13">
        <v>44445</v>
      </c>
      <c r="H58" s="77" t="s">
        <v>1064</v>
      </c>
      <c r="I58" s="16">
        <v>75</v>
      </c>
      <c r="J58" s="16">
        <v>52</v>
      </c>
      <c r="K58" s="16">
        <v>38</v>
      </c>
      <c r="L58" s="16">
        <v>9</v>
      </c>
      <c r="M58" s="81">
        <v>37.049999999999997</v>
      </c>
      <c r="N58" s="72">
        <v>37</v>
      </c>
      <c r="O58" s="64">
        <v>2530</v>
      </c>
      <c r="P58" s="65">
        <f>Table2245789101123456789[[#This Row],[PEMBULATAN]]*O58</f>
        <v>93610</v>
      </c>
    </row>
    <row r="59" spans="1:16" ht="26.25" customHeight="1" x14ac:dyDescent="0.2">
      <c r="A59" s="14"/>
      <c r="B59" s="14"/>
      <c r="C59" s="73" t="s">
        <v>887</v>
      </c>
      <c r="D59" s="78" t="s">
        <v>289</v>
      </c>
      <c r="E59" s="13">
        <v>44443</v>
      </c>
      <c r="F59" s="76" t="s">
        <v>1063</v>
      </c>
      <c r="G59" s="13">
        <v>44445</v>
      </c>
      <c r="H59" s="77" t="s">
        <v>1064</v>
      </c>
      <c r="I59" s="16">
        <v>83</v>
      </c>
      <c r="J59" s="16">
        <v>54</v>
      </c>
      <c r="K59" s="16">
        <v>15</v>
      </c>
      <c r="L59" s="16">
        <v>6</v>
      </c>
      <c r="M59" s="81">
        <v>16.807500000000001</v>
      </c>
      <c r="N59" s="72">
        <v>17</v>
      </c>
      <c r="O59" s="64">
        <v>2530</v>
      </c>
      <c r="P59" s="65">
        <f>Table2245789101123456789[[#This Row],[PEMBULATAN]]*O59</f>
        <v>43010</v>
      </c>
    </row>
    <row r="60" spans="1:16" ht="26.25" customHeight="1" x14ac:dyDescent="0.2">
      <c r="A60" s="14"/>
      <c r="B60" s="14"/>
      <c r="C60" s="73" t="s">
        <v>888</v>
      </c>
      <c r="D60" s="78" t="s">
        <v>289</v>
      </c>
      <c r="E60" s="13">
        <v>44443</v>
      </c>
      <c r="F60" s="76" t="s">
        <v>1063</v>
      </c>
      <c r="G60" s="13">
        <v>44445</v>
      </c>
      <c r="H60" s="77" t="s">
        <v>1064</v>
      </c>
      <c r="I60" s="16">
        <v>72</v>
      </c>
      <c r="J60" s="16">
        <v>60</v>
      </c>
      <c r="K60" s="16">
        <v>20</v>
      </c>
      <c r="L60" s="16">
        <v>10</v>
      </c>
      <c r="M60" s="81">
        <v>21.6</v>
      </c>
      <c r="N60" s="72">
        <v>22</v>
      </c>
      <c r="O60" s="64">
        <v>2530</v>
      </c>
      <c r="P60" s="65">
        <f>Table2245789101123456789[[#This Row],[PEMBULATAN]]*O60</f>
        <v>55660</v>
      </c>
    </row>
    <row r="61" spans="1:16" ht="26.25" customHeight="1" x14ac:dyDescent="0.2">
      <c r="A61" s="14"/>
      <c r="B61" s="14"/>
      <c r="C61" s="73" t="s">
        <v>889</v>
      </c>
      <c r="D61" s="78" t="s">
        <v>289</v>
      </c>
      <c r="E61" s="13">
        <v>44443</v>
      </c>
      <c r="F61" s="76" t="s">
        <v>1063</v>
      </c>
      <c r="G61" s="13">
        <v>44445</v>
      </c>
      <c r="H61" s="77" t="s">
        <v>1064</v>
      </c>
      <c r="I61" s="16">
        <v>80</v>
      </c>
      <c r="J61" s="16">
        <v>50</v>
      </c>
      <c r="K61" s="16">
        <v>30</v>
      </c>
      <c r="L61" s="16">
        <v>11</v>
      </c>
      <c r="M61" s="81">
        <v>30</v>
      </c>
      <c r="N61" s="72">
        <v>30</v>
      </c>
      <c r="O61" s="64">
        <v>2530</v>
      </c>
      <c r="P61" s="65">
        <f>Table2245789101123456789[[#This Row],[PEMBULATAN]]*O61</f>
        <v>75900</v>
      </c>
    </row>
    <row r="62" spans="1:16" ht="26.25" customHeight="1" x14ac:dyDescent="0.2">
      <c r="A62" s="14"/>
      <c r="B62" s="14"/>
      <c r="C62" s="73" t="s">
        <v>890</v>
      </c>
      <c r="D62" s="78" t="s">
        <v>289</v>
      </c>
      <c r="E62" s="13">
        <v>44443</v>
      </c>
      <c r="F62" s="76" t="s">
        <v>1063</v>
      </c>
      <c r="G62" s="13">
        <v>44445</v>
      </c>
      <c r="H62" s="77" t="s">
        <v>1064</v>
      </c>
      <c r="I62" s="16">
        <v>80</v>
      </c>
      <c r="J62" s="16">
        <v>51</v>
      </c>
      <c r="K62" s="16">
        <v>15</v>
      </c>
      <c r="L62" s="16" t="s">
        <v>1065</v>
      </c>
      <c r="M62" s="81">
        <v>15.3</v>
      </c>
      <c r="N62" s="72">
        <v>16</v>
      </c>
      <c r="O62" s="64">
        <v>2530</v>
      </c>
      <c r="P62" s="65">
        <f>Table2245789101123456789[[#This Row],[PEMBULATAN]]*O62</f>
        <v>40480</v>
      </c>
    </row>
    <row r="63" spans="1:16" ht="26.25" customHeight="1" x14ac:dyDescent="0.2">
      <c r="A63" s="14"/>
      <c r="B63" s="14"/>
      <c r="C63" s="73" t="s">
        <v>891</v>
      </c>
      <c r="D63" s="78" t="s">
        <v>289</v>
      </c>
      <c r="E63" s="13">
        <v>44443</v>
      </c>
      <c r="F63" s="76" t="s">
        <v>1063</v>
      </c>
      <c r="G63" s="13">
        <v>44445</v>
      </c>
      <c r="H63" s="77" t="s">
        <v>1064</v>
      </c>
      <c r="I63" s="16">
        <v>90</v>
      </c>
      <c r="J63" s="16">
        <v>48</v>
      </c>
      <c r="K63" s="16">
        <v>23</v>
      </c>
      <c r="L63" s="16">
        <v>15</v>
      </c>
      <c r="M63" s="81">
        <v>24.84</v>
      </c>
      <c r="N63" s="72">
        <v>25</v>
      </c>
      <c r="O63" s="64">
        <v>2530</v>
      </c>
      <c r="P63" s="65">
        <f>Table2245789101123456789[[#This Row],[PEMBULATAN]]*O63</f>
        <v>63250</v>
      </c>
    </row>
    <row r="64" spans="1:16" ht="26.25" customHeight="1" x14ac:dyDescent="0.2">
      <c r="A64" s="14"/>
      <c r="B64" s="14"/>
      <c r="C64" s="73" t="s">
        <v>892</v>
      </c>
      <c r="D64" s="78" t="s">
        <v>289</v>
      </c>
      <c r="E64" s="13">
        <v>44443</v>
      </c>
      <c r="F64" s="76" t="s">
        <v>1063</v>
      </c>
      <c r="G64" s="13">
        <v>44445</v>
      </c>
      <c r="H64" s="77" t="s">
        <v>1064</v>
      </c>
      <c r="I64" s="16">
        <v>96</v>
      </c>
      <c r="J64" s="16">
        <v>60</v>
      </c>
      <c r="K64" s="16">
        <v>17</v>
      </c>
      <c r="L64" s="16">
        <v>7</v>
      </c>
      <c r="M64" s="81">
        <v>24.48</v>
      </c>
      <c r="N64" s="72">
        <v>25</v>
      </c>
      <c r="O64" s="64">
        <v>2530</v>
      </c>
      <c r="P64" s="65">
        <f>Table2245789101123456789[[#This Row],[PEMBULATAN]]*O64</f>
        <v>63250</v>
      </c>
    </row>
    <row r="65" spans="1:16" ht="26.25" customHeight="1" x14ac:dyDescent="0.2">
      <c r="A65" s="14"/>
      <c r="B65" s="14"/>
      <c r="C65" s="73" t="s">
        <v>893</v>
      </c>
      <c r="D65" s="78" t="s">
        <v>289</v>
      </c>
      <c r="E65" s="13">
        <v>44443</v>
      </c>
      <c r="F65" s="76" t="s">
        <v>1063</v>
      </c>
      <c r="G65" s="13">
        <v>44445</v>
      </c>
      <c r="H65" s="77" t="s">
        <v>1064</v>
      </c>
      <c r="I65" s="16">
        <v>70</v>
      </c>
      <c r="J65" s="16">
        <v>62</v>
      </c>
      <c r="K65" s="16">
        <v>23</v>
      </c>
      <c r="L65" s="16">
        <v>9</v>
      </c>
      <c r="M65" s="81">
        <v>24.954999999999998</v>
      </c>
      <c r="N65" s="72">
        <v>25</v>
      </c>
      <c r="O65" s="64">
        <v>2530</v>
      </c>
      <c r="P65" s="65">
        <f>Table2245789101123456789[[#This Row],[PEMBULATAN]]*O65</f>
        <v>63250</v>
      </c>
    </row>
    <row r="66" spans="1:16" ht="26.25" customHeight="1" x14ac:dyDescent="0.2">
      <c r="A66" s="14"/>
      <c r="B66" s="14"/>
      <c r="C66" s="73" t="s">
        <v>894</v>
      </c>
      <c r="D66" s="78" t="s">
        <v>289</v>
      </c>
      <c r="E66" s="13">
        <v>44443</v>
      </c>
      <c r="F66" s="76" t="s">
        <v>1063</v>
      </c>
      <c r="G66" s="13">
        <v>44445</v>
      </c>
      <c r="H66" s="77" t="s">
        <v>1064</v>
      </c>
      <c r="I66" s="16">
        <v>92</v>
      </c>
      <c r="J66" s="16">
        <v>45</v>
      </c>
      <c r="K66" s="16">
        <v>21</v>
      </c>
      <c r="L66" s="16">
        <v>12</v>
      </c>
      <c r="M66" s="81">
        <v>21.734999999999999</v>
      </c>
      <c r="N66" s="72">
        <v>22</v>
      </c>
      <c r="O66" s="64">
        <v>2530</v>
      </c>
      <c r="P66" s="65">
        <f>Table2245789101123456789[[#This Row],[PEMBULATAN]]*O66</f>
        <v>55660</v>
      </c>
    </row>
    <row r="67" spans="1:16" ht="26.25" customHeight="1" x14ac:dyDescent="0.2">
      <c r="A67" s="14"/>
      <c r="B67" s="14"/>
      <c r="C67" s="73" t="s">
        <v>895</v>
      </c>
      <c r="D67" s="78" t="s">
        <v>289</v>
      </c>
      <c r="E67" s="13">
        <v>44443</v>
      </c>
      <c r="F67" s="76" t="s">
        <v>1063</v>
      </c>
      <c r="G67" s="13">
        <v>44445</v>
      </c>
      <c r="H67" s="77" t="s">
        <v>1064</v>
      </c>
      <c r="I67" s="16">
        <v>88</v>
      </c>
      <c r="J67" s="16">
        <v>37</v>
      </c>
      <c r="K67" s="16">
        <v>12</v>
      </c>
      <c r="L67" s="16">
        <v>6</v>
      </c>
      <c r="M67" s="81">
        <v>9.7680000000000007</v>
      </c>
      <c r="N67" s="72">
        <v>10</v>
      </c>
      <c r="O67" s="64">
        <v>2530</v>
      </c>
      <c r="P67" s="65">
        <f>Table2245789101123456789[[#This Row],[PEMBULATAN]]*O67</f>
        <v>25300</v>
      </c>
    </row>
    <row r="68" spans="1:16" ht="26.25" customHeight="1" x14ac:dyDescent="0.2">
      <c r="A68" s="14"/>
      <c r="B68" s="14"/>
      <c r="C68" s="73" t="s">
        <v>896</v>
      </c>
      <c r="D68" s="78" t="s">
        <v>289</v>
      </c>
      <c r="E68" s="13">
        <v>44443</v>
      </c>
      <c r="F68" s="76" t="s">
        <v>1063</v>
      </c>
      <c r="G68" s="13">
        <v>44445</v>
      </c>
      <c r="H68" s="77" t="s">
        <v>1064</v>
      </c>
      <c r="I68" s="16">
        <v>59</v>
      </c>
      <c r="J68" s="16">
        <v>20</v>
      </c>
      <c r="K68" s="16">
        <v>23</v>
      </c>
      <c r="L68" s="16">
        <v>6</v>
      </c>
      <c r="M68" s="81">
        <v>6.7850000000000001</v>
      </c>
      <c r="N68" s="72">
        <v>7</v>
      </c>
      <c r="O68" s="64">
        <v>2530</v>
      </c>
      <c r="P68" s="65">
        <f>Table2245789101123456789[[#This Row],[PEMBULATAN]]*O68</f>
        <v>17710</v>
      </c>
    </row>
    <row r="69" spans="1:16" ht="26.25" customHeight="1" x14ac:dyDescent="0.2">
      <c r="A69" s="14"/>
      <c r="B69" s="14"/>
      <c r="C69" s="73" t="s">
        <v>897</v>
      </c>
      <c r="D69" s="78" t="s">
        <v>289</v>
      </c>
      <c r="E69" s="13">
        <v>44443</v>
      </c>
      <c r="F69" s="76" t="s">
        <v>1063</v>
      </c>
      <c r="G69" s="13">
        <v>44445</v>
      </c>
      <c r="H69" s="77" t="s">
        <v>1064</v>
      </c>
      <c r="I69" s="16">
        <v>91</v>
      </c>
      <c r="J69" s="16">
        <v>45</v>
      </c>
      <c r="K69" s="16">
        <v>21</v>
      </c>
      <c r="L69" s="16">
        <v>21</v>
      </c>
      <c r="M69" s="81">
        <v>21.498750000000001</v>
      </c>
      <c r="N69" s="72">
        <v>22</v>
      </c>
      <c r="O69" s="64">
        <v>2530</v>
      </c>
      <c r="P69" s="65">
        <f>Table2245789101123456789[[#This Row],[PEMBULATAN]]*O69</f>
        <v>55660</v>
      </c>
    </row>
    <row r="70" spans="1:16" ht="26.25" customHeight="1" x14ac:dyDescent="0.2">
      <c r="A70" s="14"/>
      <c r="B70" s="14"/>
      <c r="C70" s="73" t="s">
        <v>898</v>
      </c>
      <c r="D70" s="78" t="s">
        <v>289</v>
      </c>
      <c r="E70" s="13">
        <v>44443</v>
      </c>
      <c r="F70" s="76" t="s">
        <v>1063</v>
      </c>
      <c r="G70" s="13">
        <v>44445</v>
      </c>
      <c r="H70" s="77" t="s">
        <v>1064</v>
      </c>
      <c r="I70" s="16">
        <v>95</v>
      </c>
      <c r="J70" s="16">
        <v>50</v>
      </c>
      <c r="K70" s="16">
        <v>33</v>
      </c>
      <c r="L70" s="16">
        <v>21</v>
      </c>
      <c r="M70" s="81">
        <v>39.1875</v>
      </c>
      <c r="N70" s="72">
        <v>39</v>
      </c>
      <c r="O70" s="64">
        <v>2530</v>
      </c>
      <c r="P70" s="65">
        <f>Table2245789101123456789[[#This Row],[PEMBULATAN]]*O70</f>
        <v>98670</v>
      </c>
    </row>
    <row r="71" spans="1:16" ht="26.25" customHeight="1" x14ac:dyDescent="0.2">
      <c r="A71" s="14"/>
      <c r="B71" s="14"/>
      <c r="C71" s="73" t="s">
        <v>899</v>
      </c>
      <c r="D71" s="78" t="s">
        <v>289</v>
      </c>
      <c r="E71" s="13">
        <v>44443</v>
      </c>
      <c r="F71" s="76" t="s">
        <v>1063</v>
      </c>
      <c r="G71" s="13">
        <v>44445</v>
      </c>
      <c r="H71" s="77" t="s">
        <v>1064</v>
      </c>
      <c r="I71" s="16">
        <v>81</v>
      </c>
      <c r="J71" s="16">
        <v>51</v>
      </c>
      <c r="K71" s="16">
        <v>21</v>
      </c>
      <c r="L71" s="16">
        <v>15</v>
      </c>
      <c r="M71" s="81">
        <v>21.687750000000001</v>
      </c>
      <c r="N71" s="72">
        <v>22</v>
      </c>
      <c r="O71" s="64">
        <v>2530</v>
      </c>
      <c r="P71" s="65">
        <f>Table2245789101123456789[[#This Row],[PEMBULATAN]]*O71</f>
        <v>55660</v>
      </c>
    </row>
    <row r="72" spans="1:16" ht="26.25" customHeight="1" x14ac:dyDescent="0.2">
      <c r="A72" s="14"/>
      <c r="B72" s="14"/>
      <c r="C72" s="73" t="s">
        <v>900</v>
      </c>
      <c r="D72" s="78" t="s">
        <v>289</v>
      </c>
      <c r="E72" s="13">
        <v>44443</v>
      </c>
      <c r="F72" s="76" t="s">
        <v>1063</v>
      </c>
      <c r="G72" s="13">
        <v>44445</v>
      </c>
      <c r="H72" s="77" t="s">
        <v>1064</v>
      </c>
      <c r="I72" s="16">
        <v>61</v>
      </c>
      <c r="J72" s="16">
        <v>40</v>
      </c>
      <c r="K72" s="16">
        <v>11</v>
      </c>
      <c r="L72" s="16">
        <v>5</v>
      </c>
      <c r="M72" s="81">
        <v>6.71</v>
      </c>
      <c r="N72" s="72">
        <v>7</v>
      </c>
      <c r="O72" s="64">
        <v>2530</v>
      </c>
      <c r="P72" s="65">
        <f>Table2245789101123456789[[#This Row],[PEMBULATAN]]*O72</f>
        <v>17710</v>
      </c>
    </row>
    <row r="73" spans="1:16" ht="26.25" customHeight="1" x14ac:dyDescent="0.2">
      <c r="A73" s="14"/>
      <c r="B73" s="14"/>
      <c r="C73" s="73" t="s">
        <v>901</v>
      </c>
      <c r="D73" s="78" t="s">
        <v>289</v>
      </c>
      <c r="E73" s="13">
        <v>44443</v>
      </c>
      <c r="F73" s="76" t="s">
        <v>1063</v>
      </c>
      <c r="G73" s="13">
        <v>44445</v>
      </c>
      <c r="H73" s="77" t="s">
        <v>1064</v>
      </c>
      <c r="I73" s="16">
        <v>52</v>
      </c>
      <c r="J73" s="16">
        <v>30</v>
      </c>
      <c r="K73" s="16">
        <v>18</v>
      </c>
      <c r="L73" s="16">
        <v>4</v>
      </c>
      <c r="M73" s="81">
        <v>7.02</v>
      </c>
      <c r="N73" s="72">
        <v>7</v>
      </c>
      <c r="O73" s="64">
        <v>2530</v>
      </c>
      <c r="P73" s="65">
        <f>Table2245789101123456789[[#This Row],[PEMBULATAN]]*O73</f>
        <v>17710</v>
      </c>
    </row>
    <row r="74" spans="1:16" ht="26.25" customHeight="1" x14ac:dyDescent="0.2">
      <c r="A74" s="14"/>
      <c r="B74" s="14"/>
      <c r="C74" s="73" t="s">
        <v>902</v>
      </c>
      <c r="D74" s="78" t="s">
        <v>289</v>
      </c>
      <c r="E74" s="13">
        <v>44443</v>
      </c>
      <c r="F74" s="76" t="s">
        <v>1063</v>
      </c>
      <c r="G74" s="13">
        <v>44445</v>
      </c>
      <c r="H74" s="77" t="s">
        <v>1064</v>
      </c>
      <c r="I74" s="16">
        <v>105</v>
      </c>
      <c r="J74" s="16">
        <v>52</v>
      </c>
      <c r="K74" s="16">
        <v>27</v>
      </c>
      <c r="L74" s="16">
        <v>25</v>
      </c>
      <c r="M74" s="81">
        <v>36.854999999999997</v>
      </c>
      <c r="N74" s="72">
        <v>37</v>
      </c>
      <c r="O74" s="64">
        <v>2530</v>
      </c>
      <c r="P74" s="65">
        <f>Table2245789101123456789[[#This Row],[PEMBULATAN]]*O74</f>
        <v>93610</v>
      </c>
    </row>
    <row r="75" spans="1:16" ht="26.25" customHeight="1" x14ac:dyDescent="0.2">
      <c r="A75" s="14"/>
      <c r="B75" s="14"/>
      <c r="C75" s="73" t="s">
        <v>903</v>
      </c>
      <c r="D75" s="78" t="s">
        <v>289</v>
      </c>
      <c r="E75" s="13">
        <v>44443</v>
      </c>
      <c r="F75" s="76" t="s">
        <v>1063</v>
      </c>
      <c r="G75" s="13">
        <v>44445</v>
      </c>
      <c r="H75" s="77" t="s">
        <v>1064</v>
      </c>
      <c r="I75" s="16">
        <v>88</v>
      </c>
      <c r="J75" s="16">
        <v>53</v>
      </c>
      <c r="K75" s="16">
        <v>15</v>
      </c>
      <c r="L75" s="16">
        <v>22</v>
      </c>
      <c r="M75" s="81">
        <v>17.489999999999998</v>
      </c>
      <c r="N75" s="72">
        <v>22</v>
      </c>
      <c r="O75" s="64">
        <v>2530</v>
      </c>
      <c r="P75" s="65">
        <f>Table2245789101123456789[[#This Row],[PEMBULATAN]]*O75</f>
        <v>55660</v>
      </c>
    </row>
    <row r="76" spans="1:16" ht="26.25" customHeight="1" x14ac:dyDescent="0.2">
      <c r="A76" s="14"/>
      <c r="B76" s="14"/>
      <c r="C76" s="73" t="s">
        <v>904</v>
      </c>
      <c r="D76" s="78" t="s">
        <v>289</v>
      </c>
      <c r="E76" s="13">
        <v>44443</v>
      </c>
      <c r="F76" s="76" t="s">
        <v>1063</v>
      </c>
      <c r="G76" s="13">
        <v>44445</v>
      </c>
      <c r="H76" s="77" t="s">
        <v>1064</v>
      </c>
      <c r="I76" s="16">
        <v>90</v>
      </c>
      <c r="J76" s="16">
        <v>47</v>
      </c>
      <c r="K76" s="16">
        <v>22</v>
      </c>
      <c r="L76" s="16">
        <v>6</v>
      </c>
      <c r="M76" s="81">
        <v>23.265000000000001</v>
      </c>
      <c r="N76" s="72">
        <v>23</v>
      </c>
      <c r="O76" s="64">
        <v>2530</v>
      </c>
      <c r="P76" s="65">
        <f>Table2245789101123456789[[#This Row],[PEMBULATAN]]*O76</f>
        <v>58190</v>
      </c>
    </row>
    <row r="77" spans="1:16" ht="26.25" customHeight="1" x14ac:dyDescent="0.2">
      <c r="A77" s="14"/>
      <c r="B77" s="14"/>
      <c r="C77" s="73" t="s">
        <v>905</v>
      </c>
      <c r="D77" s="78" t="s">
        <v>289</v>
      </c>
      <c r="E77" s="13">
        <v>44443</v>
      </c>
      <c r="F77" s="76" t="s">
        <v>1063</v>
      </c>
      <c r="G77" s="13">
        <v>44445</v>
      </c>
      <c r="H77" s="77" t="s">
        <v>1064</v>
      </c>
      <c r="I77" s="16">
        <v>81</v>
      </c>
      <c r="J77" s="16">
        <v>42</v>
      </c>
      <c r="K77" s="16">
        <v>15</v>
      </c>
      <c r="L77" s="16">
        <v>8</v>
      </c>
      <c r="M77" s="81">
        <v>12.7575</v>
      </c>
      <c r="N77" s="72">
        <v>13</v>
      </c>
      <c r="O77" s="64">
        <v>2530</v>
      </c>
      <c r="P77" s="65">
        <f>Table2245789101123456789[[#This Row],[PEMBULATAN]]*O77</f>
        <v>32890</v>
      </c>
    </row>
    <row r="78" spans="1:16" ht="26.25" customHeight="1" x14ac:dyDescent="0.2">
      <c r="A78" s="14"/>
      <c r="B78" s="14"/>
      <c r="C78" s="73" t="s">
        <v>906</v>
      </c>
      <c r="D78" s="78" t="s">
        <v>289</v>
      </c>
      <c r="E78" s="13">
        <v>44443</v>
      </c>
      <c r="F78" s="76" t="s">
        <v>1063</v>
      </c>
      <c r="G78" s="13">
        <v>44445</v>
      </c>
      <c r="H78" s="77" t="s">
        <v>1064</v>
      </c>
      <c r="I78" s="16">
        <v>18</v>
      </c>
      <c r="J78" s="16">
        <v>10</v>
      </c>
      <c r="K78" s="16">
        <v>2</v>
      </c>
      <c r="L78" s="16">
        <v>1</v>
      </c>
      <c r="M78" s="81">
        <v>0.09</v>
      </c>
      <c r="N78" s="72">
        <v>1</v>
      </c>
      <c r="O78" s="64">
        <v>2530</v>
      </c>
      <c r="P78" s="65">
        <f>Table2245789101123456789[[#This Row],[PEMBULATAN]]*O78</f>
        <v>2530</v>
      </c>
    </row>
    <row r="79" spans="1:16" ht="26.25" customHeight="1" x14ac:dyDescent="0.2">
      <c r="A79" s="14"/>
      <c r="B79" s="14"/>
      <c r="C79" s="73" t="s">
        <v>907</v>
      </c>
      <c r="D79" s="78" t="s">
        <v>289</v>
      </c>
      <c r="E79" s="13">
        <v>44443</v>
      </c>
      <c r="F79" s="76" t="s">
        <v>1063</v>
      </c>
      <c r="G79" s="13">
        <v>44445</v>
      </c>
      <c r="H79" s="77" t="s">
        <v>1064</v>
      </c>
      <c r="I79" s="16">
        <v>97</v>
      </c>
      <c r="J79" s="16">
        <v>52</v>
      </c>
      <c r="K79" s="16">
        <v>28</v>
      </c>
      <c r="L79" s="16">
        <v>14</v>
      </c>
      <c r="M79" s="81">
        <v>35.308</v>
      </c>
      <c r="N79" s="72">
        <v>36</v>
      </c>
      <c r="O79" s="64">
        <v>2530</v>
      </c>
      <c r="P79" s="65">
        <f>Table2245789101123456789[[#This Row],[PEMBULATAN]]*O79</f>
        <v>91080</v>
      </c>
    </row>
    <row r="80" spans="1:16" ht="26.25" customHeight="1" x14ac:dyDescent="0.2">
      <c r="A80" s="14"/>
      <c r="B80" s="14"/>
      <c r="C80" s="73" t="s">
        <v>908</v>
      </c>
      <c r="D80" s="78" t="s">
        <v>289</v>
      </c>
      <c r="E80" s="13">
        <v>44443</v>
      </c>
      <c r="F80" s="76" t="s">
        <v>1063</v>
      </c>
      <c r="G80" s="13">
        <v>44445</v>
      </c>
      <c r="H80" s="77" t="s">
        <v>1064</v>
      </c>
      <c r="I80" s="16">
        <v>81</v>
      </c>
      <c r="J80" s="16">
        <v>52</v>
      </c>
      <c r="K80" s="16">
        <v>17</v>
      </c>
      <c r="L80" s="16">
        <v>13</v>
      </c>
      <c r="M80" s="81">
        <v>17.901</v>
      </c>
      <c r="N80" s="72">
        <v>18</v>
      </c>
      <c r="O80" s="64">
        <v>2530</v>
      </c>
      <c r="P80" s="65">
        <f>Table2245789101123456789[[#This Row],[PEMBULATAN]]*O80</f>
        <v>45540</v>
      </c>
    </row>
    <row r="81" spans="1:16" ht="26.25" customHeight="1" x14ac:dyDescent="0.2">
      <c r="A81" s="14"/>
      <c r="B81" s="14"/>
      <c r="C81" s="73" t="s">
        <v>909</v>
      </c>
      <c r="D81" s="78" t="s">
        <v>289</v>
      </c>
      <c r="E81" s="13">
        <v>44443</v>
      </c>
      <c r="F81" s="76" t="s">
        <v>1063</v>
      </c>
      <c r="G81" s="13">
        <v>44445</v>
      </c>
      <c r="H81" s="77" t="s">
        <v>1064</v>
      </c>
      <c r="I81" s="16">
        <v>72</v>
      </c>
      <c r="J81" s="16">
        <v>57</v>
      </c>
      <c r="K81" s="16">
        <v>19</v>
      </c>
      <c r="L81" s="16">
        <v>9</v>
      </c>
      <c r="M81" s="81">
        <v>19.494</v>
      </c>
      <c r="N81" s="72">
        <v>20</v>
      </c>
      <c r="O81" s="64">
        <v>2530</v>
      </c>
      <c r="P81" s="65">
        <f>Table2245789101123456789[[#This Row],[PEMBULATAN]]*O81</f>
        <v>50600</v>
      </c>
    </row>
    <row r="82" spans="1:16" ht="26.25" customHeight="1" x14ac:dyDescent="0.2">
      <c r="A82" s="14"/>
      <c r="B82" s="14"/>
      <c r="C82" s="73" t="s">
        <v>910</v>
      </c>
      <c r="D82" s="78" t="s">
        <v>289</v>
      </c>
      <c r="E82" s="13">
        <v>44443</v>
      </c>
      <c r="F82" s="76" t="s">
        <v>1063</v>
      </c>
      <c r="G82" s="13">
        <v>44445</v>
      </c>
      <c r="H82" s="77" t="s">
        <v>1064</v>
      </c>
      <c r="I82" s="16">
        <v>95</v>
      </c>
      <c r="J82" s="16">
        <v>45</v>
      </c>
      <c r="K82" s="16">
        <v>24</v>
      </c>
      <c r="L82" s="16">
        <v>22</v>
      </c>
      <c r="M82" s="81">
        <v>25.65</v>
      </c>
      <c r="N82" s="72">
        <v>26</v>
      </c>
      <c r="O82" s="64">
        <v>2530</v>
      </c>
      <c r="P82" s="65">
        <f>Table2245789101123456789[[#This Row],[PEMBULATAN]]*O82</f>
        <v>65780</v>
      </c>
    </row>
    <row r="83" spans="1:16" ht="26.25" customHeight="1" x14ac:dyDescent="0.2">
      <c r="A83" s="14"/>
      <c r="B83" s="14"/>
      <c r="C83" s="73" t="s">
        <v>911</v>
      </c>
      <c r="D83" s="78" t="s">
        <v>289</v>
      </c>
      <c r="E83" s="13">
        <v>44443</v>
      </c>
      <c r="F83" s="76" t="s">
        <v>1063</v>
      </c>
      <c r="G83" s="13">
        <v>44445</v>
      </c>
      <c r="H83" s="77" t="s">
        <v>1064</v>
      </c>
      <c r="I83" s="16">
        <v>100</v>
      </c>
      <c r="J83" s="16">
        <v>52</v>
      </c>
      <c r="K83" s="16">
        <v>21</v>
      </c>
      <c r="L83" s="16">
        <v>21</v>
      </c>
      <c r="M83" s="81">
        <v>27.3</v>
      </c>
      <c r="N83" s="72">
        <v>28</v>
      </c>
      <c r="O83" s="64">
        <v>2530</v>
      </c>
      <c r="P83" s="65">
        <f>Table2245789101123456789[[#This Row],[PEMBULATAN]]*O83</f>
        <v>70840</v>
      </c>
    </row>
    <row r="84" spans="1:16" ht="26.25" customHeight="1" x14ac:dyDescent="0.2">
      <c r="A84" s="14"/>
      <c r="B84" s="14"/>
      <c r="C84" s="73" t="s">
        <v>912</v>
      </c>
      <c r="D84" s="78" t="s">
        <v>289</v>
      </c>
      <c r="E84" s="13">
        <v>44443</v>
      </c>
      <c r="F84" s="76" t="s">
        <v>1063</v>
      </c>
      <c r="G84" s="13">
        <v>44445</v>
      </c>
      <c r="H84" s="77" t="s">
        <v>1064</v>
      </c>
      <c r="I84" s="16">
        <v>87</v>
      </c>
      <c r="J84" s="16">
        <v>43</v>
      </c>
      <c r="K84" s="16">
        <v>22</v>
      </c>
      <c r="L84" s="16">
        <v>13</v>
      </c>
      <c r="M84" s="81">
        <v>20.575500000000002</v>
      </c>
      <c r="N84" s="72">
        <v>21</v>
      </c>
      <c r="O84" s="64">
        <v>2530</v>
      </c>
      <c r="P84" s="65">
        <f>Table2245789101123456789[[#This Row],[PEMBULATAN]]*O84</f>
        <v>53130</v>
      </c>
    </row>
    <row r="85" spans="1:16" ht="26.25" customHeight="1" x14ac:dyDescent="0.2">
      <c r="A85" s="14"/>
      <c r="B85" s="14"/>
      <c r="C85" s="73" t="s">
        <v>913</v>
      </c>
      <c r="D85" s="78" t="s">
        <v>289</v>
      </c>
      <c r="E85" s="13">
        <v>44443</v>
      </c>
      <c r="F85" s="76" t="s">
        <v>1063</v>
      </c>
      <c r="G85" s="13">
        <v>44445</v>
      </c>
      <c r="H85" s="77" t="s">
        <v>1064</v>
      </c>
      <c r="I85" s="16">
        <v>60</v>
      </c>
      <c r="J85" s="16">
        <v>58</v>
      </c>
      <c r="K85" s="16">
        <v>11</v>
      </c>
      <c r="L85" s="16">
        <v>6</v>
      </c>
      <c r="M85" s="81">
        <v>9.57</v>
      </c>
      <c r="N85" s="72">
        <v>10</v>
      </c>
      <c r="O85" s="64">
        <v>2530</v>
      </c>
      <c r="P85" s="65">
        <f>Table2245789101123456789[[#This Row],[PEMBULATAN]]*O85</f>
        <v>25300</v>
      </c>
    </row>
    <row r="86" spans="1:16" ht="26.25" customHeight="1" x14ac:dyDescent="0.2">
      <c r="A86" s="14"/>
      <c r="B86" s="14"/>
      <c r="C86" s="73" t="s">
        <v>914</v>
      </c>
      <c r="D86" s="78" t="s">
        <v>289</v>
      </c>
      <c r="E86" s="13">
        <v>44443</v>
      </c>
      <c r="F86" s="76" t="s">
        <v>1063</v>
      </c>
      <c r="G86" s="13">
        <v>44445</v>
      </c>
      <c r="H86" s="77" t="s">
        <v>1064</v>
      </c>
      <c r="I86" s="16">
        <v>84</v>
      </c>
      <c r="J86" s="16">
        <v>38</v>
      </c>
      <c r="K86" s="16">
        <v>27</v>
      </c>
      <c r="L86" s="16">
        <v>4</v>
      </c>
      <c r="M86" s="81">
        <v>21.545999999999999</v>
      </c>
      <c r="N86" s="72">
        <v>22</v>
      </c>
      <c r="O86" s="64">
        <v>2530</v>
      </c>
      <c r="P86" s="65">
        <f>Table2245789101123456789[[#This Row],[PEMBULATAN]]*O86</f>
        <v>55660</v>
      </c>
    </row>
    <row r="87" spans="1:16" ht="26.25" customHeight="1" x14ac:dyDescent="0.2">
      <c r="A87" s="14"/>
      <c r="B87" s="14"/>
      <c r="C87" s="73" t="s">
        <v>915</v>
      </c>
      <c r="D87" s="78" t="s">
        <v>289</v>
      </c>
      <c r="E87" s="13">
        <v>44443</v>
      </c>
      <c r="F87" s="76" t="s">
        <v>1063</v>
      </c>
      <c r="G87" s="13">
        <v>44445</v>
      </c>
      <c r="H87" s="77" t="s">
        <v>1064</v>
      </c>
      <c r="I87" s="16">
        <v>72</v>
      </c>
      <c r="J87" s="16">
        <v>45</v>
      </c>
      <c r="K87" s="16">
        <v>18</v>
      </c>
      <c r="L87" s="16">
        <v>6</v>
      </c>
      <c r="M87" s="81">
        <v>14.58</v>
      </c>
      <c r="N87" s="72">
        <v>15</v>
      </c>
      <c r="O87" s="64">
        <v>2530</v>
      </c>
      <c r="P87" s="65">
        <f>Table2245789101123456789[[#This Row],[PEMBULATAN]]*O87</f>
        <v>37950</v>
      </c>
    </row>
    <row r="88" spans="1:16" ht="26.25" customHeight="1" x14ac:dyDescent="0.2">
      <c r="A88" s="14"/>
      <c r="B88" s="14"/>
      <c r="C88" s="73" t="s">
        <v>916</v>
      </c>
      <c r="D88" s="78" t="s">
        <v>289</v>
      </c>
      <c r="E88" s="13">
        <v>44443</v>
      </c>
      <c r="F88" s="76" t="s">
        <v>1063</v>
      </c>
      <c r="G88" s="13">
        <v>44445</v>
      </c>
      <c r="H88" s="77" t="s">
        <v>1064</v>
      </c>
      <c r="I88" s="16">
        <v>95</v>
      </c>
      <c r="J88" s="16">
        <v>42</v>
      </c>
      <c r="K88" s="16">
        <v>22</v>
      </c>
      <c r="L88" s="16">
        <v>25</v>
      </c>
      <c r="M88" s="81">
        <v>21.945</v>
      </c>
      <c r="N88" s="72">
        <v>25</v>
      </c>
      <c r="O88" s="64">
        <v>2530</v>
      </c>
      <c r="P88" s="65">
        <f>Table2245789101123456789[[#This Row],[PEMBULATAN]]*O88</f>
        <v>63250</v>
      </c>
    </row>
    <row r="89" spans="1:16" ht="26.25" customHeight="1" x14ac:dyDescent="0.2">
      <c r="A89" s="14"/>
      <c r="B89" s="14"/>
      <c r="C89" s="73" t="s">
        <v>917</v>
      </c>
      <c r="D89" s="78" t="s">
        <v>289</v>
      </c>
      <c r="E89" s="13">
        <v>44443</v>
      </c>
      <c r="F89" s="76" t="s">
        <v>1063</v>
      </c>
      <c r="G89" s="13">
        <v>44445</v>
      </c>
      <c r="H89" s="77" t="s">
        <v>1064</v>
      </c>
      <c r="I89" s="16">
        <v>90</v>
      </c>
      <c r="J89" s="16">
        <v>45</v>
      </c>
      <c r="K89" s="16">
        <v>27</v>
      </c>
      <c r="L89" s="16">
        <v>11</v>
      </c>
      <c r="M89" s="81">
        <v>27.337499999999999</v>
      </c>
      <c r="N89" s="72">
        <v>28</v>
      </c>
      <c r="O89" s="64">
        <v>2530</v>
      </c>
      <c r="P89" s="65">
        <f>Table2245789101123456789[[#This Row],[PEMBULATAN]]*O89</f>
        <v>70840</v>
      </c>
    </row>
    <row r="90" spans="1:16" ht="26.25" customHeight="1" x14ac:dyDescent="0.2">
      <c r="A90" s="14"/>
      <c r="B90" s="14"/>
      <c r="C90" s="73" t="s">
        <v>918</v>
      </c>
      <c r="D90" s="78" t="s">
        <v>289</v>
      </c>
      <c r="E90" s="13">
        <v>44443</v>
      </c>
      <c r="F90" s="76" t="s">
        <v>1063</v>
      </c>
      <c r="G90" s="13">
        <v>44445</v>
      </c>
      <c r="H90" s="77" t="s">
        <v>1064</v>
      </c>
      <c r="I90" s="16">
        <v>101</v>
      </c>
      <c r="J90" s="16">
        <v>54</v>
      </c>
      <c r="K90" s="16">
        <v>23</v>
      </c>
      <c r="L90" s="16">
        <v>18</v>
      </c>
      <c r="M90" s="81">
        <v>31.360499999999998</v>
      </c>
      <c r="N90" s="72">
        <v>32</v>
      </c>
      <c r="O90" s="64">
        <v>2530</v>
      </c>
      <c r="P90" s="65">
        <f>Table2245789101123456789[[#This Row],[PEMBULATAN]]*O90</f>
        <v>80960</v>
      </c>
    </row>
    <row r="91" spans="1:16" ht="26.25" customHeight="1" x14ac:dyDescent="0.2">
      <c r="A91" s="14"/>
      <c r="B91" s="14"/>
      <c r="C91" s="73" t="s">
        <v>919</v>
      </c>
      <c r="D91" s="78" t="s">
        <v>289</v>
      </c>
      <c r="E91" s="13">
        <v>44443</v>
      </c>
      <c r="F91" s="76" t="s">
        <v>1063</v>
      </c>
      <c r="G91" s="13">
        <v>44445</v>
      </c>
      <c r="H91" s="77" t="s">
        <v>1064</v>
      </c>
      <c r="I91" s="16">
        <v>97</v>
      </c>
      <c r="J91" s="16">
        <v>62</v>
      </c>
      <c r="K91" s="16">
        <v>22</v>
      </c>
      <c r="L91" s="16">
        <v>18</v>
      </c>
      <c r="M91" s="81">
        <v>33.076999999999998</v>
      </c>
      <c r="N91" s="72">
        <v>33</v>
      </c>
      <c r="O91" s="64">
        <v>2530</v>
      </c>
      <c r="P91" s="65">
        <f>Table2245789101123456789[[#This Row],[PEMBULATAN]]*O91</f>
        <v>83490</v>
      </c>
    </row>
    <row r="92" spans="1:16" ht="26.25" customHeight="1" x14ac:dyDescent="0.2">
      <c r="A92" s="14"/>
      <c r="B92" s="14"/>
      <c r="C92" s="73" t="s">
        <v>920</v>
      </c>
      <c r="D92" s="78" t="s">
        <v>289</v>
      </c>
      <c r="E92" s="13">
        <v>44443</v>
      </c>
      <c r="F92" s="76" t="s">
        <v>1063</v>
      </c>
      <c r="G92" s="13">
        <v>44445</v>
      </c>
      <c r="H92" s="77" t="s">
        <v>1064</v>
      </c>
      <c r="I92" s="16">
        <v>104</v>
      </c>
      <c r="J92" s="16">
        <v>54</v>
      </c>
      <c r="K92" s="16">
        <v>33</v>
      </c>
      <c r="L92" s="16">
        <v>18</v>
      </c>
      <c r="M92" s="81">
        <v>46.332000000000001</v>
      </c>
      <c r="N92" s="72">
        <v>47</v>
      </c>
      <c r="O92" s="64">
        <v>2530</v>
      </c>
      <c r="P92" s="65">
        <f>Table2245789101123456789[[#This Row],[PEMBULATAN]]*O92</f>
        <v>118910</v>
      </c>
    </row>
    <row r="93" spans="1:16" ht="26.25" customHeight="1" x14ac:dyDescent="0.2">
      <c r="A93" s="14"/>
      <c r="B93" s="14"/>
      <c r="C93" s="73" t="s">
        <v>921</v>
      </c>
      <c r="D93" s="78" t="s">
        <v>289</v>
      </c>
      <c r="E93" s="13">
        <v>44443</v>
      </c>
      <c r="F93" s="76" t="s">
        <v>1063</v>
      </c>
      <c r="G93" s="13">
        <v>44445</v>
      </c>
      <c r="H93" s="77" t="s">
        <v>1064</v>
      </c>
      <c r="I93" s="16">
        <v>70</v>
      </c>
      <c r="J93" s="16">
        <v>47</v>
      </c>
      <c r="K93" s="16">
        <v>18</v>
      </c>
      <c r="L93" s="16">
        <v>13</v>
      </c>
      <c r="M93" s="81">
        <v>14.805</v>
      </c>
      <c r="N93" s="72">
        <v>15</v>
      </c>
      <c r="O93" s="64">
        <v>2530</v>
      </c>
      <c r="P93" s="65">
        <f>Table2245789101123456789[[#This Row],[PEMBULATAN]]*O93</f>
        <v>37950</v>
      </c>
    </row>
    <row r="94" spans="1:16" ht="26.25" customHeight="1" x14ac:dyDescent="0.2">
      <c r="A94" s="14"/>
      <c r="B94" s="14"/>
      <c r="C94" s="73" t="s">
        <v>922</v>
      </c>
      <c r="D94" s="78" t="s">
        <v>289</v>
      </c>
      <c r="E94" s="13">
        <v>44443</v>
      </c>
      <c r="F94" s="76" t="s">
        <v>1063</v>
      </c>
      <c r="G94" s="13">
        <v>44445</v>
      </c>
      <c r="H94" s="77" t="s">
        <v>1064</v>
      </c>
      <c r="I94" s="16">
        <v>102</v>
      </c>
      <c r="J94" s="16">
        <v>54</v>
      </c>
      <c r="K94" s="16">
        <v>21</v>
      </c>
      <c r="L94" s="16">
        <v>23</v>
      </c>
      <c r="M94" s="81">
        <v>28.917000000000002</v>
      </c>
      <c r="N94" s="72">
        <v>29</v>
      </c>
      <c r="O94" s="64">
        <v>2530</v>
      </c>
      <c r="P94" s="65">
        <f>Table2245789101123456789[[#This Row],[PEMBULATAN]]*O94</f>
        <v>73370</v>
      </c>
    </row>
    <row r="95" spans="1:16" ht="26.25" customHeight="1" x14ac:dyDescent="0.2">
      <c r="A95" s="14"/>
      <c r="B95" s="14"/>
      <c r="C95" s="73" t="s">
        <v>923</v>
      </c>
      <c r="D95" s="78" t="s">
        <v>289</v>
      </c>
      <c r="E95" s="13">
        <v>44443</v>
      </c>
      <c r="F95" s="76" t="s">
        <v>1063</v>
      </c>
      <c r="G95" s="13">
        <v>44445</v>
      </c>
      <c r="H95" s="77" t="s">
        <v>1064</v>
      </c>
      <c r="I95" s="16">
        <v>95</v>
      </c>
      <c r="J95" s="16">
        <v>51</v>
      </c>
      <c r="K95" s="16">
        <v>27</v>
      </c>
      <c r="L95" s="16">
        <v>25</v>
      </c>
      <c r="M95" s="81">
        <v>32.703749999999999</v>
      </c>
      <c r="N95" s="72">
        <v>33</v>
      </c>
      <c r="O95" s="64">
        <v>2530</v>
      </c>
      <c r="P95" s="65">
        <f>Table2245789101123456789[[#This Row],[PEMBULATAN]]*O95</f>
        <v>83490</v>
      </c>
    </row>
    <row r="96" spans="1:16" ht="26.25" customHeight="1" x14ac:dyDescent="0.2">
      <c r="A96" s="14"/>
      <c r="B96" s="14"/>
      <c r="C96" s="73" t="s">
        <v>924</v>
      </c>
      <c r="D96" s="78" t="s">
        <v>289</v>
      </c>
      <c r="E96" s="13">
        <v>44443</v>
      </c>
      <c r="F96" s="76" t="s">
        <v>1063</v>
      </c>
      <c r="G96" s="13">
        <v>44445</v>
      </c>
      <c r="H96" s="77" t="s">
        <v>1064</v>
      </c>
      <c r="I96" s="16">
        <v>102</v>
      </c>
      <c r="J96" s="16">
        <v>58</v>
      </c>
      <c r="K96" s="16">
        <v>23</v>
      </c>
      <c r="L96" s="16">
        <v>30</v>
      </c>
      <c r="M96" s="81">
        <v>34.017000000000003</v>
      </c>
      <c r="N96" s="72">
        <v>34</v>
      </c>
      <c r="O96" s="64">
        <v>2530</v>
      </c>
      <c r="P96" s="65">
        <f>Table2245789101123456789[[#This Row],[PEMBULATAN]]*O96</f>
        <v>86020</v>
      </c>
    </row>
    <row r="97" spans="1:16" ht="26.25" customHeight="1" x14ac:dyDescent="0.2">
      <c r="A97" s="14"/>
      <c r="B97" s="14"/>
      <c r="C97" s="73" t="s">
        <v>925</v>
      </c>
      <c r="D97" s="78" t="s">
        <v>289</v>
      </c>
      <c r="E97" s="13">
        <v>44443</v>
      </c>
      <c r="F97" s="76" t="s">
        <v>1063</v>
      </c>
      <c r="G97" s="13">
        <v>44445</v>
      </c>
      <c r="H97" s="77" t="s">
        <v>1064</v>
      </c>
      <c r="I97" s="16">
        <v>65</v>
      </c>
      <c r="J97" s="16">
        <v>40</v>
      </c>
      <c r="K97" s="16">
        <v>10</v>
      </c>
      <c r="L97" s="16">
        <v>7</v>
      </c>
      <c r="M97" s="81">
        <v>6.5</v>
      </c>
      <c r="N97" s="72">
        <v>7</v>
      </c>
      <c r="O97" s="64">
        <v>2530</v>
      </c>
      <c r="P97" s="65">
        <f>Table2245789101123456789[[#This Row],[PEMBULATAN]]*O97</f>
        <v>17710</v>
      </c>
    </row>
    <row r="98" spans="1:16" ht="26.25" customHeight="1" x14ac:dyDescent="0.2">
      <c r="A98" s="14"/>
      <c r="B98" s="14"/>
      <c r="C98" s="73" t="s">
        <v>926</v>
      </c>
      <c r="D98" s="78" t="s">
        <v>289</v>
      </c>
      <c r="E98" s="13">
        <v>44443</v>
      </c>
      <c r="F98" s="76" t="s">
        <v>1063</v>
      </c>
      <c r="G98" s="13">
        <v>44445</v>
      </c>
      <c r="H98" s="77" t="s">
        <v>1064</v>
      </c>
      <c r="I98" s="16">
        <v>87</v>
      </c>
      <c r="J98" s="16">
        <v>53</v>
      </c>
      <c r="K98" s="16">
        <v>21</v>
      </c>
      <c r="L98" s="16">
        <v>17</v>
      </c>
      <c r="M98" s="81">
        <v>24.207750000000001</v>
      </c>
      <c r="N98" s="72">
        <v>24</v>
      </c>
      <c r="O98" s="64">
        <v>2530</v>
      </c>
      <c r="P98" s="65">
        <f>Table2245789101123456789[[#This Row],[PEMBULATAN]]*O98</f>
        <v>60720</v>
      </c>
    </row>
    <row r="99" spans="1:16" ht="26.25" customHeight="1" x14ac:dyDescent="0.2">
      <c r="A99" s="14"/>
      <c r="B99" s="14"/>
      <c r="C99" s="73" t="s">
        <v>927</v>
      </c>
      <c r="D99" s="78" t="s">
        <v>289</v>
      </c>
      <c r="E99" s="13">
        <v>44443</v>
      </c>
      <c r="F99" s="76" t="s">
        <v>1063</v>
      </c>
      <c r="G99" s="13">
        <v>44445</v>
      </c>
      <c r="H99" s="77" t="s">
        <v>1064</v>
      </c>
      <c r="I99" s="16">
        <v>104</v>
      </c>
      <c r="J99" s="16">
        <v>50</v>
      </c>
      <c r="K99" s="16">
        <v>23</v>
      </c>
      <c r="L99" s="16">
        <v>21</v>
      </c>
      <c r="M99" s="81">
        <v>29.9</v>
      </c>
      <c r="N99" s="72">
        <v>30</v>
      </c>
      <c r="O99" s="64">
        <v>2530</v>
      </c>
      <c r="P99" s="65">
        <f>Table2245789101123456789[[#This Row],[PEMBULATAN]]*O99</f>
        <v>75900</v>
      </c>
    </row>
    <row r="100" spans="1:16" ht="26.25" customHeight="1" x14ac:dyDescent="0.2">
      <c r="A100" s="14"/>
      <c r="B100" s="14"/>
      <c r="C100" s="73" t="s">
        <v>928</v>
      </c>
      <c r="D100" s="78" t="s">
        <v>289</v>
      </c>
      <c r="E100" s="13">
        <v>44443</v>
      </c>
      <c r="F100" s="76" t="s">
        <v>1063</v>
      </c>
      <c r="G100" s="13">
        <v>44445</v>
      </c>
      <c r="H100" s="77" t="s">
        <v>1064</v>
      </c>
      <c r="I100" s="16">
        <v>78</v>
      </c>
      <c r="J100" s="16">
        <v>60</v>
      </c>
      <c r="K100" s="16">
        <v>118</v>
      </c>
      <c r="L100" s="16">
        <v>15</v>
      </c>
      <c r="M100" s="81">
        <v>138.06</v>
      </c>
      <c r="N100" s="72">
        <v>138</v>
      </c>
      <c r="O100" s="64">
        <v>2530</v>
      </c>
      <c r="P100" s="65">
        <f>Table2245789101123456789[[#This Row],[PEMBULATAN]]*O100</f>
        <v>349140</v>
      </c>
    </row>
    <row r="101" spans="1:16" ht="26.25" customHeight="1" x14ac:dyDescent="0.2">
      <c r="A101" s="14"/>
      <c r="B101" s="14"/>
      <c r="C101" s="73" t="s">
        <v>929</v>
      </c>
      <c r="D101" s="78" t="s">
        <v>289</v>
      </c>
      <c r="E101" s="13">
        <v>44443</v>
      </c>
      <c r="F101" s="76" t="s">
        <v>1063</v>
      </c>
      <c r="G101" s="13">
        <v>44445</v>
      </c>
      <c r="H101" s="77" t="s">
        <v>1064</v>
      </c>
      <c r="I101" s="16">
        <v>94</v>
      </c>
      <c r="J101" s="16">
        <v>72</v>
      </c>
      <c r="K101" s="16">
        <v>21</v>
      </c>
      <c r="L101" s="16">
        <v>10</v>
      </c>
      <c r="M101" s="81">
        <v>35.531999999999996</v>
      </c>
      <c r="N101" s="72">
        <v>36</v>
      </c>
      <c r="O101" s="64">
        <v>2530</v>
      </c>
      <c r="P101" s="65">
        <f>Table2245789101123456789[[#This Row],[PEMBULATAN]]*O101</f>
        <v>91080</v>
      </c>
    </row>
    <row r="102" spans="1:16" ht="26.25" customHeight="1" x14ac:dyDescent="0.2">
      <c r="A102" s="14"/>
      <c r="B102" s="14"/>
      <c r="C102" s="73" t="s">
        <v>930</v>
      </c>
      <c r="D102" s="78" t="s">
        <v>289</v>
      </c>
      <c r="E102" s="13">
        <v>44443</v>
      </c>
      <c r="F102" s="76" t="s">
        <v>1063</v>
      </c>
      <c r="G102" s="13">
        <v>44445</v>
      </c>
      <c r="H102" s="77" t="s">
        <v>1064</v>
      </c>
      <c r="I102" s="16">
        <v>101</v>
      </c>
      <c r="J102" s="16">
        <v>48</v>
      </c>
      <c r="K102" s="16">
        <v>21</v>
      </c>
      <c r="L102" s="16">
        <v>18</v>
      </c>
      <c r="M102" s="81">
        <v>25.452000000000002</v>
      </c>
      <c r="N102" s="72">
        <v>26</v>
      </c>
      <c r="O102" s="64">
        <v>2530</v>
      </c>
      <c r="P102" s="65">
        <f>Table2245789101123456789[[#This Row],[PEMBULATAN]]*O102</f>
        <v>65780</v>
      </c>
    </row>
    <row r="103" spans="1:16" ht="26.25" customHeight="1" x14ac:dyDescent="0.2">
      <c r="A103" s="14"/>
      <c r="B103" s="14"/>
      <c r="C103" s="73" t="s">
        <v>931</v>
      </c>
      <c r="D103" s="78" t="s">
        <v>289</v>
      </c>
      <c r="E103" s="13">
        <v>44443</v>
      </c>
      <c r="F103" s="76" t="s">
        <v>1063</v>
      </c>
      <c r="G103" s="13">
        <v>44445</v>
      </c>
      <c r="H103" s="77" t="s">
        <v>1064</v>
      </c>
      <c r="I103" s="16">
        <v>91</v>
      </c>
      <c r="J103" s="16">
        <v>52</v>
      </c>
      <c r="K103" s="16">
        <v>23</v>
      </c>
      <c r="L103" s="16">
        <v>16</v>
      </c>
      <c r="M103" s="81">
        <v>27.209</v>
      </c>
      <c r="N103" s="72">
        <v>27</v>
      </c>
      <c r="O103" s="64">
        <v>2530</v>
      </c>
      <c r="P103" s="65">
        <f>Table2245789101123456789[[#This Row],[PEMBULATAN]]*O103</f>
        <v>68310</v>
      </c>
    </row>
    <row r="104" spans="1:16" ht="26.25" customHeight="1" x14ac:dyDescent="0.2">
      <c r="A104" s="14"/>
      <c r="B104" s="14"/>
      <c r="C104" s="73" t="s">
        <v>932</v>
      </c>
      <c r="D104" s="78" t="s">
        <v>289</v>
      </c>
      <c r="E104" s="13">
        <v>44443</v>
      </c>
      <c r="F104" s="76" t="s">
        <v>1063</v>
      </c>
      <c r="G104" s="13">
        <v>44445</v>
      </c>
      <c r="H104" s="77" t="s">
        <v>1064</v>
      </c>
      <c r="I104" s="16">
        <v>91</v>
      </c>
      <c r="J104" s="16">
        <v>43</v>
      </c>
      <c r="K104" s="16">
        <v>30</v>
      </c>
      <c r="L104" s="16">
        <v>17</v>
      </c>
      <c r="M104" s="81">
        <v>29.3475</v>
      </c>
      <c r="N104" s="72">
        <v>30</v>
      </c>
      <c r="O104" s="64">
        <v>2530</v>
      </c>
      <c r="P104" s="65">
        <f>Table2245789101123456789[[#This Row],[PEMBULATAN]]*O104</f>
        <v>75900</v>
      </c>
    </row>
    <row r="105" spans="1:16" ht="26.25" customHeight="1" x14ac:dyDescent="0.2">
      <c r="A105" s="14"/>
      <c r="B105" s="14"/>
      <c r="C105" s="73" t="s">
        <v>933</v>
      </c>
      <c r="D105" s="78" t="s">
        <v>289</v>
      </c>
      <c r="E105" s="13">
        <v>44443</v>
      </c>
      <c r="F105" s="76" t="s">
        <v>1063</v>
      </c>
      <c r="G105" s="13">
        <v>44445</v>
      </c>
      <c r="H105" s="77" t="s">
        <v>1064</v>
      </c>
      <c r="I105" s="16">
        <v>89</v>
      </c>
      <c r="J105" s="16">
        <v>58</v>
      </c>
      <c r="K105" s="16">
        <v>17</v>
      </c>
      <c r="L105" s="16">
        <v>20</v>
      </c>
      <c r="M105" s="81">
        <v>21.938500000000001</v>
      </c>
      <c r="N105" s="72">
        <v>22</v>
      </c>
      <c r="O105" s="64">
        <v>2530</v>
      </c>
      <c r="P105" s="65">
        <f>Table2245789101123456789[[#This Row],[PEMBULATAN]]*O105</f>
        <v>55660</v>
      </c>
    </row>
    <row r="106" spans="1:16" ht="26.25" customHeight="1" x14ac:dyDescent="0.2">
      <c r="A106" s="14"/>
      <c r="B106" s="14"/>
      <c r="C106" s="73" t="s">
        <v>934</v>
      </c>
      <c r="D106" s="78" t="s">
        <v>289</v>
      </c>
      <c r="E106" s="13">
        <v>44443</v>
      </c>
      <c r="F106" s="76" t="s">
        <v>1063</v>
      </c>
      <c r="G106" s="13">
        <v>44445</v>
      </c>
      <c r="H106" s="77" t="s">
        <v>1064</v>
      </c>
      <c r="I106" s="16">
        <v>92</v>
      </c>
      <c r="J106" s="16">
        <v>47</v>
      </c>
      <c r="K106" s="16">
        <v>20</v>
      </c>
      <c r="L106" s="16">
        <v>5</v>
      </c>
      <c r="M106" s="81">
        <v>21.62</v>
      </c>
      <c r="N106" s="72">
        <v>22</v>
      </c>
      <c r="O106" s="64">
        <v>2530</v>
      </c>
      <c r="P106" s="65">
        <f>Table2245789101123456789[[#This Row],[PEMBULATAN]]*O106</f>
        <v>55660</v>
      </c>
    </row>
    <row r="107" spans="1:16" ht="26.25" customHeight="1" x14ac:dyDescent="0.2">
      <c r="A107" s="14"/>
      <c r="B107" s="14"/>
      <c r="C107" s="73" t="s">
        <v>935</v>
      </c>
      <c r="D107" s="78" t="s">
        <v>289</v>
      </c>
      <c r="E107" s="13">
        <v>44443</v>
      </c>
      <c r="F107" s="76" t="s">
        <v>1063</v>
      </c>
      <c r="G107" s="13">
        <v>44445</v>
      </c>
      <c r="H107" s="77" t="s">
        <v>1064</v>
      </c>
      <c r="I107" s="16">
        <v>43</v>
      </c>
      <c r="J107" s="16">
        <v>48</v>
      </c>
      <c r="K107" s="16">
        <v>19</v>
      </c>
      <c r="L107" s="16">
        <v>16</v>
      </c>
      <c r="M107" s="81">
        <v>9.8040000000000003</v>
      </c>
      <c r="N107" s="72">
        <v>16</v>
      </c>
      <c r="O107" s="64">
        <v>2530</v>
      </c>
      <c r="P107" s="65">
        <f>Table2245789101123456789[[#This Row],[PEMBULATAN]]*O107</f>
        <v>40480</v>
      </c>
    </row>
    <row r="108" spans="1:16" ht="26.25" customHeight="1" x14ac:dyDescent="0.2">
      <c r="A108" s="14"/>
      <c r="B108" s="14"/>
      <c r="C108" s="73" t="s">
        <v>936</v>
      </c>
      <c r="D108" s="78" t="s">
        <v>289</v>
      </c>
      <c r="E108" s="13">
        <v>44443</v>
      </c>
      <c r="F108" s="76" t="s">
        <v>1063</v>
      </c>
      <c r="G108" s="13">
        <v>44445</v>
      </c>
      <c r="H108" s="77" t="s">
        <v>1064</v>
      </c>
      <c r="I108" s="16">
        <v>50</v>
      </c>
      <c r="J108" s="16">
        <v>31</v>
      </c>
      <c r="K108" s="16">
        <v>9</v>
      </c>
      <c r="L108" s="16">
        <v>2</v>
      </c>
      <c r="M108" s="81">
        <v>3.4874999999999998</v>
      </c>
      <c r="N108" s="72">
        <v>4</v>
      </c>
      <c r="O108" s="64">
        <v>2530</v>
      </c>
      <c r="P108" s="65">
        <f>Table2245789101123456789[[#This Row],[PEMBULATAN]]*O108</f>
        <v>10120</v>
      </c>
    </row>
    <row r="109" spans="1:16" ht="26.25" customHeight="1" x14ac:dyDescent="0.2">
      <c r="A109" s="14"/>
      <c r="B109" s="14"/>
      <c r="C109" s="73" t="s">
        <v>937</v>
      </c>
      <c r="D109" s="78" t="s">
        <v>289</v>
      </c>
      <c r="E109" s="13">
        <v>44443</v>
      </c>
      <c r="F109" s="76" t="s">
        <v>1063</v>
      </c>
      <c r="G109" s="13">
        <v>44445</v>
      </c>
      <c r="H109" s="77" t="s">
        <v>1064</v>
      </c>
      <c r="I109" s="16">
        <v>98</v>
      </c>
      <c r="J109" s="16">
        <v>54</v>
      </c>
      <c r="K109" s="16">
        <v>23</v>
      </c>
      <c r="L109" s="16">
        <v>26</v>
      </c>
      <c r="M109" s="81">
        <v>30.428999999999998</v>
      </c>
      <c r="N109" s="72">
        <v>31</v>
      </c>
      <c r="O109" s="64">
        <v>2530</v>
      </c>
      <c r="P109" s="65">
        <f>Table2245789101123456789[[#This Row],[PEMBULATAN]]*O109</f>
        <v>78430</v>
      </c>
    </row>
    <row r="110" spans="1:16" ht="26.25" customHeight="1" x14ac:dyDescent="0.2">
      <c r="A110" s="14"/>
      <c r="B110" s="14"/>
      <c r="C110" s="73" t="s">
        <v>938</v>
      </c>
      <c r="D110" s="78" t="s">
        <v>289</v>
      </c>
      <c r="E110" s="13">
        <v>44443</v>
      </c>
      <c r="F110" s="76" t="s">
        <v>1063</v>
      </c>
      <c r="G110" s="13">
        <v>44445</v>
      </c>
      <c r="H110" s="77" t="s">
        <v>1064</v>
      </c>
      <c r="I110" s="16">
        <v>90</v>
      </c>
      <c r="J110" s="16">
        <v>41</v>
      </c>
      <c r="K110" s="16">
        <v>23</v>
      </c>
      <c r="L110" s="16">
        <v>14</v>
      </c>
      <c r="M110" s="81">
        <v>21.217500000000001</v>
      </c>
      <c r="N110" s="72">
        <v>21</v>
      </c>
      <c r="O110" s="64">
        <v>2530</v>
      </c>
      <c r="P110" s="65">
        <f>Table2245789101123456789[[#This Row],[PEMBULATAN]]*O110</f>
        <v>53130</v>
      </c>
    </row>
    <row r="111" spans="1:16" ht="26.25" customHeight="1" x14ac:dyDescent="0.2">
      <c r="A111" s="14"/>
      <c r="B111" s="14"/>
      <c r="C111" s="73" t="s">
        <v>939</v>
      </c>
      <c r="D111" s="78" t="s">
        <v>289</v>
      </c>
      <c r="E111" s="13">
        <v>44443</v>
      </c>
      <c r="F111" s="76" t="s">
        <v>1063</v>
      </c>
      <c r="G111" s="13">
        <v>44445</v>
      </c>
      <c r="H111" s="77" t="s">
        <v>1064</v>
      </c>
      <c r="I111" s="16">
        <v>90</v>
      </c>
      <c r="J111" s="16">
        <v>61</v>
      </c>
      <c r="K111" s="16">
        <v>12</v>
      </c>
      <c r="L111" s="16">
        <v>12</v>
      </c>
      <c r="M111" s="81">
        <v>16.47</v>
      </c>
      <c r="N111" s="72">
        <v>17</v>
      </c>
      <c r="O111" s="64">
        <v>2530</v>
      </c>
      <c r="P111" s="65">
        <f>Table2245789101123456789[[#This Row],[PEMBULATAN]]*O111</f>
        <v>43010</v>
      </c>
    </row>
    <row r="112" spans="1:16" ht="26.25" customHeight="1" x14ac:dyDescent="0.2">
      <c r="A112" s="14"/>
      <c r="B112" s="14"/>
      <c r="C112" s="73" t="s">
        <v>940</v>
      </c>
      <c r="D112" s="78" t="s">
        <v>289</v>
      </c>
      <c r="E112" s="13">
        <v>44443</v>
      </c>
      <c r="F112" s="76" t="s">
        <v>1063</v>
      </c>
      <c r="G112" s="13">
        <v>44445</v>
      </c>
      <c r="H112" s="77" t="s">
        <v>1064</v>
      </c>
      <c r="I112" s="16">
        <v>24</v>
      </c>
      <c r="J112" s="16">
        <v>15</v>
      </c>
      <c r="K112" s="16">
        <v>2</v>
      </c>
      <c r="L112" s="16">
        <v>1</v>
      </c>
      <c r="M112" s="81">
        <v>0.18</v>
      </c>
      <c r="N112" s="72">
        <v>1</v>
      </c>
      <c r="O112" s="64">
        <v>2530</v>
      </c>
      <c r="P112" s="65">
        <f>Table2245789101123456789[[#This Row],[PEMBULATAN]]*O112</f>
        <v>2530</v>
      </c>
    </row>
    <row r="113" spans="1:16" ht="26.25" customHeight="1" x14ac:dyDescent="0.2">
      <c r="A113" s="14"/>
      <c r="B113" s="14"/>
      <c r="C113" s="73" t="s">
        <v>941</v>
      </c>
      <c r="D113" s="78" t="s">
        <v>289</v>
      </c>
      <c r="E113" s="13">
        <v>44443</v>
      </c>
      <c r="F113" s="76" t="s">
        <v>1063</v>
      </c>
      <c r="G113" s="13">
        <v>44445</v>
      </c>
      <c r="H113" s="77" t="s">
        <v>1064</v>
      </c>
      <c r="I113" s="16">
        <v>88</v>
      </c>
      <c r="J113" s="16">
        <v>48</v>
      </c>
      <c r="K113" s="16">
        <v>25</v>
      </c>
      <c r="L113" s="16">
        <v>21</v>
      </c>
      <c r="M113" s="81">
        <v>26.4</v>
      </c>
      <c r="N113" s="72">
        <v>27</v>
      </c>
      <c r="O113" s="64">
        <v>2530</v>
      </c>
      <c r="P113" s="65">
        <f>Table2245789101123456789[[#This Row],[PEMBULATAN]]*O113</f>
        <v>68310</v>
      </c>
    </row>
    <row r="114" spans="1:16" ht="26.25" customHeight="1" x14ac:dyDescent="0.2">
      <c r="A114" s="14"/>
      <c r="B114" s="14"/>
      <c r="C114" s="73" t="s">
        <v>942</v>
      </c>
      <c r="D114" s="78" t="s">
        <v>289</v>
      </c>
      <c r="E114" s="13">
        <v>44443</v>
      </c>
      <c r="F114" s="76" t="s">
        <v>1063</v>
      </c>
      <c r="G114" s="13">
        <v>44445</v>
      </c>
      <c r="H114" s="77" t="s">
        <v>1064</v>
      </c>
      <c r="I114" s="16">
        <v>44</v>
      </c>
      <c r="J114" s="16">
        <v>40</v>
      </c>
      <c r="K114" s="16">
        <v>23</v>
      </c>
      <c r="L114" s="16">
        <v>5</v>
      </c>
      <c r="M114" s="81">
        <v>10.119999999999999</v>
      </c>
      <c r="N114" s="72">
        <v>10</v>
      </c>
      <c r="O114" s="64">
        <v>2530</v>
      </c>
      <c r="P114" s="65">
        <f>Table2245789101123456789[[#This Row],[PEMBULATAN]]*O114</f>
        <v>25300</v>
      </c>
    </row>
    <row r="115" spans="1:16" ht="26.25" customHeight="1" x14ac:dyDescent="0.2">
      <c r="A115" s="14"/>
      <c r="B115" s="14"/>
      <c r="C115" s="73" t="s">
        <v>943</v>
      </c>
      <c r="D115" s="78" t="s">
        <v>289</v>
      </c>
      <c r="E115" s="13">
        <v>44443</v>
      </c>
      <c r="F115" s="76" t="s">
        <v>1063</v>
      </c>
      <c r="G115" s="13">
        <v>44445</v>
      </c>
      <c r="H115" s="77" t="s">
        <v>1064</v>
      </c>
      <c r="I115" s="16">
        <v>88</v>
      </c>
      <c r="J115" s="16">
        <v>42</v>
      </c>
      <c r="K115" s="16">
        <v>25</v>
      </c>
      <c r="L115" s="16">
        <v>9</v>
      </c>
      <c r="M115" s="81">
        <v>23.1</v>
      </c>
      <c r="N115" s="72">
        <v>23</v>
      </c>
      <c r="O115" s="64">
        <v>2530</v>
      </c>
      <c r="P115" s="65">
        <f>Table2245789101123456789[[#This Row],[PEMBULATAN]]*O115</f>
        <v>58190</v>
      </c>
    </row>
    <row r="116" spans="1:16" ht="26.25" customHeight="1" x14ac:dyDescent="0.2">
      <c r="A116" s="14"/>
      <c r="B116" s="14"/>
      <c r="C116" s="73" t="s">
        <v>944</v>
      </c>
      <c r="D116" s="78" t="s">
        <v>289</v>
      </c>
      <c r="E116" s="13">
        <v>44443</v>
      </c>
      <c r="F116" s="76" t="s">
        <v>1063</v>
      </c>
      <c r="G116" s="13">
        <v>44445</v>
      </c>
      <c r="H116" s="77" t="s">
        <v>1064</v>
      </c>
      <c r="I116" s="16">
        <v>87</v>
      </c>
      <c r="J116" s="16">
        <v>42</v>
      </c>
      <c r="K116" s="16">
        <v>20</v>
      </c>
      <c r="L116" s="16">
        <v>30</v>
      </c>
      <c r="M116" s="81">
        <v>18.27</v>
      </c>
      <c r="N116" s="72">
        <v>30</v>
      </c>
      <c r="O116" s="64">
        <v>2530</v>
      </c>
      <c r="P116" s="65">
        <f>Table2245789101123456789[[#This Row],[PEMBULATAN]]*O116</f>
        <v>75900</v>
      </c>
    </row>
    <row r="117" spans="1:16" ht="26.25" customHeight="1" x14ac:dyDescent="0.2">
      <c r="A117" s="14"/>
      <c r="B117" s="14"/>
      <c r="C117" s="73" t="s">
        <v>945</v>
      </c>
      <c r="D117" s="78" t="s">
        <v>289</v>
      </c>
      <c r="E117" s="13">
        <v>44443</v>
      </c>
      <c r="F117" s="76" t="s">
        <v>1063</v>
      </c>
      <c r="G117" s="13">
        <v>44445</v>
      </c>
      <c r="H117" s="77" t="s">
        <v>1064</v>
      </c>
      <c r="I117" s="16">
        <v>88</v>
      </c>
      <c r="J117" s="16">
        <v>47</v>
      </c>
      <c r="K117" s="16">
        <v>27</v>
      </c>
      <c r="L117" s="16">
        <v>15</v>
      </c>
      <c r="M117" s="81">
        <v>27.917999999999999</v>
      </c>
      <c r="N117" s="72">
        <v>28</v>
      </c>
      <c r="O117" s="64">
        <v>2530</v>
      </c>
      <c r="P117" s="65">
        <f>Table2245789101123456789[[#This Row],[PEMBULATAN]]*O117</f>
        <v>70840</v>
      </c>
    </row>
    <row r="118" spans="1:16" ht="26.25" customHeight="1" x14ac:dyDescent="0.2">
      <c r="A118" s="14"/>
      <c r="B118" s="14"/>
      <c r="C118" s="73" t="s">
        <v>946</v>
      </c>
      <c r="D118" s="78" t="s">
        <v>289</v>
      </c>
      <c r="E118" s="13">
        <v>44443</v>
      </c>
      <c r="F118" s="76" t="s">
        <v>1063</v>
      </c>
      <c r="G118" s="13">
        <v>44445</v>
      </c>
      <c r="H118" s="77" t="s">
        <v>1064</v>
      </c>
      <c r="I118" s="16">
        <v>84</v>
      </c>
      <c r="J118" s="16">
        <v>67</v>
      </c>
      <c r="K118" s="16">
        <v>18</v>
      </c>
      <c r="L118" s="16">
        <v>9</v>
      </c>
      <c r="M118" s="81">
        <v>25.326000000000001</v>
      </c>
      <c r="N118" s="72">
        <v>26</v>
      </c>
      <c r="O118" s="64">
        <v>2530</v>
      </c>
      <c r="P118" s="65">
        <f>Table2245789101123456789[[#This Row],[PEMBULATAN]]*O118</f>
        <v>65780</v>
      </c>
    </row>
    <row r="119" spans="1:16" ht="26.25" customHeight="1" x14ac:dyDescent="0.2">
      <c r="A119" s="14"/>
      <c r="B119" s="14"/>
      <c r="C119" s="73" t="s">
        <v>947</v>
      </c>
      <c r="D119" s="78" t="s">
        <v>289</v>
      </c>
      <c r="E119" s="13">
        <v>44443</v>
      </c>
      <c r="F119" s="76" t="s">
        <v>1063</v>
      </c>
      <c r="G119" s="13">
        <v>44445</v>
      </c>
      <c r="H119" s="77" t="s">
        <v>1064</v>
      </c>
      <c r="I119" s="16">
        <v>106</v>
      </c>
      <c r="J119" s="16">
        <v>41</v>
      </c>
      <c r="K119" s="16">
        <v>38</v>
      </c>
      <c r="L119" s="16">
        <v>18</v>
      </c>
      <c r="M119" s="81">
        <v>41.286999999999999</v>
      </c>
      <c r="N119" s="72">
        <v>41</v>
      </c>
      <c r="O119" s="64">
        <v>2530</v>
      </c>
      <c r="P119" s="65">
        <f>Table2245789101123456789[[#This Row],[PEMBULATAN]]*O119</f>
        <v>103730</v>
      </c>
    </row>
    <row r="120" spans="1:16" ht="26.25" customHeight="1" x14ac:dyDescent="0.2">
      <c r="A120" s="14"/>
      <c r="B120" s="14"/>
      <c r="C120" s="73" t="s">
        <v>948</v>
      </c>
      <c r="D120" s="78" t="s">
        <v>289</v>
      </c>
      <c r="E120" s="13">
        <v>44443</v>
      </c>
      <c r="F120" s="76" t="s">
        <v>1063</v>
      </c>
      <c r="G120" s="13">
        <v>44445</v>
      </c>
      <c r="H120" s="77" t="s">
        <v>1064</v>
      </c>
      <c r="I120" s="16">
        <v>101</v>
      </c>
      <c r="J120" s="16">
        <v>54</v>
      </c>
      <c r="K120" s="16">
        <v>29</v>
      </c>
      <c r="L120" s="16">
        <v>30</v>
      </c>
      <c r="M120" s="81">
        <v>39.541499999999999</v>
      </c>
      <c r="N120" s="72">
        <v>40</v>
      </c>
      <c r="O120" s="64">
        <v>2530</v>
      </c>
      <c r="P120" s="65">
        <f>Table2245789101123456789[[#This Row],[PEMBULATAN]]*O120</f>
        <v>101200</v>
      </c>
    </row>
    <row r="121" spans="1:16" ht="26.25" customHeight="1" x14ac:dyDescent="0.2">
      <c r="A121" s="14"/>
      <c r="B121" s="14"/>
      <c r="C121" s="73" t="s">
        <v>949</v>
      </c>
      <c r="D121" s="78" t="s">
        <v>289</v>
      </c>
      <c r="E121" s="13">
        <v>44443</v>
      </c>
      <c r="F121" s="76" t="s">
        <v>1063</v>
      </c>
      <c r="G121" s="13">
        <v>44445</v>
      </c>
      <c r="H121" s="77" t="s">
        <v>1064</v>
      </c>
      <c r="I121" s="16">
        <v>103</v>
      </c>
      <c r="J121" s="16">
        <v>49</v>
      </c>
      <c r="K121" s="16">
        <v>27</v>
      </c>
      <c r="L121" s="16">
        <v>16</v>
      </c>
      <c r="M121" s="81">
        <v>34.067250000000001</v>
      </c>
      <c r="N121" s="72">
        <v>34</v>
      </c>
      <c r="O121" s="64">
        <v>2530</v>
      </c>
      <c r="P121" s="65">
        <f>Table2245789101123456789[[#This Row],[PEMBULATAN]]*O121</f>
        <v>86020</v>
      </c>
    </row>
    <row r="122" spans="1:16" ht="26.25" customHeight="1" x14ac:dyDescent="0.2">
      <c r="A122" s="14"/>
      <c r="B122" s="14"/>
      <c r="C122" s="73" t="s">
        <v>950</v>
      </c>
      <c r="D122" s="78" t="s">
        <v>289</v>
      </c>
      <c r="E122" s="13">
        <v>44443</v>
      </c>
      <c r="F122" s="76" t="s">
        <v>1063</v>
      </c>
      <c r="G122" s="13">
        <v>44445</v>
      </c>
      <c r="H122" s="77" t="s">
        <v>1064</v>
      </c>
      <c r="I122" s="16">
        <v>96</v>
      </c>
      <c r="J122" s="16">
        <v>47</v>
      </c>
      <c r="K122" s="16">
        <v>25</v>
      </c>
      <c r="L122" s="16">
        <v>14</v>
      </c>
      <c r="M122" s="81">
        <v>28.2</v>
      </c>
      <c r="N122" s="72">
        <v>28</v>
      </c>
      <c r="O122" s="64">
        <v>2530</v>
      </c>
      <c r="P122" s="65">
        <f>Table2245789101123456789[[#This Row],[PEMBULATAN]]*O122</f>
        <v>70840</v>
      </c>
    </row>
    <row r="123" spans="1:16" ht="26.25" customHeight="1" x14ac:dyDescent="0.2">
      <c r="A123" s="14"/>
      <c r="B123" s="14"/>
      <c r="C123" s="73" t="s">
        <v>951</v>
      </c>
      <c r="D123" s="78" t="s">
        <v>289</v>
      </c>
      <c r="E123" s="13">
        <v>44443</v>
      </c>
      <c r="F123" s="76" t="s">
        <v>1063</v>
      </c>
      <c r="G123" s="13">
        <v>44445</v>
      </c>
      <c r="H123" s="77" t="s">
        <v>1064</v>
      </c>
      <c r="I123" s="16">
        <v>95</v>
      </c>
      <c r="J123" s="16">
        <v>54</v>
      </c>
      <c r="K123" s="16">
        <v>23</v>
      </c>
      <c r="L123" s="16">
        <v>17</v>
      </c>
      <c r="M123" s="81">
        <v>29.497499999999999</v>
      </c>
      <c r="N123" s="72">
        <v>30</v>
      </c>
      <c r="O123" s="64">
        <v>2530</v>
      </c>
      <c r="P123" s="65">
        <f>Table2245789101123456789[[#This Row],[PEMBULATAN]]*O123</f>
        <v>75900</v>
      </c>
    </row>
    <row r="124" spans="1:16" ht="26.25" customHeight="1" x14ac:dyDescent="0.2">
      <c r="A124" s="14"/>
      <c r="B124" s="14"/>
      <c r="C124" s="73" t="s">
        <v>952</v>
      </c>
      <c r="D124" s="78" t="s">
        <v>289</v>
      </c>
      <c r="E124" s="13">
        <v>44443</v>
      </c>
      <c r="F124" s="76" t="s">
        <v>1063</v>
      </c>
      <c r="G124" s="13">
        <v>44445</v>
      </c>
      <c r="H124" s="77" t="s">
        <v>1064</v>
      </c>
      <c r="I124" s="16">
        <v>71</v>
      </c>
      <c r="J124" s="16">
        <v>51</v>
      </c>
      <c r="K124" s="16">
        <v>11</v>
      </c>
      <c r="L124" s="16">
        <v>9</v>
      </c>
      <c r="M124" s="81">
        <v>9.9577500000000008</v>
      </c>
      <c r="N124" s="72">
        <v>10</v>
      </c>
      <c r="O124" s="64">
        <v>2530</v>
      </c>
      <c r="P124" s="65">
        <f>Table2245789101123456789[[#This Row],[PEMBULATAN]]*O124</f>
        <v>25300</v>
      </c>
    </row>
    <row r="125" spans="1:16" ht="26.25" customHeight="1" x14ac:dyDescent="0.2">
      <c r="A125" s="14"/>
      <c r="B125" s="14"/>
      <c r="C125" s="73" t="s">
        <v>953</v>
      </c>
      <c r="D125" s="78" t="s">
        <v>289</v>
      </c>
      <c r="E125" s="13">
        <v>44443</v>
      </c>
      <c r="F125" s="76" t="s">
        <v>1063</v>
      </c>
      <c r="G125" s="13">
        <v>44445</v>
      </c>
      <c r="H125" s="77" t="s">
        <v>1064</v>
      </c>
      <c r="I125" s="16">
        <v>88</v>
      </c>
      <c r="J125" s="16">
        <v>60</v>
      </c>
      <c r="K125" s="16">
        <v>28</v>
      </c>
      <c r="L125" s="16">
        <v>14</v>
      </c>
      <c r="M125" s="81">
        <v>36.96</v>
      </c>
      <c r="N125" s="72">
        <v>37</v>
      </c>
      <c r="O125" s="64">
        <v>2530</v>
      </c>
      <c r="P125" s="65">
        <f>Table2245789101123456789[[#This Row],[PEMBULATAN]]*O125</f>
        <v>93610</v>
      </c>
    </row>
    <row r="126" spans="1:16" ht="26.25" customHeight="1" x14ac:dyDescent="0.2">
      <c r="A126" s="14"/>
      <c r="B126" s="14"/>
      <c r="C126" s="73" t="s">
        <v>954</v>
      </c>
      <c r="D126" s="78" t="s">
        <v>289</v>
      </c>
      <c r="E126" s="13">
        <v>44443</v>
      </c>
      <c r="F126" s="76" t="s">
        <v>1063</v>
      </c>
      <c r="G126" s="13">
        <v>44445</v>
      </c>
      <c r="H126" s="77" t="s">
        <v>1064</v>
      </c>
      <c r="I126" s="16">
        <v>65</v>
      </c>
      <c r="J126" s="16">
        <v>58</v>
      </c>
      <c r="K126" s="16">
        <v>23</v>
      </c>
      <c r="L126" s="16">
        <v>4</v>
      </c>
      <c r="M126" s="81">
        <v>21.677499999999998</v>
      </c>
      <c r="N126" s="72">
        <v>22</v>
      </c>
      <c r="O126" s="64">
        <v>2530</v>
      </c>
      <c r="P126" s="65">
        <f>Table2245789101123456789[[#This Row],[PEMBULATAN]]*O126</f>
        <v>55660</v>
      </c>
    </row>
    <row r="127" spans="1:16" ht="26.25" customHeight="1" x14ac:dyDescent="0.2">
      <c r="A127" s="14"/>
      <c r="B127" s="14"/>
      <c r="C127" s="73" t="s">
        <v>955</v>
      </c>
      <c r="D127" s="78" t="s">
        <v>289</v>
      </c>
      <c r="E127" s="13">
        <v>44443</v>
      </c>
      <c r="F127" s="76" t="s">
        <v>1063</v>
      </c>
      <c r="G127" s="13">
        <v>44445</v>
      </c>
      <c r="H127" s="77" t="s">
        <v>1064</v>
      </c>
      <c r="I127" s="16">
        <v>75</v>
      </c>
      <c r="J127" s="16">
        <v>61</v>
      </c>
      <c r="K127" s="16">
        <v>15</v>
      </c>
      <c r="L127" s="16">
        <v>8</v>
      </c>
      <c r="M127" s="81">
        <v>17.15625</v>
      </c>
      <c r="N127" s="72">
        <v>17</v>
      </c>
      <c r="O127" s="64">
        <v>2530</v>
      </c>
      <c r="P127" s="65">
        <f>Table2245789101123456789[[#This Row],[PEMBULATAN]]*O127</f>
        <v>43010</v>
      </c>
    </row>
    <row r="128" spans="1:16" ht="26.25" customHeight="1" x14ac:dyDescent="0.2">
      <c r="A128" s="14"/>
      <c r="B128" s="14"/>
      <c r="C128" s="73" t="s">
        <v>956</v>
      </c>
      <c r="D128" s="78" t="s">
        <v>289</v>
      </c>
      <c r="E128" s="13">
        <v>44443</v>
      </c>
      <c r="F128" s="76" t="s">
        <v>1063</v>
      </c>
      <c r="G128" s="13">
        <v>44445</v>
      </c>
      <c r="H128" s="77" t="s">
        <v>1064</v>
      </c>
      <c r="I128" s="16">
        <v>67</v>
      </c>
      <c r="J128" s="16">
        <v>58</v>
      </c>
      <c r="K128" s="16">
        <v>10</v>
      </c>
      <c r="L128" s="16">
        <v>9</v>
      </c>
      <c r="M128" s="81">
        <v>9.7149999999999999</v>
      </c>
      <c r="N128" s="72">
        <v>10</v>
      </c>
      <c r="O128" s="64">
        <v>2530</v>
      </c>
      <c r="P128" s="65">
        <f>Table2245789101123456789[[#This Row],[PEMBULATAN]]*O128</f>
        <v>25300</v>
      </c>
    </row>
    <row r="129" spans="1:16" ht="26.25" customHeight="1" x14ac:dyDescent="0.2">
      <c r="A129" s="14"/>
      <c r="B129" s="14"/>
      <c r="C129" s="73" t="s">
        <v>957</v>
      </c>
      <c r="D129" s="78" t="s">
        <v>289</v>
      </c>
      <c r="E129" s="13">
        <v>44443</v>
      </c>
      <c r="F129" s="76" t="s">
        <v>1063</v>
      </c>
      <c r="G129" s="13">
        <v>44445</v>
      </c>
      <c r="H129" s="77" t="s">
        <v>1064</v>
      </c>
      <c r="I129" s="16">
        <v>80</v>
      </c>
      <c r="J129" s="16">
        <v>66</v>
      </c>
      <c r="K129" s="16">
        <v>18</v>
      </c>
      <c r="L129" s="16">
        <v>17</v>
      </c>
      <c r="M129" s="81">
        <v>23.76</v>
      </c>
      <c r="N129" s="72">
        <v>24</v>
      </c>
      <c r="O129" s="64">
        <v>2530</v>
      </c>
      <c r="P129" s="65">
        <f>Table2245789101123456789[[#This Row],[PEMBULATAN]]*O129</f>
        <v>60720</v>
      </c>
    </row>
    <row r="130" spans="1:16" ht="26.25" customHeight="1" x14ac:dyDescent="0.2">
      <c r="A130" s="14"/>
      <c r="B130" s="14"/>
      <c r="C130" s="73" t="s">
        <v>958</v>
      </c>
      <c r="D130" s="78" t="s">
        <v>289</v>
      </c>
      <c r="E130" s="13">
        <v>44443</v>
      </c>
      <c r="F130" s="76" t="s">
        <v>1063</v>
      </c>
      <c r="G130" s="13">
        <v>44445</v>
      </c>
      <c r="H130" s="77" t="s">
        <v>1064</v>
      </c>
      <c r="I130" s="16">
        <v>108</v>
      </c>
      <c r="J130" s="16">
        <v>58</v>
      </c>
      <c r="K130" s="16">
        <v>34</v>
      </c>
      <c r="L130" s="16">
        <v>22</v>
      </c>
      <c r="M130" s="81">
        <v>53.244</v>
      </c>
      <c r="N130" s="72">
        <v>53</v>
      </c>
      <c r="O130" s="64">
        <v>2530</v>
      </c>
      <c r="P130" s="65">
        <f>Table2245789101123456789[[#This Row],[PEMBULATAN]]*O130</f>
        <v>134090</v>
      </c>
    </row>
    <row r="131" spans="1:16" ht="26.25" customHeight="1" x14ac:dyDescent="0.2">
      <c r="A131" s="14"/>
      <c r="B131" s="14"/>
      <c r="C131" s="73" t="s">
        <v>959</v>
      </c>
      <c r="D131" s="78" t="s">
        <v>289</v>
      </c>
      <c r="E131" s="13">
        <v>44443</v>
      </c>
      <c r="F131" s="76" t="s">
        <v>1063</v>
      </c>
      <c r="G131" s="13">
        <v>44445</v>
      </c>
      <c r="H131" s="77" t="s">
        <v>1064</v>
      </c>
      <c r="I131" s="16">
        <v>89</v>
      </c>
      <c r="J131" s="16">
        <v>63</v>
      </c>
      <c r="K131" s="16">
        <v>15</v>
      </c>
      <c r="L131" s="16">
        <v>13</v>
      </c>
      <c r="M131" s="81">
        <v>21.026250000000001</v>
      </c>
      <c r="N131" s="72">
        <v>21</v>
      </c>
      <c r="O131" s="64">
        <v>2530</v>
      </c>
      <c r="P131" s="65">
        <f>Table2245789101123456789[[#This Row],[PEMBULATAN]]*O131</f>
        <v>53130</v>
      </c>
    </row>
    <row r="132" spans="1:16" ht="26.25" customHeight="1" x14ac:dyDescent="0.2">
      <c r="A132" s="14"/>
      <c r="B132" s="14"/>
      <c r="C132" s="73" t="s">
        <v>960</v>
      </c>
      <c r="D132" s="78" t="s">
        <v>289</v>
      </c>
      <c r="E132" s="13">
        <v>44443</v>
      </c>
      <c r="F132" s="76" t="s">
        <v>1063</v>
      </c>
      <c r="G132" s="13">
        <v>44445</v>
      </c>
      <c r="H132" s="77" t="s">
        <v>1064</v>
      </c>
      <c r="I132" s="16">
        <v>71</v>
      </c>
      <c r="J132" s="16">
        <v>48</v>
      </c>
      <c r="K132" s="16">
        <v>38</v>
      </c>
      <c r="L132" s="16">
        <v>7</v>
      </c>
      <c r="M132" s="81">
        <v>32.375999999999998</v>
      </c>
      <c r="N132" s="72">
        <v>33</v>
      </c>
      <c r="O132" s="64">
        <v>2530</v>
      </c>
      <c r="P132" s="65">
        <f>Table2245789101123456789[[#This Row],[PEMBULATAN]]*O132</f>
        <v>83490</v>
      </c>
    </row>
    <row r="133" spans="1:16" ht="26.25" customHeight="1" x14ac:dyDescent="0.2">
      <c r="A133" s="14"/>
      <c r="B133" s="14"/>
      <c r="C133" s="73" t="s">
        <v>961</v>
      </c>
      <c r="D133" s="78" t="s">
        <v>289</v>
      </c>
      <c r="E133" s="13">
        <v>44443</v>
      </c>
      <c r="F133" s="76" t="s">
        <v>1063</v>
      </c>
      <c r="G133" s="13">
        <v>44445</v>
      </c>
      <c r="H133" s="77" t="s">
        <v>1064</v>
      </c>
      <c r="I133" s="16">
        <v>100</v>
      </c>
      <c r="J133" s="16">
        <v>60</v>
      </c>
      <c r="K133" s="16">
        <v>21</v>
      </c>
      <c r="L133" s="16">
        <v>21</v>
      </c>
      <c r="M133" s="81">
        <v>31.5</v>
      </c>
      <c r="N133" s="72">
        <v>32</v>
      </c>
      <c r="O133" s="64">
        <v>2530</v>
      </c>
      <c r="P133" s="65">
        <f>Table2245789101123456789[[#This Row],[PEMBULATAN]]*O133</f>
        <v>80960</v>
      </c>
    </row>
    <row r="134" spans="1:16" ht="26.25" customHeight="1" x14ac:dyDescent="0.2">
      <c r="A134" s="14"/>
      <c r="B134" s="14"/>
      <c r="C134" s="73" t="s">
        <v>962</v>
      </c>
      <c r="D134" s="78" t="s">
        <v>289</v>
      </c>
      <c r="E134" s="13">
        <v>44443</v>
      </c>
      <c r="F134" s="76" t="s">
        <v>1063</v>
      </c>
      <c r="G134" s="13">
        <v>44445</v>
      </c>
      <c r="H134" s="77" t="s">
        <v>1064</v>
      </c>
      <c r="I134" s="16">
        <v>58</v>
      </c>
      <c r="J134" s="16">
        <v>34</v>
      </c>
      <c r="K134" s="16">
        <v>15</v>
      </c>
      <c r="L134" s="16">
        <v>5</v>
      </c>
      <c r="M134" s="81">
        <v>7.3949999999999996</v>
      </c>
      <c r="N134" s="72">
        <v>8</v>
      </c>
      <c r="O134" s="64">
        <v>2530</v>
      </c>
      <c r="P134" s="65">
        <f>Table2245789101123456789[[#This Row],[PEMBULATAN]]*O134</f>
        <v>20240</v>
      </c>
    </row>
    <row r="135" spans="1:16" ht="26.25" customHeight="1" x14ac:dyDescent="0.2">
      <c r="A135" s="14"/>
      <c r="B135" s="14"/>
      <c r="C135" s="73" t="s">
        <v>963</v>
      </c>
      <c r="D135" s="78" t="s">
        <v>289</v>
      </c>
      <c r="E135" s="13">
        <v>44443</v>
      </c>
      <c r="F135" s="76" t="s">
        <v>1063</v>
      </c>
      <c r="G135" s="13">
        <v>44445</v>
      </c>
      <c r="H135" s="77" t="s">
        <v>1064</v>
      </c>
      <c r="I135" s="16">
        <v>38</v>
      </c>
      <c r="J135" s="16">
        <v>30</v>
      </c>
      <c r="K135" s="16">
        <v>24</v>
      </c>
      <c r="L135" s="16">
        <v>4</v>
      </c>
      <c r="M135" s="81">
        <v>6.84</v>
      </c>
      <c r="N135" s="72">
        <v>7</v>
      </c>
      <c r="O135" s="64">
        <v>2530</v>
      </c>
      <c r="P135" s="65">
        <f>Table2245789101123456789[[#This Row],[PEMBULATAN]]*O135</f>
        <v>17710</v>
      </c>
    </row>
    <row r="136" spans="1:16" ht="26.25" customHeight="1" x14ac:dyDescent="0.2">
      <c r="A136" s="14"/>
      <c r="B136" s="14"/>
      <c r="C136" s="73" t="s">
        <v>964</v>
      </c>
      <c r="D136" s="78" t="s">
        <v>289</v>
      </c>
      <c r="E136" s="13">
        <v>44443</v>
      </c>
      <c r="F136" s="76" t="s">
        <v>1063</v>
      </c>
      <c r="G136" s="13">
        <v>44445</v>
      </c>
      <c r="H136" s="77" t="s">
        <v>1064</v>
      </c>
      <c r="I136" s="16">
        <v>80</v>
      </c>
      <c r="J136" s="16">
        <v>61</v>
      </c>
      <c r="K136" s="16">
        <v>17</v>
      </c>
      <c r="L136" s="16">
        <v>5</v>
      </c>
      <c r="M136" s="81">
        <v>20.74</v>
      </c>
      <c r="N136" s="72">
        <v>21</v>
      </c>
      <c r="O136" s="64">
        <v>2530</v>
      </c>
      <c r="P136" s="65">
        <f>Table2245789101123456789[[#This Row],[PEMBULATAN]]*O136</f>
        <v>53130</v>
      </c>
    </row>
    <row r="137" spans="1:16" ht="26.25" customHeight="1" x14ac:dyDescent="0.2">
      <c r="A137" s="14"/>
      <c r="B137" s="14"/>
      <c r="C137" s="73" t="s">
        <v>965</v>
      </c>
      <c r="D137" s="78" t="s">
        <v>289</v>
      </c>
      <c r="E137" s="13">
        <v>44443</v>
      </c>
      <c r="F137" s="76" t="s">
        <v>1063</v>
      </c>
      <c r="G137" s="13">
        <v>44445</v>
      </c>
      <c r="H137" s="77" t="s">
        <v>1064</v>
      </c>
      <c r="I137" s="16">
        <v>48</v>
      </c>
      <c r="J137" s="16">
        <v>36</v>
      </c>
      <c r="K137" s="16">
        <v>22</v>
      </c>
      <c r="L137" s="16">
        <v>5</v>
      </c>
      <c r="M137" s="81">
        <v>9.5039999999999996</v>
      </c>
      <c r="N137" s="72">
        <v>10</v>
      </c>
      <c r="O137" s="64">
        <v>2530</v>
      </c>
      <c r="P137" s="65">
        <f>Table2245789101123456789[[#This Row],[PEMBULATAN]]*O137</f>
        <v>25300</v>
      </c>
    </row>
    <row r="138" spans="1:16" ht="26.25" customHeight="1" x14ac:dyDescent="0.2">
      <c r="A138" s="14"/>
      <c r="B138" s="14"/>
      <c r="C138" s="73" t="s">
        <v>966</v>
      </c>
      <c r="D138" s="78" t="s">
        <v>289</v>
      </c>
      <c r="E138" s="13">
        <v>44443</v>
      </c>
      <c r="F138" s="76" t="s">
        <v>1063</v>
      </c>
      <c r="G138" s="13">
        <v>44445</v>
      </c>
      <c r="H138" s="77" t="s">
        <v>1064</v>
      </c>
      <c r="I138" s="16">
        <v>85</v>
      </c>
      <c r="J138" s="16">
        <v>51</v>
      </c>
      <c r="K138" s="16">
        <v>22</v>
      </c>
      <c r="L138" s="16">
        <v>9</v>
      </c>
      <c r="M138" s="81">
        <v>23.842500000000001</v>
      </c>
      <c r="N138" s="72">
        <v>24</v>
      </c>
      <c r="O138" s="64">
        <v>2530</v>
      </c>
      <c r="P138" s="65">
        <f>Table2245789101123456789[[#This Row],[PEMBULATAN]]*O138</f>
        <v>60720</v>
      </c>
    </row>
    <row r="139" spans="1:16" ht="26.25" customHeight="1" x14ac:dyDescent="0.2">
      <c r="A139" s="14"/>
      <c r="B139" s="14"/>
      <c r="C139" s="73" t="s">
        <v>967</v>
      </c>
      <c r="D139" s="78" t="s">
        <v>289</v>
      </c>
      <c r="E139" s="13">
        <v>44443</v>
      </c>
      <c r="F139" s="76" t="s">
        <v>1063</v>
      </c>
      <c r="G139" s="13">
        <v>44445</v>
      </c>
      <c r="H139" s="77" t="s">
        <v>1064</v>
      </c>
      <c r="I139" s="16">
        <v>90</v>
      </c>
      <c r="J139" s="16">
        <v>65</v>
      </c>
      <c r="K139" s="16">
        <v>23</v>
      </c>
      <c r="L139" s="16">
        <v>19</v>
      </c>
      <c r="M139" s="81">
        <v>33.637500000000003</v>
      </c>
      <c r="N139" s="72">
        <v>34</v>
      </c>
      <c r="O139" s="64">
        <v>2530</v>
      </c>
      <c r="P139" s="65">
        <f>Table2245789101123456789[[#This Row],[PEMBULATAN]]*O139</f>
        <v>86020</v>
      </c>
    </row>
    <row r="140" spans="1:16" ht="26.25" customHeight="1" x14ac:dyDescent="0.2">
      <c r="A140" s="14"/>
      <c r="B140" s="14"/>
      <c r="C140" s="73" t="s">
        <v>968</v>
      </c>
      <c r="D140" s="78" t="s">
        <v>289</v>
      </c>
      <c r="E140" s="13">
        <v>44443</v>
      </c>
      <c r="F140" s="76" t="s">
        <v>1063</v>
      </c>
      <c r="G140" s="13">
        <v>44445</v>
      </c>
      <c r="H140" s="77" t="s">
        <v>1064</v>
      </c>
      <c r="I140" s="16">
        <v>90</v>
      </c>
      <c r="J140" s="16">
        <v>58</v>
      </c>
      <c r="K140" s="16">
        <v>25</v>
      </c>
      <c r="L140" s="16">
        <v>20</v>
      </c>
      <c r="M140" s="81">
        <v>32.625</v>
      </c>
      <c r="N140" s="72">
        <v>33</v>
      </c>
      <c r="O140" s="64">
        <v>2530</v>
      </c>
      <c r="P140" s="65">
        <f>Table2245789101123456789[[#This Row],[PEMBULATAN]]*O140</f>
        <v>83490</v>
      </c>
    </row>
    <row r="141" spans="1:16" ht="26.25" customHeight="1" x14ac:dyDescent="0.2">
      <c r="A141" s="14"/>
      <c r="B141" s="14"/>
      <c r="C141" s="73" t="s">
        <v>969</v>
      </c>
      <c r="D141" s="78" t="s">
        <v>289</v>
      </c>
      <c r="E141" s="13">
        <v>44443</v>
      </c>
      <c r="F141" s="76" t="s">
        <v>1063</v>
      </c>
      <c r="G141" s="13">
        <v>44445</v>
      </c>
      <c r="H141" s="77" t="s">
        <v>1064</v>
      </c>
      <c r="I141" s="16">
        <v>93</v>
      </c>
      <c r="J141" s="16">
        <v>61</v>
      </c>
      <c r="K141" s="16">
        <v>23</v>
      </c>
      <c r="L141" s="16">
        <v>18</v>
      </c>
      <c r="M141" s="81">
        <v>32.619750000000003</v>
      </c>
      <c r="N141" s="72">
        <v>33</v>
      </c>
      <c r="O141" s="64">
        <v>2530</v>
      </c>
      <c r="P141" s="65">
        <f>Table2245789101123456789[[#This Row],[PEMBULATAN]]*O141</f>
        <v>83490</v>
      </c>
    </row>
    <row r="142" spans="1:16" ht="26.25" customHeight="1" x14ac:dyDescent="0.2">
      <c r="A142" s="14"/>
      <c r="B142" s="14"/>
      <c r="C142" s="73" t="s">
        <v>970</v>
      </c>
      <c r="D142" s="78" t="s">
        <v>289</v>
      </c>
      <c r="E142" s="13">
        <v>44443</v>
      </c>
      <c r="F142" s="76" t="s">
        <v>1063</v>
      </c>
      <c r="G142" s="13">
        <v>44445</v>
      </c>
      <c r="H142" s="77" t="s">
        <v>1064</v>
      </c>
      <c r="I142" s="16">
        <v>91</v>
      </c>
      <c r="J142" s="16">
        <v>57</v>
      </c>
      <c r="K142" s="16">
        <v>18</v>
      </c>
      <c r="L142" s="16">
        <v>16</v>
      </c>
      <c r="M142" s="81">
        <v>23.3415</v>
      </c>
      <c r="N142" s="72">
        <v>24</v>
      </c>
      <c r="O142" s="64">
        <v>2530</v>
      </c>
      <c r="P142" s="65">
        <f>Table2245789101123456789[[#This Row],[PEMBULATAN]]*O142</f>
        <v>60720</v>
      </c>
    </row>
    <row r="143" spans="1:16" ht="26.25" customHeight="1" x14ac:dyDescent="0.2">
      <c r="A143" s="14"/>
      <c r="B143" s="14"/>
      <c r="C143" s="73" t="s">
        <v>971</v>
      </c>
      <c r="D143" s="78" t="s">
        <v>289</v>
      </c>
      <c r="E143" s="13">
        <v>44443</v>
      </c>
      <c r="F143" s="76" t="s">
        <v>1063</v>
      </c>
      <c r="G143" s="13">
        <v>44445</v>
      </c>
      <c r="H143" s="77" t="s">
        <v>1064</v>
      </c>
      <c r="I143" s="16">
        <v>64</v>
      </c>
      <c r="J143" s="16">
        <v>51</v>
      </c>
      <c r="K143" s="16">
        <v>17</v>
      </c>
      <c r="L143" s="16">
        <v>15</v>
      </c>
      <c r="M143" s="81">
        <v>13.872</v>
      </c>
      <c r="N143" s="72">
        <v>15</v>
      </c>
      <c r="O143" s="64">
        <v>2530</v>
      </c>
      <c r="P143" s="65">
        <f>Table2245789101123456789[[#This Row],[PEMBULATAN]]*O143</f>
        <v>37950</v>
      </c>
    </row>
    <row r="144" spans="1:16" ht="26.25" customHeight="1" x14ac:dyDescent="0.2">
      <c r="A144" s="14"/>
      <c r="B144" s="14"/>
      <c r="C144" s="73" t="s">
        <v>972</v>
      </c>
      <c r="D144" s="78" t="s">
        <v>289</v>
      </c>
      <c r="E144" s="13">
        <v>44443</v>
      </c>
      <c r="F144" s="76" t="s">
        <v>1063</v>
      </c>
      <c r="G144" s="13">
        <v>44445</v>
      </c>
      <c r="H144" s="77" t="s">
        <v>1064</v>
      </c>
      <c r="I144" s="16">
        <v>88</v>
      </c>
      <c r="J144" s="16">
        <v>58</v>
      </c>
      <c r="K144" s="16">
        <v>20</v>
      </c>
      <c r="L144" s="16">
        <v>14</v>
      </c>
      <c r="M144" s="81">
        <v>25.52</v>
      </c>
      <c r="N144" s="72">
        <v>26</v>
      </c>
      <c r="O144" s="64">
        <v>2530</v>
      </c>
      <c r="P144" s="65">
        <f>Table2245789101123456789[[#This Row],[PEMBULATAN]]*O144</f>
        <v>65780</v>
      </c>
    </row>
    <row r="145" spans="1:16" ht="26.25" customHeight="1" x14ac:dyDescent="0.2">
      <c r="A145" s="14"/>
      <c r="B145" s="14"/>
      <c r="C145" s="73" t="s">
        <v>973</v>
      </c>
      <c r="D145" s="78" t="s">
        <v>289</v>
      </c>
      <c r="E145" s="13">
        <v>44443</v>
      </c>
      <c r="F145" s="76" t="s">
        <v>1063</v>
      </c>
      <c r="G145" s="13">
        <v>44445</v>
      </c>
      <c r="H145" s="77" t="s">
        <v>1064</v>
      </c>
      <c r="I145" s="16">
        <v>100</v>
      </c>
      <c r="J145" s="16">
        <v>54</v>
      </c>
      <c r="K145" s="16">
        <v>28</v>
      </c>
      <c r="L145" s="16">
        <v>25</v>
      </c>
      <c r="M145" s="81">
        <v>37.799999999999997</v>
      </c>
      <c r="N145" s="72">
        <v>38</v>
      </c>
      <c r="O145" s="64">
        <v>2530</v>
      </c>
      <c r="P145" s="65">
        <f>Table2245789101123456789[[#This Row],[PEMBULATAN]]*O145</f>
        <v>96140</v>
      </c>
    </row>
    <row r="146" spans="1:16" ht="26.25" customHeight="1" x14ac:dyDescent="0.2">
      <c r="A146" s="14"/>
      <c r="B146" s="14"/>
      <c r="C146" s="73" t="s">
        <v>974</v>
      </c>
      <c r="D146" s="78" t="s">
        <v>289</v>
      </c>
      <c r="E146" s="13">
        <v>44443</v>
      </c>
      <c r="F146" s="76" t="s">
        <v>1063</v>
      </c>
      <c r="G146" s="13">
        <v>44445</v>
      </c>
      <c r="H146" s="77" t="s">
        <v>1064</v>
      </c>
      <c r="I146" s="16">
        <v>93</v>
      </c>
      <c r="J146" s="16">
        <v>48</v>
      </c>
      <c r="K146" s="16">
        <v>28</v>
      </c>
      <c r="L146" s="16">
        <v>24</v>
      </c>
      <c r="M146" s="81">
        <v>31.248000000000001</v>
      </c>
      <c r="N146" s="72">
        <v>31</v>
      </c>
      <c r="O146" s="64">
        <v>2530</v>
      </c>
      <c r="P146" s="65">
        <f>Table2245789101123456789[[#This Row],[PEMBULATAN]]*O146</f>
        <v>78430</v>
      </c>
    </row>
    <row r="147" spans="1:16" ht="26.25" customHeight="1" x14ac:dyDescent="0.2">
      <c r="A147" s="14"/>
      <c r="B147" s="14"/>
      <c r="C147" s="73" t="s">
        <v>975</v>
      </c>
      <c r="D147" s="78" t="s">
        <v>289</v>
      </c>
      <c r="E147" s="13">
        <v>44443</v>
      </c>
      <c r="F147" s="76" t="s">
        <v>1063</v>
      </c>
      <c r="G147" s="13">
        <v>44445</v>
      </c>
      <c r="H147" s="77" t="s">
        <v>1064</v>
      </c>
      <c r="I147" s="16">
        <v>20</v>
      </c>
      <c r="J147" s="16">
        <v>20</v>
      </c>
      <c r="K147" s="16">
        <v>15</v>
      </c>
      <c r="L147" s="16">
        <v>2</v>
      </c>
      <c r="M147" s="81">
        <v>1.5</v>
      </c>
      <c r="N147" s="72">
        <v>2</v>
      </c>
      <c r="O147" s="64">
        <v>2530</v>
      </c>
      <c r="P147" s="65">
        <f>Table2245789101123456789[[#This Row],[PEMBULATAN]]*O147</f>
        <v>5060</v>
      </c>
    </row>
    <row r="148" spans="1:16" ht="26.25" customHeight="1" x14ac:dyDescent="0.2">
      <c r="A148" s="14"/>
      <c r="B148" s="14"/>
      <c r="C148" s="73" t="s">
        <v>976</v>
      </c>
      <c r="D148" s="78" t="s">
        <v>289</v>
      </c>
      <c r="E148" s="13">
        <v>44443</v>
      </c>
      <c r="F148" s="76" t="s">
        <v>1063</v>
      </c>
      <c r="G148" s="13">
        <v>44445</v>
      </c>
      <c r="H148" s="77" t="s">
        <v>1064</v>
      </c>
      <c r="I148" s="16">
        <v>60</v>
      </c>
      <c r="J148" s="16">
        <v>35</v>
      </c>
      <c r="K148" s="16">
        <v>20</v>
      </c>
      <c r="L148" s="16">
        <v>6</v>
      </c>
      <c r="M148" s="81">
        <v>10.5</v>
      </c>
      <c r="N148" s="72">
        <v>11</v>
      </c>
      <c r="O148" s="64">
        <v>2530</v>
      </c>
      <c r="P148" s="65">
        <f>Table2245789101123456789[[#This Row],[PEMBULATAN]]*O148</f>
        <v>27830</v>
      </c>
    </row>
    <row r="149" spans="1:16" ht="26.25" customHeight="1" x14ac:dyDescent="0.2">
      <c r="A149" s="14"/>
      <c r="B149" s="14"/>
      <c r="C149" s="73" t="s">
        <v>977</v>
      </c>
      <c r="D149" s="78" t="s">
        <v>289</v>
      </c>
      <c r="E149" s="13">
        <v>44443</v>
      </c>
      <c r="F149" s="76" t="s">
        <v>1063</v>
      </c>
      <c r="G149" s="13">
        <v>44445</v>
      </c>
      <c r="H149" s="77" t="s">
        <v>1064</v>
      </c>
      <c r="I149" s="16">
        <v>54</v>
      </c>
      <c r="J149" s="16">
        <v>38</v>
      </c>
      <c r="K149" s="16">
        <v>10</v>
      </c>
      <c r="L149" s="16">
        <v>5</v>
      </c>
      <c r="M149" s="81">
        <v>5.13</v>
      </c>
      <c r="N149" s="72">
        <v>5</v>
      </c>
      <c r="O149" s="64">
        <v>2530</v>
      </c>
      <c r="P149" s="65">
        <f>Table2245789101123456789[[#This Row],[PEMBULATAN]]*O149</f>
        <v>12650</v>
      </c>
    </row>
    <row r="150" spans="1:16" ht="26.25" customHeight="1" x14ac:dyDescent="0.2">
      <c r="A150" s="14"/>
      <c r="B150" s="14"/>
      <c r="C150" s="73" t="s">
        <v>978</v>
      </c>
      <c r="D150" s="78" t="s">
        <v>289</v>
      </c>
      <c r="E150" s="13">
        <v>44443</v>
      </c>
      <c r="F150" s="76" t="s">
        <v>1063</v>
      </c>
      <c r="G150" s="13">
        <v>44445</v>
      </c>
      <c r="H150" s="77" t="s">
        <v>1064</v>
      </c>
      <c r="I150" s="16">
        <v>67</v>
      </c>
      <c r="J150" s="16">
        <v>40</v>
      </c>
      <c r="K150" s="16">
        <v>21</v>
      </c>
      <c r="L150" s="16">
        <v>6</v>
      </c>
      <c r="M150" s="81">
        <v>14.07</v>
      </c>
      <c r="N150" s="72">
        <v>14</v>
      </c>
      <c r="O150" s="64">
        <v>2530</v>
      </c>
      <c r="P150" s="65">
        <f>Table2245789101123456789[[#This Row],[PEMBULATAN]]*O150</f>
        <v>35420</v>
      </c>
    </row>
    <row r="151" spans="1:16" ht="26.25" customHeight="1" x14ac:dyDescent="0.2">
      <c r="A151" s="14"/>
      <c r="B151" s="14"/>
      <c r="C151" s="73" t="s">
        <v>979</v>
      </c>
      <c r="D151" s="78" t="s">
        <v>289</v>
      </c>
      <c r="E151" s="13">
        <v>44443</v>
      </c>
      <c r="F151" s="76" t="s">
        <v>1063</v>
      </c>
      <c r="G151" s="13">
        <v>44445</v>
      </c>
      <c r="H151" s="77" t="s">
        <v>1064</v>
      </c>
      <c r="I151" s="16">
        <v>2</v>
      </c>
      <c r="J151" s="16">
        <v>61</v>
      </c>
      <c r="K151" s="16">
        <v>26</v>
      </c>
      <c r="L151" s="16">
        <v>19</v>
      </c>
      <c r="M151" s="81">
        <v>0.79300000000000004</v>
      </c>
      <c r="N151" s="72">
        <v>19</v>
      </c>
      <c r="O151" s="64">
        <v>2530</v>
      </c>
      <c r="P151" s="65">
        <f>Table2245789101123456789[[#This Row],[PEMBULATAN]]*O151</f>
        <v>48070</v>
      </c>
    </row>
    <row r="152" spans="1:16" ht="26.25" customHeight="1" x14ac:dyDescent="0.2">
      <c r="A152" s="14"/>
      <c r="B152" s="14"/>
      <c r="C152" s="73" t="s">
        <v>980</v>
      </c>
      <c r="D152" s="78" t="s">
        <v>289</v>
      </c>
      <c r="E152" s="13">
        <v>44443</v>
      </c>
      <c r="F152" s="76" t="s">
        <v>1063</v>
      </c>
      <c r="G152" s="13">
        <v>44445</v>
      </c>
      <c r="H152" s="77" t="s">
        <v>1064</v>
      </c>
      <c r="I152" s="16">
        <v>90</v>
      </c>
      <c r="J152" s="16">
        <v>48</v>
      </c>
      <c r="K152" s="16">
        <v>21</v>
      </c>
      <c r="L152" s="16">
        <v>22</v>
      </c>
      <c r="M152" s="81">
        <v>22.68</v>
      </c>
      <c r="N152" s="72">
        <v>23</v>
      </c>
      <c r="O152" s="64">
        <v>2530</v>
      </c>
      <c r="P152" s="65">
        <f>Table2245789101123456789[[#This Row],[PEMBULATAN]]*O152</f>
        <v>58190</v>
      </c>
    </row>
    <row r="153" spans="1:16" ht="26.25" customHeight="1" x14ac:dyDescent="0.2">
      <c r="A153" s="14"/>
      <c r="B153" s="14"/>
      <c r="C153" s="73" t="s">
        <v>981</v>
      </c>
      <c r="D153" s="78" t="s">
        <v>289</v>
      </c>
      <c r="E153" s="13">
        <v>44443</v>
      </c>
      <c r="F153" s="76" t="s">
        <v>1063</v>
      </c>
      <c r="G153" s="13">
        <v>44445</v>
      </c>
      <c r="H153" s="77" t="s">
        <v>1064</v>
      </c>
      <c r="I153" s="16">
        <v>98</v>
      </c>
      <c r="J153" s="16">
        <v>54</v>
      </c>
      <c r="K153" s="16">
        <v>21</v>
      </c>
      <c r="L153" s="16">
        <v>22</v>
      </c>
      <c r="M153" s="81">
        <v>27.783000000000001</v>
      </c>
      <c r="N153" s="72">
        <v>28</v>
      </c>
      <c r="O153" s="64">
        <v>2530</v>
      </c>
      <c r="P153" s="65">
        <f>Table2245789101123456789[[#This Row],[PEMBULATAN]]*O153</f>
        <v>70840</v>
      </c>
    </row>
    <row r="154" spans="1:16" ht="26.25" customHeight="1" x14ac:dyDescent="0.2">
      <c r="A154" s="14"/>
      <c r="B154" s="14"/>
      <c r="C154" s="73" t="s">
        <v>982</v>
      </c>
      <c r="D154" s="78" t="s">
        <v>289</v>
      </c>
      <c r="E154" s="13">
        <v>44443</v>
      </c>
      <c r="F154" s="76" t="s">
        <v>1063</v>
      </c>
      <c r="G154" s="13">
        <v>44445</v>
      </c>
      <c r="H154" s="77" t="s">
        <v>1064</v>
      </c>
      <c r="I154" s="16">
        <v>86</v>
      </c>
      <c r="J154" s="16">
        <v>26</v>
      </c>
      <c r="K154" s="16">
        <v>20</v>
      </c>
      <c r="L154" s="16">
        <v>23</v>
      </c>
      <c r="M154" s="81">
        <v>11.18</v>
      </c>
      <c r="N154" s="72">
        <v>23</v>
      </c>
      <c r="O154" s="64">
        <v>2530</v>
      </c>
      <c r="P154" s="65">
        <f>Table2245789101123456789[[#This Row],[PEMBULATAN]]*O154</f>
        <v>58190</v>
      </c>
    </row>
    <row r="155" spans="1:16" ht="26.25" customHeight="1" x14ac:dyDescent="0.2">
      <c r="A155" s="14"/>
      <c r="B155" s="14"/>
      <c r="C155" s="73" t="s">
        <v>983</v>
      </c>
      <c r="D155" s="78" t="s">
        <v>289</v>
      </c>
      <c r="E155" s="13">
        <v>44443</v>
      </c>
      <c r="F155" s="76" t="s">
        <v>1063</v>
      </c>
      <c r="G155" s="13">
        <v>44445</v>
      </c>
      <c r="H155" s="77" t="s">
        <v>1064</v>
      </c>
      <c r="I155" s="16">
        <v>97</v>
      </c>
      <c r="J155" s="16">
        <v>58</v>
      </c>
      <c r="K155" s="16">
        <v>22</v>
      </c>
      <c r="L155" s="16">
        <v>15</v>
      </c>
      <c r="M155" s="81">
        <v>30.943000000000001</v>
      </c>
      <c r="N155" s="72">
        <v>31</v>
      </c>
      <c r="O155" s="64">
        <v>2530</v>
      </c>
      <c r="P155" s="65">
        <f>Table2245789101123456789[[#This Row],[PEMBULATAN]]*O155</f>
        <v>78430</v>
      </c>
    </row>
    <row r="156" spans="1:16" ht="26.25" customHeight="1" x14ac:dyDescent="0.2">
      <c r="A156" s="14"/>
      <c r="B156" s="14"/>
      <c r="C156" s="73" t="s">
        <v>984</v>
      </c>
      <c r="D156" s="78" t="s">
        <v>289</v>
      </c>
      <c r="E156" s="13">
        <v>44443</v>
      </c>
      <c r="F156" s="76" t="s">
        <v>1063</v>
      </c>
      <c r="G156" s="13">
        <v>44445</v>
      </c>
      <c r="H156" s="77" t="s">
        <v>1064</v>
      </c>
      <c r="I156" s="16">
        <v>70</v>
      </c>
      <c r="J156" s="16">
        <v>50</v>
      </c>
      <c r="K156" s="16">
        <v>11</v>
      </c>
      <c r="L156" s="16">
        <v>12</v>
      </c>
      <c r="M156" s="81">
        <v>9.625</v>
      </c>
      <c r="N156" s="72">
        <v>12</v>
      </c>
      <c r="O156" s="64">
        <v>2530</v>
      </c>
      <c r="P156" s="65">
        <f>Table2245789101123456789[[#This Row],[PEMBULATAN]]*O156</f>
        <v>30360</v>
      </c>
    </row>
    <row r="157" spans="1:16" ht="26.25" customHeight="1" x14ac:dyDescent="0.2">
      <c r="A157" s="14"/>
      <c r="B157" s="14"/>
      <c r="C157" s="73" t="s">
        <v>985</v>
      </c>
      <c r="D157" s="78" t="s">
        <v>289</v>
      </c>
      <c r="E157" s="13">
        <v>44443</v>
      </c>
      <c r="F157" s="76" t="s">
        <v>1063</v>
      </c>
      <c r="G157" s="13">
        <v>44445</v>
      </c>
      <c r="H157" s="77" t="s">
        <v>1064</v>
      </c>
      <c r="I157" s="16">
        <v>62</v>
      </c>
      <c r="J157" s="16">
        <v>34</v>
      </c>
      <c r="K157" s="16">
        <v>11</v>
      </c>
      <c r="L157" s="16">
        <v>5</v>
      </c>
      <c r="M157" s="81">
        <v>5.7969999999999997</v>
      </c>
      <c r="N157" s="72">
        <v>6</v>
      </c>
      <c r="O157" s="64">
        <v>2530</v>
      </c>
      <c r="P157" s="65">
        <f>Table2245789101123456789[[#This Row],[PEMBULATAN]]*O157</f>
        <v>15180</v>
      </c>
    </row>
    <row r="158" spans="1:16" ht="26.25" customHeight="1" x14ac:dyDescent="0.2">
      <c r="A158" s="14"/>
      <c r="B158" s="14"/>
      <c r="C158" s="73" t="s">
        <v>986</v>
      </c>
      <c r="D158" s="78" t="s">
        <v>289</v>
      </c>
      <c r="E158" s="13">
        <v>44443</v>
      </c>
      <c r="F158" s="76" t="s">
        <v>1063</v>
      </c>
      <c r="G158" s="13">
        <v>44445</v>
      </c>
      <c r="H158" s="77" t="s">
        <v>1064</v>
      </c>
      <c r="I158" s="16">
        <v>38</v>
      </c>
      <c r="J158" s="16">
        <v>38</v>
      </c>
      <c r="K158" s="16">
        <v>38</v>
      </c>
      <c r="L158" s="16">
        <v>12</v>
      </c>
      <c r="M158" s="81">
        <v>13.718</v>
      </c>
      <c r="N158" s="72">
        <v>14</v>
      </c>
      <c r="O158" s="64">
        <v>2530</v>
      </c>
      <c r="P158" s="65">
        <f>Table2245789101123456789[[#This Row],[PEMBULATAN]]*O158</f>
        <v>35420</v>
      </c>
    </row>
    <row r="159" spans="1:16" ht="26.25" customHeight="1" x14ac:dyDescent="0.2">
      <c r="A159" s="14"/>
      <c r="B159" s="14"/>
      <c r="C159" s="73" t="s">
        <v>987</v>
      </c>
      <c r="D159" s="78" t="s">
        <v>289</v>
      </c>
      <c r="E159" s="13">
        <v>44443</v>
      </c>
      <c r="F159" s="76" t="s">
        <v>1063</v>
      </c>
      <c r="G159" s="13">
        <v>44445</v>
      </c>
      <c r="H159" s="77" t="s">
        <v>1064</v>
      </c>
      <c r="I159" s="16">
        <v>63</v>
      </c>
      <c r="J159" s="16">
        <v>42</v>
      </c>
      <c r="K159" s="16">
        <v>10</v>
      </c>
      <c r="L159" s="16">
        <v>2</v>
      </c>
      <c r="M159" s="81">
        <v>6.6150000000000002</v>
      </c>
      <c r="N159" s="72">
        <v>7</v>
      </c>
      <c r="O159" s="64">
        <v>2530</v>
      </c>
      <c r="P159" s="65">
        <f>Table2245789101123456789[[#This Row],[PEMBULATAN]]*O159</f>
        <v>17710</v>
      </c>
    </row>
    <row r="160" spans="1:16" ht="26.25" customHeight="1" x14ac:dyDescent="0.2">
      <c r="A160" s="14"/>
      <c r="B160" s="14"/>
      <c r="C160" s="73" t="s">
        <v>988</v>
      </c>
      <c r="D160" s="78" t="s">
        <v>289</v>
      </c>
      <c r="E160" s="13">
        <v>44443</v>
      </c>
      <c r="F160" s="76" t="s">
        <v>1063</v>
      </c>
      <c r="G160" s="13">
        <v>44445</v>
      </c>
      <c r="H160" s="77" t="s">
        <v>1064</v>
      </c>
      <c r="I160" s="16">
        <v>104</v>
      </c>
      <c r="J160" s="16">
        <v>10</v>
      </c>
      <c r="K160" s="16">
        <v>10</v>
      </c>
      <c r="L160" s="16">
        <v>3</v>
      </c>
      <c r="M160" s="81">
        <v>2.6</v>
      </c>
      <c r="N160" s="72">
        <v>3</v>
      </c>
      <c r="O160" s="64">
        <v>2530</v>
      </c>
      <c r="P160" s="65">
        <f>Table2245789101123456789[[#This Row],[PEMBULATAN]]*O160</f>
        <v>7590</v>
      </c>
    </row>
    <row r="161" spans="1:16" ht="26.25" customHeight="1" x14ac:dyDescent="0.2">
      <c r="A161" s="14"/>
      <c r="B161" s="14"/>
      <c r="C161" s="73" t="s">
        <v>989</v>
      </c>
      <c r="D161" s="78" t="s">
        <v>289</v>
      </c>
      <c r="E161" s="13">
        <v>44443</v>
      </c>
      <c r="F161" s="76" t="s">
        <v>1063</v>
      </c>
      <c r="G161" s="13">
        <v>44445</v>
      </c>
      <c r="H161" s="77" t="s">
        <v>1064</v>
      </c>
      <c r="I161" s="16">
        <v>46</v>
      </c>
      <c r="J161" s="16">
        <v>35</v>
      </c>
      <c r="K161" s="16">
        <v>11</v>
      </c>
      <c r="L161" s="16">
        <v>2</v>
      </c>
      <c r="M161" s="81">
        <v>4.4275000000000002</v>
      </c>
      <c r="N161" s="72">
        <v>5</v>
      </c>
      <c r="O161" s="64">
        <v>2530</v>
      </c>
      <c r="P161" s="65">
        <f>Table2245789101123456789[[#This Row],[PEMBULATAN]]*O161</f>
        <v>12650</v>
      </c>
    </row>
    <row r="162" spans="1:16" ht="26.25" customHeight="1" x14ac:dyDescent="0.2">
      <c r="A162" s="14"/>
      <c r="B162" s="14"/>
      <c r="C162" s="73" t="s">
        <v>990</v>
      </c>
      <c r="D162" s="78" t="s">
        <v>289</v>
      </c>
      <c r="E162" s="13">
        <v>44443</v>
      </c>
      <c r="F162" s="76" t="s">
        <v>1063</v>
      </c>
      <c r="G162" s="13">
        <v>44445</v>
      </c>
      <c r="H162" s="77" t="s">
        <v>1064</v>
      </c>
      <c r="I162" s="16">
        <v>47</v>
      </c>
      <c r="J162" s="16">
        <v>30</v>
      </c>
      <c r="K162" s="16">
        <v>27</v>
      </c>
      <c r="L162" s="16">
        <v>23</v>
      </c>
      <c r="M162" s="81">
        <v>9.5175000000000001</v>
      </c>
      <c r="N162" s="72">
        <v>23</v>
      </c>
      <c r="O162" s="64">
        <v>2530</v>
      </c>
      <c r="P162" s="65">
        <f>Table2245789101123456789[[#This Row],[PEMBULATAN]]*O162</f>
        <v>58190</v>
      </c>
    </row>
    <row r="163" spans="1:16" ht="26.25" customHeight="1" x14ac:dyDescent="0.2">
      <c r="A163" s="14"/>
      <c r="B163" s="14"/>
      <c r="C163" s="73" t="s">
        <v>991</v>
      </c>
      <c r="D163" s="78" t="s">
        <v>289</v>
      </c>
      <c r="E163" s="13">
        <v>44443</v>
      </c>
      <c r="F163" s="76" t="s">
        <v>1063</v>
      </c>
      <c r="G163" s="13">
        <v>44445</v>
      </c>
      <c r="H163" s="77" t="s">
        <v>1064</v>
      </c>
      <c r="I163" s="16">
        <v>58</v>
      </c>
      <c r="J163" s="16">
        <v>38</v>
      </c>
      <c r="K163" s="16">
        <v>20</v>
      </c>
      <c r="L163" s="16">
        <v>3</v>
      </c>
      <c r="M163" s="81">
        <v>11.02</v>
      </c>
      <c r="N163" s="72">
        <v>11</v>
      </c>
      <c r="O163" s="64">
        <v>2530</v>
      </c>
      <c r="P163" s="65">
        <f>Table2245789101123456789[[#This Row],[PEMBULATAN]]*O163</f>
        <v>27830</v>
      </c>
    </row>
    <row r="164" spans="1:16" ht="26.25" customHeight="1" x14ac:dyDescent="0.2">
      <c r="A164" s="14"/>
      <c r="B164" s="14"/>
      <c r="C164" s="73" t="s">
        <v>992</v>
      </c>
      <c r="D164" s="78" t="s">
        <v>289</v>
      </c>
      <c r="E164" s="13">
        <v>44443</v>
      </c>
      <c r="F164" s="76" t="s">
        <v>1063</v>
      </c>
      <c r="G164" s="13">
        <v>44445</v>
      </c>
      <c r="H164" s="77" t="s">
        <v>1064</v>
      </c>
      <c r="I164" s="16">
        <v>72</v>
      </c>
      <c r="J164" s="16">
        <v>0</v>
      </c>
      <c r="K164" s="16">
        <v>7</v>
      </c>
      <c r="L164" s="16">
        <v>1</v>
      </c>
      <c r="M164" s="81">
        <v>0</v>
      </c>
      <c r="N164" s="72">
        <v>1</v>
      </c>
      <c r="O164" s="64">
        <v>2530</v>
      </c>
      <c r="P164" s="65">
        <f>Table2245789101123456789[[#This Row],[PEMBULATAN]]*O164</f>
        <v>2530</v>
      </c>
    </row>
    <row r="165" spans="1:16" ht="26.25" customHeight="1" x14ac:dyDescent="0.2">
      <c r="A165" s="14"/>
      <c r="B165" s="14"/>
      <c r="C165" s="73" t="s">
        <v>993</v>
      </c>
      <c r="D165" s="78" t="s">
        <v>289</v>
      </c>
      <c r="E165" s="13">
        <v>44443</v>
      </c>
      <c r="F165" s="76" t="s">
        <v>1063</v>
      </c>
      <c r="G165" s="13">
        <v>44445</v>
      </c>
      <c r="H165" s="77" t="s">
        <v>1064</v>
      </c>
      <c r="I165" s="16">
        <v>50</v>
      </c>
      <c r="J165" s="16">
        <v>30</v>
      </c>
      <c r="K165" s="16">
        <v>18</v>
      </c>
      <c r="L165" s="16">
        <v>2</v>
      </c>
      <c r="M165" s="81">
        <v>6.75</v>
      </c>
      <c r="N165" s="72">
        <v>7</v>
      </c>
      <c r="O165" s="64">
        <v>2530</v>
      </c>
      <c r="P165" s="65">
        <f>Table2245789101123456789[[#This Row],[PEMBULATAN]]*O165</f>
        <v>17710</v>
      </c>
    </row>
    <row r="166" spans="1:16" ht="26.25" customHeight="1" x14ac:dyDescent="0.2">
      <c r="A166" s="14"/>
      <c r="B166" s="14"/>
      <c r="C166" s="73" t="s">
        <v>994</v>
      </c>
      <c r="D166" s="78" t="s">
        <v>289</v>
      </c>
      <c r="E166" s="13">
        <v>44443</v>
      </c>
      <c r="F166" s="76" t="s">
        <v>1063</v>
      </c>
      <c r="G166" s="13">
        <v>44445</v>
      </c>
      <c r="H166" s="77" t="s">
        <v>1064</v>
      </c>
      <c r="I166" s="16">
        <v>38</v>
      </c>
      <c r="J166" s="16">
        <v>29</v>
      </c>
      <c r="K166" s="16">
        <v>20</v>
      </c>
      <c r="L166" s="16">
        <v>1</v>
      </c>
      <c r="M166" s="81">
        <v>5.51</v>
      </c>
      <c r="N166" s="72">
        <v>6</v>
      </c>
      <c r="O166" s="64">
        <v>2530</v>
      </c>
      <c r="P166" s="65">
        <f>Table2245789101123456789[[#This Row],[PEMBULATAN]]*O166</f>
        <v>15180</v>
      </c>
    </row>
    <row r="167" spans="1:16" ht="26.25" customHeight="1" x14ac:dyDescent="0.2">
      <c r="A167" s="14"/>
      <c r="B167" s="14"/>
      <c r="C167" s="73" t="s">
        <v>995</v>
      </c>
      <c r="D167" s="78" t="s">
        <v>289</v>
      </c>
      <c r="E167" s="13">
        <v>44443</v>
      </c>
      <c r="F167" s="76" t="s">
        <v>1063</v>
      </c>
      <c r="G167" s="13">
        <v>44445</v>
      </c>
      <c r="H167" s="77" t="s">
        <v>1064</v>
      </c>
      <c r="I167" s="16">
        <v>20</v>
      </c>
      <c r="J167" s="16">
        <v>20</v>
      </c>
      <c r="K167" s="16">
        <v>40</v>
      </c>
      <c r="L167" s="16">
        <v>1</v>
      </c>
      <c r="M167" s="81">
        <v>4</v>
      </c>
      <c r="N167" s="72">
        <v>4</v>
      </c>
      <c r="O167" s="64">
        <v>2530</v>
      </c>
      <c r="P167" s="65">
        <f>Table2245789101123456789[[#This Row],[PEMBULATAN]]*O167</f>
        <v>10120</v>
      </c>
    </row>
    <row r="168" spans="1:16" ht="26.25" customHeight="1" x14ac:dyDescent="0.2">
      <c r="A168" s="14"/>
      <c r="B168" s="14"/>
      <c r="C168" s="73" t="s">
        <v>996</v>
      </c>
      <c r="D168" s="78" t="s">
        <v>289</v>
      </c>
      <c r="E168" s="13">
        <v>44443</v>
      </c>
      <c r="F168" s="76" t="s">
        <v>1063</v>
      </c>
      <c r="G168" s="13">
        <v>44445</v>
      </c>
      <c r="H168" s="77" t="s">
        <v>1064</v>
      </c>
      <c r="I168" s="16">
        <v>34</v>
      </c>
      <c r="J168" s="16">
        <v>30</v>
      </c>
      <c r="K168" s="16">
        <v>66</v>
      </c>
      <c r="L168" s="16">
        <v>2</v>
      </c>
      <c r="M168" s="81">
        <v>16.829999999999998</v>
      </c>
      <c r="N168" s="72">
        <v>17</v>
      </c>
      <c r="O168" s="64">
        <v>2530</v>
      </c>
      <c r="P168" s="65">
        <f>Table2245789101123456789[[#This Row],[PEMBULATAN]]*O168</f>
        <v>43010</v>
      </c>
    </row>
    <row r="169" spans="1:16" ht="26.25" customHeight="1" x14ac:dyDescent="0.2">
      <c r="A169" s="14"/>
      <c r="B169" s="14"/>
      <c r="C169" s="73" t="s">
        <v>997</v>
      </c>
      <c r="D169" s="78" t="s">
        <v>289</v>
      </c>
      <c r="E169" s="13">
        <v>44443</v>
      </c>
      <c r="F169" s="76" t="s">
        <v>1063</v>
      </c>
      <c r="G169" s="13">
        <v>44445</v>
      </c>
      <c r="H169" s="77" t="s">
        <v>1064</v>
      </c>
      <c r="I169" s="16">
        <v>122</v>
      </c>
      <c r="J169" s="16">
        <v>8</v>
      </c>
      <c r="K169" s="16">
        <v>8</v>
      </c>
      <c r="L169" s="16">
        <v>1</v>
      </c>
      <c r="M169" s="81">
        <v>1.952</v>
      </c>
      <c r="N169" s="72">
        <v>2</v>
      </c>
      <c r="O169" s="64">
        <v>2530</v>
      </c>
      <c r="P169" s="65">
        <f>Table2245789101123456789[[#This Row],[PEMBULATAN]]*O169</f>
        <v>5060</v>
      </c>
    </row>
    <row r="170" spans="1:16" ht="26.25" customHeight="1" x14ac:dyDescent="0.2">
      <c r="A170" s="14"/>
      <c r="B170" s="14"/>
      <c r="C170" s="73" t="s">
        <v>998</v>
      </c>
      <c r="D170" s="78" t="s">
        <v>289</v>
      </c>
      <c r="E170" s="13">
        <v>44443</v>
      </c>
      <c r="F170" s="76" t="s">
        <v>1063</v>
      </c>
      <c r="G170" s="13">
        <v>44445</v>
      </c>
      <c r="H170" s="77" t="s">
        <v>1064</v>
      </c>
      <c r="I170" s="16">
        <v>55</v>
      </c>
      <c r="J170" s="16">
        <v>36</v>
      </c>
      <c r="K170" s="16">
        <v>37</v>
      </c>
      <c r="L170" s="16">
        <v>5</v>
      </c>
      <c r="M170" s="81">
        <v>18.315000000000001</v>
      </c>
      <c r="N170" s="72">
        <v>19</v>
      </c>
      <c r="O170" s="64">
        <v>2530</v>
      </c>
      <c r="P170" s="65">
        <f>Table2245789101123456789[[#This Row],[PEMBULATAN]]*O170</f>
        <v>48070</v>
      </c>
    </row>
    <row r="171" spans="1:16" ht="26.25" customHeight="1" x14ac:dyDescent="0.2">
      <c r="A171" s="14"/>
      <c r="B171" s="14"/>
      <c r="C171" s="73" t="s">
        <v>999</v>
      </c>
      <c r="D171" s="78" t="s">
        <v>289</v>
      </c>
      <c r="E171" s="13">
        <v>44443</v>
      </c>
      <c r="F171" s="76" t="s">
        <v>1063</v>
      </c>
      <c r="G171" s="13">
        <v>44445</v>
      </c>
      <c r="H171" s="77" t="s">
        <v>1064</v>
      </c>
      <c r="I171" s="16">
        <v>76</v>
      </c>
      <c r="J171" s="16">
        <v>26</v>
      </c>
      <c r="K171" s="16">
        <v>8</v>
      </c>
      <c r="L171" s="16">
        <v>5</v>
      </c>
      <c r="M171" s="81">
        <v>3.952</v>
      </c>
      <c r="N171" s="72">
        <v>5</v>
      </c>
      <c r="O171" s="64">
        <v>2530</v>
      </c>
      <c r="P171" s="65">
        <f>Table2245789101123456789[[#This Row],[PEMBULATAN]]*O171</f>
        <v>12650</v>
      </c>
    </row>
    <row r="172" spans="1:16" ht="26.25" customHeight="1" x14ac:dyDescent="0.2">
      <c r="A172" s="14"/>
      <c r="B172" s="14"/>
      <c r="C172" s="73" t="s">
        <v>1000</v>
      </c>
      <c r="D172" s="78" t="s">
        <v>289</v>
      </c>
      <c r="E172" s="13">
        <v>44443</v>
      </c>
      <c r="F172" s="76" t="s">
        <v>1063</v>
      </c>
      <c r="G172" s="13">
        <v>44445</v>
      </c>
      <c r="H172" s="77" t="s">
        <v>1064</v>
      </c>
      <c r="I172" s="16">
        <v>49</v>
      </c>
      <c r="J172" s="16">
        <v>36</v>
      </c>
      <c r="K172" s="16">
        <v>8</v>
      </c>
      <c r="L172" s="16">
        <v>2</v>
      </c>
      <c r="M172" s="81">
        <v>3.528</v>
      </c>
      <c r="N172" s="72">
        <v>4</v>
      </c>
      <c r="O172" s="64">
        <v>2530</v>
      </c>
      <c r="P172" s="65">
        <f>Table2245789101123456789[[#This Row],[PEMBULATAN]]*O172</f>
        <v>10120</v>
      </c>
    </row>
    <row r="173" spans="1:16" ht="26.25" customHeight="1" x14ac:dyDescent="0.2">
      <c r="A173" s="14"/>
      <c r="B173" s="14"/>
      <c r="C173" s="73" t="s">
        <v>1001</v>
      </c>
      <c r="D173" s="78" t="s">
        <v>289</v>
      </c>
      <c r="E173" s="13">
        <v>44443</v>
      </c>
      <c r="F173" s="76" t="s">
        <v>1063</v>
      </c>
      <c r="G173" s="13">
        <v>44445</v>
      </c>
      <c r="H173" s="77" t="s">
        <v>1064</v>
      </c>
      <c r="I173" s="16">
        <v>40</v>
      </c>
      <c r="J173" s="16">
        <v>31</v>
      </c>
      <c r="K173" s="16">
        <v>30</v>
      </c>
      <c r="L173" s="16">
        <v>2</v>
      </c>
      <c r="M173" s="81">
        <v>9.3000000000000007</v>
      </c>
      <c r="N173" s="72">
        <v>10</v>
      </c>
      <c r="O173" s="64">
        <v>2530</v>
      </c>
      <c r="P173" s="65">
        <f>Table2245789101123456789[[#This Row],[PEMBULATAN]]*O173</f>
        <v>25300</v>
      </c>
    </row>
    <row r="174" spans="1:16" ht="26.25" customHeight="1" x14ac:dyDescent="0.2">
      <c r="A174" s="14"/>
      <c r="B174" s="14"/>
      <c r="C174" s="73" t="s">
        <v>1002</v>
      </c>
      <c r="D174" s="78" t="s">
        <v>289</v>
      </c>
      <c r="E174" s="13">
        <v>44443</v>
      </c>
      <c r="F174" s="76" t="s">
        <v>1063</v>
      </c>
      <c r="G174" s="13">
        <v>44445</v>
      </c>
      <c r="H174" s="77" t="s">
        <v>1064</v>
      </c>
      <c r="I174" s="16">
        <v>68</v>
      </c>
      <c r="J174" s="16">
        <v>63</v>
      </c>
      <c r="K174" s="16">
        <v>25</v>
      </c>
      <c r="L174" s="16">
        <v>18</v>
      </c>
      <c r="M174" s="81">
        <v>26.774999999999999</v>
      </c>
      <c r="N174" s="72">
        <v>27</v>
      </c>
      <c r="O174" s="64">
        <v>2530</v>
      </c>
      <c r="P174" s="65">
        <f>Table2245789101123456789[[#This Row],[PEMBULATAN]]*O174</f>
        <v>68310</v>
      </c>
    </row>
    <row r="175" spans="1:16" ht="26.25" customHeight="1" x14ac:dyDescent="0.2">
      <c r="A175" s="14"/>
      <c r="B175" s="14"/>
      <c r="C175" s="73" t="s">
        <v>1003</v>
      </c>
      <c r="D175" s="78" t="s">
        <v>289</v>
      </c>
      <c r="E175" s="13">
        <v>44443</v>
      </c>
      <c r="F175" s="76" t="s">
        <v>1063</v>
      </c>
      <c r="G175" s="13">
        <v>44445</v>
      </c>
      <c r="H175" s="77" t="s">
        <v>1064</v>
      </c>
      <c r="I175" s="16">
        <v>36</v>
      </c>
      <c r="J175" s="16">
        <v>30</v>
      </c>
      <c r="K175" s="16">
        <v>15</v>
      </c>
      <c r="L175" s="16">
        <v>5</v>
      </c>
      <c r="M175" s="81">
        <v>4.05</v>
      </c>
      <c r="N175" s="72">
        <v>5</v>
      </c>
      <c r="O175" s="64">
        <v>2530</v>
      </c>
      <c r="P175" s="65">
        <f>Table2245789101123456789[[#This Row],[PEMBULATAN]]*O175</f>
        <v>12650</v>
      </c>
    </row>
    <row r="176" spans="1:16" ht="26.25" customHeight="1" x14ac:dyDescent="0.2">
      <c r="A176" s="14"/>
      <c r="B176" s="14"/>
      <c r="C176" s="73" t="s">
        <v>1004</v>
      </c>
      <c r="D176" s="78" t="s">
        <v>289</v>
      </c>
      <c r="E176" s="13">
        <v>44443</v>
      </c>
      <c r="F176" s="76" t="s">
        <v>1063</v>
      </c>
      <c r="G176" s="13">
        <v>44445</v>
      </c>
      <c r="H176" s="77" t="s">
        <v>1064</v>
      </c>
      <c r="I176" s="16">
        <v>34</v>
      </c>
      <c r="J176" s="16">
        <v>28</v>
      </c>
      <c r="K176" s="16">
        <v>55</v>
      </c>
      <c r="L176" s="16">
        <v>8</v>
      </c>
      <c r="M176" s="81">
        <v>13.09</v>
      </c>
      <c r="N176" s="72">
        <v>13</v>
      </c>
      <c r="O176" s="64">
        <v>2530</v>
      </c>
      <c r="P176" s="65">
        <f>Table2245789101123456789[[#This Row],[PEMBULATAN]]*O176</f>
        <v>32890</v>
      </c>
    </row>
    <row r="177" spans="1:16" ht="26.25" customHeight="1" x14ac:dyDescent="0.2">
      <c r="A177" s="14"/>
      <c r="B177" s="14"/>
      <c r="C177" s="73" t="s">
        <v>1005</v>
      </c>
      <c r="D177" s="78" t="s">
        <v>289</v>
      </c>
      <c r="E177" s="13">
        <v>44443</v>
      </c>
      <c r="F177" s="76" t="s">
        <v>1063</v>
      </c>
      <c r="G177" s="13">
        <v>44445</v>
      </c>
      <c r="H177" s="77" t="s">
        <v>1064</v>
      </c>
      <c r="I177" s="16">
        <v>60</v>
      </c>
      <c r="J177" s="16">
        <v>41</v>
      </c>
      <c r="K177" s="16">
        <v>18</v>
      </c>
      <c r="L177" s="16">
        <v>3</v>
      </c>
      <c r="M177" s="81">
        <v>11.07</v>
      </c>
      <c r="N177" s="72">
        <v>11</v>
      </c>
      <c r="O177" s="64">
        <v>2530</v>
      </c>
      <c r="P177" s="65">
        <f>Table2245789101123456789[[#This Row],[PEMBULATAN]]*O177</f>
        <v>27830</v>
      </c>
    </row>
    <row r="178" spans="1:16" ht="26.25" customHeight="1" x14ac:dyDescent="0.2">
      <c r="A178" s="14"/>
      <c r="B178" s="14"/>
      <c r="C178" s="73" t="s">
        <v>1006</v>
      </c>
      <c r="D178" s="78" t="s">
        <v>289</v>
      </c>
      <c r="E178" s="13">
        <v>44443</v>
      </c>
      <c r="F178" s="76" t="s">
        <v>1063</v>
      </c>
      <c r="G178" s="13">
        <v>44445</v>
      </c>
      <c r="H178" s="77" t="s">
        <v>1064</v>
      </c>
      <c r="I178" s="16">
        <v>97</v>
      </c>
      <c r="J178" s="16">
        <v>28</v>
      </c>
      <c r="K178" s="16">
        <v>4</v>
      </c>
      <c r="L178" s="16">
        <v>3</v>
      </c>
      <c r="M178" s="81">
        <v>2.7160000000000002</v>
      </c>
      <c r="N178" s="72">
        <v>3</v>
      </c>
      <c r="O178" s="64">
        <v>2530</v>
      </c>
      <c r="P178" s="65">
        <f>Table2245789101123456789[[#This Row],[PEMBULATAN]]*O178</f>
        <v>7590</v>
      </c>
    </row>
    <row r="179" spans="1:16" ht="26.25" customHeight="1" x14ac:dyDescent="0.2">
      <c r="A179" s="14"/>
      <c r="B179" s="14"/>
      <c r="C179" s="73" t="s">
        <v>1007</v>
      </c>
      <c r="D179" s="78" t="s">
        <v>289</v>
      </c>
      <c r="E179" s="13">
        <v>44443</v>
      </c>
      <c r="F179" s="76" t="s">
        <v>1063</v>
      </c>
      <c r="G179" s="13">
        <v>44445</v>
      </c>
      <c r="H179" s="77" t="s">
        <v>1064</v>
      </c>
      <c r="I179" s="16">
        <v>97</v>
      </c>
      <c r="J179" s="16">
        <v>26</v>
      </c>
      <c r="K179" s="16">
        <v>4</v>
      </c>
      <c r="L179" s="16">
        <v>3</v>
      </c>
      <c r="M179" s="81">
        <v>2.5219999999999998</v>
      </c>
      <c r="N179" s="72">
        <v>3</v>
      </c>
      <c r="O179" s="64">
        <v>2530</v>
      </c>
      <c r="P179" s="65">
        <f>Table2245789101123456789[[#This Row],[PEMBULATAN]]*O179</f>
        <v>7590</v>
      </c>
    </row>
    <row r="180" spans="1:16" ht="26.25" customHeight="1" x14ac:dyDescent="0.2">
      <c r="A180" s="14"/>
      <c r="B180" s="14"/>
      <c r="C180" s="73" t="s">
        <v>1008</v>
      </c>
      <c r="D180" s="78" t="s">
        <v>289</v>
      </c>
      <c r="E180" s="13">
        <v>44443</v>
      </c>
      <c r="F180" s="76" t="s">
        <v>1063</v>
      </c>
      <c r="G180" s="13">
        <v>44445</v>
      </c>
      <c r="H180" s="77" t="s">
        <v>1064</v>
      </c>
      <c r="I180" s="16">
        <v>45</v>
      </c>
      <c r="J180" s="16">
        <v>45</v>
      </c>
      <c r="K180" s="16">
        <v>12</v>
      </c>
      <c r="L180" s="16">
        <v>3</v>
      </c>
      <c r="M180" s="81">
        <v>6.0750000000000002</v>
      </c>
      <c r="N180" s="72">
        <v>6</v>
      </c>
      <c r="O180" s="64">
        <v>2530</v>
      </c>
      <c r="P180" s="65">
        <f>Table2245789101123456789[[#This Row],[PEMBULATAN]]*O180</f>
        <v>15180</v>
      </c>
    </row>
    <row r="181" spans="1:16" ht="26.25" customHeight="1" x14ac:dyDescent="0.2">
      <c r="A181" s="14"/>
      <c r="B181" s="14"/>
      <c r="C181" s="73" t="s">
        <v>1009</v>
      </c>
      <c r="D181" s="78" t="s">
        <v>289</v>
      </c>
      <c r="E181" s="13">
        <v>44443</v>
      </c>
      <c r="F181" s="76" t="s">
        <v>1063</v>
      </c>
      <c r="G181" s="13">
        <v>44445</v>
      </c>
      <c r="H181" s="77" t="s">
        <v>1064</v>
      </c>
      <c r="I181" s="16">
        <v>76</v>
      </c>
      <c r="J181" s="16">
        <v>26</v>
      </c>
      <c r="K181" s="16">
        <v>26</v>
      </c>
      <c r="L181" s="16">
        <v>14</v>
      </c>
      <c r="M181" s="81">
        <v>12.843999999999999</v>
      </c>
      <c r="N181" s="72">
        <v>14</v>
      </c>
      <c r="O181" s="64">
        <v>2530</v>
      </c>
      <c r="P181" s="65">
        <f>Table2245789101123456789[[#This Row],[PEMBULATAN]]*O181</f>
        <v>35420</v>
      </c>
    </row>
    <row r="182" spans="1:16" ht="26.25" customHeight="1" x14ac:dyDescent="0.2">
      <c r="A182" s="14"/>
      <c r="B182" s="14"/>
      <c r="C182" s="73" t="s">
        <v>1010</v>
      </c>
      <c r="D182" s="78" t="s">
        <v>289</v>
      </c>
      <c r="E182" s="13">
        <v>44443</v>
      </c>
      <c r="F182" s="76" t="s">
        <v>1063</v>
      </c>
      <c r="G182" s="13">
        <v>44445</v>
      </c>
      <c r="H182" s="77" t="s">
        <v>1064</v>
      </c>
      <c r="I182" s="16">
        <v>61</v>
      </c>
      <c r="J182" s="16">
        <v>61</v>
      </c>
      <c r="K182" s="16">
        <v>8</v>
      </c>
      <c r="L182" s="16">
        <v>2</v>
      </c>
      <c r="M182" s="81">
        <v>7.4420000000000002</v>
      </c>
      <c r="N182" s="72">
        <v>8</v>
      </c>
      <c r="O182" s="64">
        <v>2530</v>
      </c>
      <c r="P182" s="65">
        <f>Table2245789101123456789[[#This Row],[PEMBULATAN]]*O182</f>
        <v>20240</v>
      </c>
    </row>
    <row r="183" spans="1:16" ht="26.25" customHeight="1" x14ac:dyDescent="0.2">
      <c r="A183" s="14"/>
      <c r="B183" s="14"/>
      <c r="C183" s="73" t="s">
        <v>1011</v>
      </c>
      <c r="D183" s="78" t="s">
        <v>289</v>
      </c>
      <c r="E183" s="13">
        <v>44443</v>
      </c>
      <c r="F183" s="76" t="s">
        <v>1063</v>
      </c>
      <c r="G183" s="13">
        <v>44445</v>
      </c>
      <c r="H183" s="77" t="s">
        <v>1064</v>
      </c>
      <c r="I183" s="16">
        <v>55</v>
      </c>
      <c r="J183" s="16">
        <v>41</v>
      </c>
      <c r="K183" s="16">
        <v>27</v>
      </c>
      <c r="L183" s="16">
        <v>8</v>
      </c>
      <c r="M183" s="81">
        <v>15.22125</v>
      </c>
      <c r="N183" s="72">
        <v>15</v>
      </c>
      <c r="O183" s="64">
        <v>2530</v>
      </c>
      <c r="P183" s="65">
        <f>Table2245789101123456789[[#This Row],[PEMBULATAN]]*O183</f>
        <v>37950</v>
      </c>
    </row>
    <row r="184" spans="1:16" ht="26.25" customHeight="1" x14ac:dyDescent="0.2">
      <c r="A184" s="14"/>
      <c r="B184" s="14"/>
      <c r="C184" s="73" t="s">
        <v>1012</v>
      </c>
      <c r="D184" s="78" t="s">
        <v>289</v>
      </c>
      <c r="E184" s="13">
        <v>44443</v>
      </c>
      <c r="F184" s="76" t="s">
        <v>1063</v>
      </c>
      <c r="G184" s="13">
        <v>44445</v>
      </c>
      <c r="H184" s="77" t="s">
        <v>1064</v>
      </c>
      <c r="I184" s="16">
        <v>36</v>
      </c>
      <c r="J184" s="16">
        <v>28</v>
      </c>
      <c r="K184" s="16">
        <v>8</v>
      </c>
      <c r="L184" s="16">
        <v>2</v>
      </c>
      <c r="M184" s="81">
        <v>2.016</v>
      </c>
      <c r="N184" s="72">
        <v>2</v>
      </c>
      <c r="O184" s="64">
        <v>2530</v>
      </c>
      <c r="P184" s="65">
        <f>Table2245789101123456789[[#This Row],[PEMBULATAN]]*O184</f>
        <v>5060</v>
      </c>
    </row>
    <row r="185" spans="1:16" ht="26.25" customHeight="1" x14ac:dyDescent="0.2">
      <c r="A185" s="14"/>
      <c r="B185" s="14"/>
      <c r="C185" s="73" t="s">
        <v>1013</v>
      </c>
      <c r="D185" s="78" t="s">
        <v>289</v>
      </c>
      <c r="E185" s="13">
        <v>44443</v>
      </c>
      <c r="F185" s="76" t="s">
        <v>1063</v>
      </c>
      <c r="G185" s="13">
        <v>44445</v>
      </c>
      <c r="H185" s="77" t="s">
        <v>1064</v>
      </c>
      <c r="I185" s="16">
        <v>68</v>
      </c>
      <c r="J185" s="16">
        <v>42</v>
      </c>
      <c r="K185" s="16">
        <v>46</v>
      </c>
      <c r="L185" s="16">
        <v>8</v>
      </c>
      <c r="M185" s="81">
        <v>32.844000000000001</v>
      </c>
      <c r="N185" s="72">
        <v>33</v>
      </c>
      <c r="O185" s="64">
        <v>2530</v>
      </c>
      <c r="P185" s="65">
        <f>Table2245789101123456789[[#This Row],[PEMBULATAN]]*O185</f>
        <v>83490</v>
      </c>
    </row>
    <row r="186" spans="1:16" ht="26.25" customHeight="1" x14ac:dyDescent="0.2">
      <c r="A186" s="14"/>
      <c r="B186" s="14"/>
      <c r="C186" s="73" t="s">
        <v>1014</v>
      </c>
      <c r="D186" s="78" t="s">
        <v>289</v>
      </c>
      <c r="E186" s="13">
        <v>44443</v>
      </c>
      <c r="F186" s="76" t="s">
        <v>1063</v>
      </c>
      <c r="G186" s="13">
        <v>44445</v>
      </c>
      <c r="H186" s="77" t="s">
        <v>1064</v>
      </c>
      <c r="I186" s="16">
        <v>48</v>
      </c>
      <c r="J186" s="16">
        <v>18</v>
      </c>
      <c r="K186" s="16">
        <v>21</v>
      </c>
      <c r="L186" s="16">
        <v>11</v>
      </c>
      <c r="M186" s="81">
        <v>4.5359999999999996</v>
      </c>
      <c r="N186" s="72">
        <v>11</v>
      </c>
      <c r="O186" s="64">
        <v>2530</v>
      </c>
      <c r="P186" s="65">
        <f>Table2245789101123456789[[#This Row],[PEMBULATAN]]*O186</f>
        <v>27830</v>
      </c>
    </row>
    <row r="187" spans="1:16" ht="26.25" customHeight="1" x14ac:dyDescent="0.2">
      <c r="A187" s="14"/>
      <c r="B187" s="14"/>
      <c r="C187" s="73" t="s">
        <v>1015</v>
      </c>
      <c r="D187" s="78" t="s">
        <v>289</v>
      </c>
      <c r="E187" s="13">
        <v>44443</v>
      </c>
      <c r="F187" s="76" t="s">
        <v>1063</v>
      </c>
      <c r="G187" s="13">
        <v>44445</v>
      </c>
      <c r="H187" s="77" t="s">
        <v>1064</v>
      </c>
      <c r="I187" s="16">
        <v>85</v>
      </c>
      <c r="J187" s="16">
        <v>6</v>
      </c>
      <c r="K187" s="16">
        <v>6</v>
      </c>
      <c r="L187" s="16">
        <v>1</v>
      </c>
      <c r="M187" s="81">
        <v>0.76500000000000001</v>
      </c>
      <c r="N187" s="72">
        <v>1</v>
      </c>
      <c r="O187" s="64">
        <v>2530</v>
      </c>
      <c r="P187" s="65">
        <f>Table2245789101123456789[[#This Row],[PEMBULATAN]]*O187</f>
        <v>2530</v>
      </c>
    </row>
    <row r="188" spans="1:16" ht="26.25" customHeight="1" x14ac:dyDescent="0.2">
      <c r="A188" s="14"/>
      <c r="B188" s="14"/>
      <c r="C188" s="73" t="s">
        <v>1016</v>
      </c>
      <c r="D188" s="78" t="s">
        <v>289</v>
      </c>
      <c r="E188" s="13">
        <v>44443</v>
      </c>
      <c r="F188" s="76" t="s">
        <v>1063</v>
      </c>
      <c r="G188" s="13">
        <v>44445</v>
      </c>
      <c r="H188" s="77" t="s">
        <v>1064</v>
      </c>
      <c r="I188" s="16">
        <v>46</v>
      </c>
      <c r="J188" s="16">
        <v>25</v>
      </c>
      <c r="K188" s="16">
        <v>10</v>
      </c>
      <c r="L188" s="16">
        <v>1</v>
      </c>
      <c r="M188" s="81">
        <v>2.875</v>
      </c>
      <c r="N188" s="72">
        <v>3</v>
      </c>
      <c r="O188" s="64">
        <v>2530</v>
      </c>
      <c r="P188" s="65">
        <f>Table2245789101123456789[[#This Row],[PEMBULATAN]]*O188</f>
        <v>7590</v>
      </c>
    </row>
    <row r="189" spans="1:16" ht="26.25" customHeight="1" x14ac:dyDescent="0.2">
      <c r="A189" s="14"/>
      <c r="B189" s="14"/>
      <c r="C189" s="73" t="s">
        <v>1017</v>
      </c>
      <c r="D189" s="78" t="s">
        <v>289</v>
      </c>
      <c r="E189" s="13">
        <v>44443</v>
      </c>
      <c r="F189" s="76" t="s">
        <v>1063</v>
      </c>
      <c r="G189" s="13">
        <v>44445</v>
      </c>
      <c r="H189" s="77" t="s">
        <v>1064</v>
      </c>
      <c r="I189" s="16">
        <v>72</v>
      </c>
      <c r="J189" s="16">
        <v>45</v>
      </c>
      <c r="K189" s="16">
        <v>31</v>
      </c>
      <c r="L189" s="16">
        <v>6</v>
      </c>
      <c r="M189" s="81">
        <v>25.11</v>
      </c>
      <c r="N189" s="72">
        <v>25</v>
      </c>
      <c r="O189" s="64">
        <v>2530</v>
      </c>
      <c r="P189" s="65">
        <f>Table2245789101123456789[[#This Row],[PEMBULATAN]]*O189</f>
        <v>63250</v>
      </c>
    </row>
    <row r="190" spans="1:16" ht="26.25" customHeight="1" x14ac:dyDescent="0.2">
      <c r="A190" s="14"/>
      <c r="B190" s="14"/>
      <c r="C190" s="73" t="s">
        <v>1018</v>
      </c>
      <c r="D190" s="78" t="s">
        <v>289</v>
      </c>
      <c r="E190" s="13">
        <v>44443</v>
      </c>
      <c r="F190" s="76" t="s">
        <v>1063</v>
      </c>
      <c r="G190" s="13">
        <v>44445</v>
      </c>
      <c r="H190" s="77" t="s">
        <v>1064</v>
      </c>
      <c r="I190" s="16">
        <v>36</v>
      </c>
      <c r="J190" s="16">
        <v>36</v>
      </c>
      <c r="K190" s="16">
        <v>28</v>
      </c>
      <c r="L190" s="16">
        <v>10</v>
      </c>
      <c r="M190" s="81">
        <v>9.0719999999999992</v>
      </c>
      <c r="N190" s="72">
        <v>10</v>
      </c>
      <c r="O190" s="64">
        <v>2530</v>
      </c>
      <c r="P190" s="65">
        <f>Table2245789101123456789[[#This Row],[PEMBULATAN]]*O190</f>
        <v>25300</v>
      </c>
    </row>
    <row r="191" spans="1:16" ht="26.25" customHeight="1" x14ac:dyDescent="0.2">
      <c r="A191" s="14"/>
      <c r="B191" s="14"/>
      <c r="C191" s="73" t="s">
        <v>1019</v>
      </c>
      <c r="D191" s="78" t="s">
        <v>289</v>
      </c>
      <c r="E191" s="13">
        <v>44443</v>
      </c>
      <c r="F191" s="76" t="s">
        <v>1063</v>
      </c>
      <c r="G191" s="13">
        <v>44445</v>
      </c>
      <c r="H191" s="77" t="s">
        <v>1064</v>
      </c>
      <c r="I191" s="16">
        <v>128</v>
      </c>
      <c r="J191" s="16">
        <v>42</v>
      </c>
      <c r="K191" s="16">
        <v>18</v>
      </c>
      <c r="L191" s="16">
        <v>12</v>
      </c>
      <c r="M191" s="81">
        <v>24.192</v>
      </c>
      <c r="N191" s="72">
        <v>24</v>
      </c>
      <c r="O191" s="64">
        <v>2530</v>
      </c>
      <c r="P191" s="65">
        <f>Table2245789101123456789[[#This Row],[PEMBULATAN]]*O191</f>
        <v>60720</v>
      </c>
    </row>
    <row r="192" spans="1:16" ht="26.25" customHeight="1" x14ac:dyDescent="0.2">
      <c r="A192" s="14"/>
      <c r="B192" s="14"/>
      <c r="C192" s="73" t="s">
        <v>1020</v>
      </c>
      <c r="D192" s="78" t="s">
        <v>289</v>
      </c>
      <c r="E192" s="13">
        <v>44443</v>
      </c>
      <c r="F192" s="76" t="s">
        <v>1063</v>
      </c>
      <c r="G192" s="13">
        <v>44445</v>
      </c>
      <c r="H192" s="77" t="s">
        <v>1064</v>
      </c>
      <c r="I192" s="16">
        <v>34</v>
      </c>
      <c r="J192" s="16">
        <v>38</v>
      </c>
      <c r="K192" s="16">
        <v>42</v>
      </c>
      <c r="L192" s="16">
        <v>5</v>
      </c>
      <c r="M192" s="81">
        <v>13.566000000000001</v>
      </c>
      <c r="N192" s="72">
        <v>14</v>
      </c>
      <c r="O192" s="64">
        <v>2530</v>
      </c>
      <c r="P192" s="65">
        <f>Table2245789101123456789[[#This Row],[PEMBULATAN]]*O192</f>
        <v>35420</v>
      </c>
    </row>
    <row r="193" spans="1:16" ht="26.25" customHeight="1" x14ac:dyDescent="0.2">
      <c r="A193" s="14"/>
      <c r="B193" s="14"/>
      <c r="C193" s="73" t="s">
        <v>1021</v>
      </c>
      <c r="D193" s="78" t="s">
        <v>289</v>
      </c>
      <c r="E193" s="13">
        <v>44443</v>
      </c>
      <c r="F193" s="76" t="s">
        <v>1063</v>
      </c>
      <c r="G193" s="13">
        <v>44445</v>
      </c>
      <c r="H193" s="77" t="s">
        <v>1064</v>
      </c>
      <c r="I193" s="16">
        <v>44</v>
      </c>
      <c r="J193" s="16">
        <v>40</v>
      </c>
      <c r="K193" s="16">
        <v>55</v>
      </c>
      <c r="L193" s="16">
        <v>6</v>
      </c>
      <c r="M193" s="81">
        <v>24.2</v>
      </c>
      <c r="N193" s="72">
        <v>24</v>
      </c>
      <c r="O193" s="64">
        <v>2530</v>
      </c>
      <c r="P193" s="65">
        <f>Table2245789101123456789[[#This Row],[PEMBULATAN]]*O193</f>
        <v>60720</v>
      </c>
    </row>
    <row r="194" spans="1:16" ht="26.25" customHeight="1" x14ac:dyDescent="0.2">
      <c r="A194" s="14"/>
      <c r="B194" s="14"/>
      <c r="C194" s="73" t="s">
        <v>1022</v>
      </c>
      <c r="D194" s="78" t="s">
        <v>289</v>
      </c>
      <c r="E194" s="13">
        <v>44443</v>
      </c>
      <c r="F194" s="76" t="s">
        <v>1063</v>
      </c>
      <c r="G194" s="13">
        <v>44445</v>
      </c>
      <c r="H194" s="77" t="s">
        <v>1064</v>
      </c>
      <c r="I194" s="16">
        <v>72</v>
      </c>
      <c r="J194" s="16">
        <v>33</v>
      </c>
      <c r="K194" s="16">
        <v>33</v>
      </c>
      <c r="L194" s="16">
        <v>3</v>
      </c>
      <c r="M194" s="81">
        <v>19.602</v>
      </c>
      <c r="N194" s="72">
        <v>20</v>
      </c>
      <c r="O194" s="64">
        <v>2530</v>
      </c>
      <c r="P194" s="65">
        <f>Table2245789101123456789[[#This Row],[PEMBULATAN]]*O194</f>
        <v>50600</v>
      </c>
    </row>
    <row r="195" spans="1:16" ht="26.25" customHeight="1" x14ac:dyDescent="0.2">
      <c r="A195" s="14"/>
      <c r="B195" s="14"/>
      <c r="C195" s="73" t="s">
        <v>1023</v>
      </c>
      <c r="D195" s="78" t="s">
        <v>289</v>
      </c>
      <c r="E195" s="13">
        <v>44443</v>
      </c>
      <c r="F195" s="76" t="s">
        <v>1063</v>
      </c>
      <c r="G195" s="13">
        <v>44445</v>
      </c>
      <c r="H195" s="77" t="s">
        <v>1064</v>
      </c>
      <c r="I195" s="16">
        <v>60</v>
      </c>
      <c r="J195" s="16">
        <v>50</v>
      </c>
      <c r="K195" s="16">
        <v>24</v>
      </c>
      <c r="L195" s="16">
        <v>7</v>
      </c>
      <c r="M195" s="81">
        <v>18</v>
      </c>
      <c r="N195" s="72">
        <v>18</v>
      </c>
      <c r="O195" s="64">
        <v>2530</v>
      </c>
      <c r="P195" s="65">
        <f>Table2245789101123456789[[#This Row],[PEMBULATAN]]*O195</f>
        <v>45540</v>
      </c>
    </row>
    <row r="196" spans="1:16" ht="26.25" customHeight="1" x14ac:dyDescent="0.2">
      <c r="A196" s="14"/>
      <c r="B196" s="14"/>
      <c r="C196" s="73" t="s">
        <v>1024</v>
      </c>
      <c r="D196" s="78" t="s">
        <v>289</v>
      </c>
      <c r="E196" s="13">
        <v>44443</v>
      </c>
      <c r="F196" s="76" t="s">
        <v>1063</v>
      </c>
      <c r="G196" s="13">
        <v>44445</v>
      </c>
      <c r="H196" s="77" t="s">
        <v>1064</v>
      </c>
      <c r="I196" s="16">
        <v>55</v>
      </c>
      <c r="J196" s="16">
        <v>28</v>
      </c>
      <c r="K196" s="16">
        <v>21</v>
      </c>
      <c r="L196" s="16">
        <v>2</v>
      </c>
      <c r="M196" s="81">
        <v>8.0850000000000009</v>
      </c>
      <c r="N196" s="72">
        <v>8</v>
      </c>
      <c r="O196" s="64">
        <v>2530</v>
      </c>
      <c r="P196" s="65">
        <f>Table2245789101123456789[[#This Row],[PEMBULATAN]]*O196</f>
        <v>20240</v>
      </c>
    </row>
    <row r="197" spans="1:16" ht="26.25" customHeight="1" x14ac:dyDescent="0.2">
      <c r="A197" s="14"/>
      <c r="B197" s="14"/>
      <c r="C197" s="73" t="s">
        <v>1025</v>
      </c>
      <c r="D197" s="78" t="s">
        <v>289</v>
      </c>
      <c r="E197" s="13">
        <v>44443</v>
      </c>
      <c r="F197" s="76" t="s">
        <v>1063</v>
      </c>
      <c r="G197" s="13">
        <v>44445</v>
      </c>
      <c r="H197" s="77" t="s">
        <v>1064</v>
      </c>
      <c r="I197" s="16">
        <v>42</v>
      </c>
      <c r="J197" s="16">
        <v>30</v>
      </c>
      <c r="K197" s="16">
        <v>24</v>
      </c>
      <c r="L197" s="16">
        <v>10</v>
      </c>
      <c r="M197" s="81">
        <v>7.56</v>
      </c>
      <c r="N197" s="72">
        <v>10</v>
      </c>
      <c r="O197" s="64">
        <v>2530</v>
      </c>
      <c r="P197" s="65">
        <f>Table2245789101123456789[[#This Row],[PEMBULATAN]]*O197</f>
        <v>25300</v>
      </c>
    </row>
    <row r="198" spans="1:16" ht="26.25" customHeight="1" x14ac:dyDescent="0.2">
      <c r="A198" s="14"/>
      <c r="B198" s="14"/>
      <c r="C198" s="73" t="s">
        <v>1026</v>
      </c>
      <c r="D198" s="78" t="s">
        <v>289</v>
      </c>
      <c r="E198" s="13">
        <v>44443</v>
      </c>
      <c r="F198" s="76" t="s">
        <v>1063</v>
      </c>
      <c r="G198" s="13">
        <v>44445</v>
      </c>
      <c r="H198" s="77" t="s">
        <v>1064</v>
      </c>
      <c r="I198" s="16">
        <v>80</v>
      </c>
      <c r="J198" s="16">
        <v>24</v>
      </c>
      <c r="K198" s="16">
        <v>18</v>
      </c>
      <c r="L198" s="16">
        <v>3</v>
      </c>
      <c r="M198" s="81">
        <v>8.64</v>
      </c>
      <c r="N198" s="72">
        <v>9</v>
      </c>
      <c r="O198" s="64">
        <v>2530</v>
      </c>
      <c r="P198" s="65">
        <f>Table2245789101123456789[[#This Row],[PEMBULATAN]]*O198</f>
        <v>22770</v>
      </c>
    </row>
    <row r="199" spans="1:16" ht="26.25" customHeight="1" x14ac:dyDescent="0.2">
      <c r="A199" s="14"/>
      <c r="B199" s="14"/>
      <c r="C199" s="73" t="s">
        <v>1027</v>
      </c>
      <c r="D199" s="78" t="s">
        <v>289</v>
      </c>
      <c r="E199" s="13">
        <v>44443</v>
      </c>
      <c r="F199" s="76" t="s">
        <v>1063</v>
      </c>
      <c r="G199" s="13">
        <v>44445</v>
      </c>
      <c r="H199" s="77" t="s">
        <v>1064</v>
      </c>
      <c r="I199" s="16">
        <v>52</v>
      </c>
      <c r="J199" s="16">
        <v>30</v>
      </c>
      <c r="K199" s="16">
        <v>20</v>
      </c>
      <c r="L199" s="16">
        <v>12</v>
      </c>
      <c r="M199" s="81">
        <v>7.8</v>
      </c>
      <c r="N199" s="72">
        <v>12</v>
      </c>
      <c r="O199" s="64">
        <v>2530</v>
      </c>
      <c r="P199" s="65">
        <f>Table2245789101123456789[[#This Row],[PEMBULATAN]]*O199</f>
        <v>30360</v>
      </c>
    </row>
    <row r="200" spans="1:16" ht="26.25" customHeight="1" x14ac:dyDescent="0.2">
      <c r="A200" s="14"/>
      <c r="B200" s="14"/>
      <c r="C200" s="73" t="s">
        <v>1028</v>
      </c>
      <c r="D200" s="78" t="s">
        <v>289</v>
      </c>
      <c r="E200" s="13">
        <v>44443</v>
      </c>
      <c r="F200" s="76" t="s">
        <v>1063</v>
      </c>
      <c r="G200" s="13">
        <v>44445</v>
      </c>
      <c r="H200" s="77" t="s">
        <v>1064</v>
      </c>
      <c r="I200" s="16">
        <v>40</v>
      </c>
      <c r="J200" s="16">
        <v>30</v>
      </c>
      <c r="K200" s="16">
        <v>28</v>
      </c>
      <c r="L200" s="16">
        <v>7</v>
      </c>
      <c r="M200" s="81">
        <v>8.4</v>
      </c>
      <c r="N200" s="72">
        <v>9</v>
      </c>
      <c r="O200" s="64">
        <v>2530</v>
      </c>
      <c r="P200" s="65">
        <f>Table2245789101123456789[[#This Row],[PEMBULATAN]]*O200</f>
        <v>22770</v>
      </c>
    </row>
    <row r="201" spans="1:16" ht="26.25" customHeight="1" x14ac:dyDescent="0.2">
      <c r="A201" s="14"/>
      <c r="B201" s="14"/>
      <c r="C201" s="73" t="s">
        <v>1029</v>
      </c>
      <c r="D201" s="78" t="s">
        <v>289</v>
      </c>
      <c r="E201" s="13">
        <v>44443</v>
      </c>
      <c r="F201" s="76" t="s">
        <v>1063</v>
      </c>
      <c r="G201" s="13">
        <v>44445</v>
      </c>
      <c r="H201" s="77" t="s">
        <v>1064</v>
      </c>
      <c r="I201" s="16">
        <v>102</v>
      </c>
      <c r="J201" s="16">
        <v>8</v>
      </c>
      <c r="K201" s="16">
        <v>4</v>
      </c>
      <c r="L201" s="16">
        <v>1</v>
      </c>
      <c r="M201" s="81">
        <v>0.81599999999999995</v>
      </c>
      <c r="N201" s="72">
        <v>1</v>
      </c>
      <c r="O201" s="64">
        <v>2530</v>
      </c>
      <c r="P201" s="65">
        <f>Table2245789101123456789[[#This Row],[PEMBULATAN]]*O201</f>
        <v>2530</v>
      </c>
    </row>
    <row r="202" spans="1:16" ht="26.25" customHeight="1" x14ac:dyDescent="0.2">
      <c r="A202" s="14"/>
      <c r="B202" s="14"/>
      <c r="C202" s="73" t="s">
        <v>1030</v>
      </c>
      <c r="D202" s="78" t="s">
        <v>289</v>
      </c>
      <c r="E202" s="13">
        <v>44443</v>
      </c>
      <c r="F202" s="76" t="s">
        <v>1063</v>
      </c>
      <c r="G202" s="13">
        <v>44445</v>
      </c>
      <c r="H202" s="77" t="s">
        <v>1064</v>
      </c>
      <c r="I202" s="16">
        <v>51</v>
      </c>
      <c r="J202" s="16">
        <v>48</v>
      </c>
      <c r="K202" s="16">
        <v>10</v>
      </c>
      <c r="L202" s="16">
        <v>2</v>
      </c>
      <c r="M202" s="81">
        <v>6.12</v>
      </c>
      <c r="N202" s="72">
        <v>6</v>
      </c>
      <c r="O202" s="64">
        <v>2530</v>
      </c>
      <c r="P202" s="65">
        <f>Table2245789101123456789[[#This Row],[PEMBULATAN]]*O202</f>
        <v>15180</v>
      </c>
    </row>
    <row r="203" spans="1:16" ht="26.25" customHeight="1" x14ac:dyDescent="0.2">
      <c r="A203" s="14"/>
      <c r="B203" s="14"/>
      <c r="C203" s="73" t="s">
        <v>1031</v>
      </c>
      <c r="D203" s="78" t="s">
        <v>289</v>
      </c>
      <c r="E203" s="13">
        <v>44443</v>
      </c>
      <c r="F203" s="76" t="s">
        <v>1063</v>
      </c>
      <c r="G203" s="13">
        <v>44445</v>
      </c>
      <c r="H203" s="77" t="s">
        <v>1064</v>
      </c>
      <c r="I203" s="16">
        <v>88</v>
      </c>
      <c r="J203" s="16">
        <v>10</v>
      </c>
      <c r="K203" s="16">
        <v>10</v>
      </c>
      <c r="L203" s="16">
        <v>2</v>
      </c>
      <c r="M203" s="81">
        <v>2.2000000000000002</v>
      </c>
      <c r="N203" s="72">
        <v>2</v>
      </c>
      <c r="O203" s="64">
        <v>2530</v>
      </c>
      <c r="P203" s="65">
        <f>Table2245789101123456789[[#This Row],[PEMBULATAN]]*O203</f>
        <v>5060</v>
      </c>
    </row>
    <row r="204" spans="1:16" ht="26.25" customHeight="1" x14ac:dyDescent="0.2">
      <c r="A204" s="14"/>
      <c r="B204" s="14"/>
      <c r="C204" s="73" t="s">
        <v>1032</v>
      </c>
      <c r="D204" s="78" t="s">
        <v>289</v>
      </c>
      <c r="E204" s="13">
        <v>44443</v>
      </c>
      <c r="F204" s="76" t="s">
        <v>1063</v>
      </c>
      <c r="G204" s="13">
        <v>44445</v>
      </c>
      <c r="H204" s="77" t="s">
        <v>1064</v>
      </c>
      <c r="I204" s="16">
        <v>41</v>
      </c>
      <c r="J204" s="16">
        <v>40</v>
      </c>
      <c r="K204" s="16">
        <v>20</v>
      </c>
      <c r="L204" s="16">
        <v>8</v>
      </c>
      <c r="M204" s="81">
        <v>8.1999999999999993</v>
      </c>
      <c r="N204" s="72">
        <v>8</v>
      </c>
      <c r="O204" s="64">
        <v>2530</v>
      </c>
      <c r="P204" s="65">
        <f>Table2245789101123456789[[#This Row],[PEMBULATAN]]*O204</f>
        <v>20240</v>
      </c>
    </row>
    <row r="205" spans="1:16" ht="26.25" customHeight="1" x14ac:dyDescent="0.2">
      <c r="A205" s="14"/>
      <c r="B205" s="14"/>
      <c r="C205" s="73" t="s">
        <v>1033</v>
      </c>
      <c r="D205" s="78" t="s">
        <v>289</v>
      </c>
      <c r="E205" s="13">
        <v>44443</v>
      </c>
      <c r="F205" s="76" t="s">
        <v>1063</v>
      </c>
      <c r="G205" s="13">
        <v>44445</v>
      </c>
      <c r="H205" s="77" t="s">
        <v>1064</v>
      </c>
      <c r="I205" s="16">
        <v>44</v>
      </c>
      <c r="J205" s="16">
        <v>55</v>
      </c>
      <c r="K205" s="16">
        <v>30</v>
      </c>
      <c r="L205" s="16">
        <v>3</v>
      </c>
      <c r="M205" s="81">
        <v>18.149999999999999</v>
      </c>
      <c r="N205" s="72">
        <v>18</v>
      </c>
      <c r="O205" s="64">
        <v>2530</v>
      </c>
      <c r="P205" s="65">
        <f>Table2245789101123456789[[#This Row],[PEMBULATAN]]*O205</f>
        <v>45540</v>
      </c>
    </row>
    <row r="206" spans="1:16" ht="26.25" customHeight="1" x14ac:dyDescent="0.2">
      <c r="A206" s="14"/>
      <c r="B206" s="14"/>
      <c r="C206" s="73" t="s">
        <v>1034</v>
      </c>
      <c r="D206" s="78" t="s">
        <v>289</v>
      </c>
      <c r="E206" s="13">
        <v>44443</v>
      </c>
      <c r="F206" s="76" t="s">
        <v>1063</v>
      </c>
      <c r="G206" s="13">
        <v>44445</v>
      </c>
      <c r="H206" s="77" t="s">
        <v>1064</v>
      </c>
      <c r="I206" s="16">
        <v>37</v>
      </c>
      <c r="J206" s="16">
        <v>37</v>
      </c>
      <c r="K206" s="16">
        <v>73</v>
      </c>
      <c r="L206" s="16">
        <v>2</v>
      </c>
      <c r="M206" s="81">
        <v>24.984249999999999</v>
      </c>
      <c r="N206" s="72">
        <v>25</v>
      </c>
      <c r="O206" s="64">
        <v>2530</v>
      </c>
      <c r="P206" s="65">
        <f>Table2245789101123456789[[#This Row],[PEMBULATAN]]*O206</f>
        <v>63250</v>
      </c>
    </row>
    <row r="207" spans="1:16" ht="26.25" customHeight="1" x14ac:dyDescent="0.2">
      <c r="A207" s="14"/>
      <c r="B207" s="14"/>
      <c r="C207" s="73" t="s">
        <v>1035</v>
      </c>
      <c r="D207" s="78" t="s">
        <v>289</v>
      </c>
      <c r="E207" s="13">
        <v>44443</v>
      </c>
      <c r="F207" s="76" t="s">
        <v>1063</v>
      </c>
      <c r="G207" s="13">
        <v>44445</v>
      </c>
      <c r="H207" s="77" t="s">
        <v>1064</v>
      </c>
      <c r="I207" s="16">
        <v>72</v>
      </c>
      <c r="J207" s="16">
        <v>35</v>
      </c>
      <c r="K207" s="16">
        <v>21</v>
      </c>
      <c r="L207" s="16">
        <v>3</v>
      </c>
      <c r="M207" s="81">
        <v>13.23</v>
      </c>
      <c r="N207" s="72">
        <v>13</v>
      </c>
      <c r="O207" s="64">
        <v>2530</v>
      </c>
      <c r="P207" s="65">
        <f>Table2245789101123456789[[#This Row],[PEMBULATAN]]*O207</f>
        <v>32890</v>
      </c>
    </row>
    <row r="208" spans="1:16" ht="26.25" customHeight="1" x14ac:dyDescent="0.2">
      <c r="A208" s="14"/>
      <c r="B208" s="14"/>
      <c r="C208" s="73" t="s">
        <v>1036</v>
      </c>
      <c r="D208" s="78" t="s">
        <v>289</v>
      </c>
      <c r="E208" s="13">
        <v>44443</v>
      </c>
      <c r="F208" s="76" t="s">
        <v>1063</v>
      </c>
      <c r="G208" s="13">
        <v>44445</v>
      </c>
      <c r="H208" s="77" t="s">
        <v>1064</v>
      </c>
      <c r="I208" s="16">
        <v>50</v>
      </c>
      <c r="J208" s="16">
        <v>24</v>
      </c>
      <c r="K208" s="16">
        <v>20</v>
      </c>
      <c r="L208" s="16">
        <v>1</v>
      </c>
      <c r="M208" s="81">
        <v>6</v>
      </c>
      <c r="N208" s="72">
        <v>6</v>
      </c>
      <c r="O208" s="64">
        <v>2530</v>
      </c>
      <c r="P208" s="65">
        <f>Table2245789101123456789[[#This Row],[PEMBULATAN]]*O208</f>
        <v>15180</v>
      </c>
    </row>
    <row r="209" spans="1:16" ht="26.25" customHeight="1" x14ac:dyDescent="0.2">
      <c r="A209" s="14"/>
      <c r="B209" s="14"/>
      <c r="C209" s="73" t="s">
        <v>1037</v>
      </c>
      <c r="D209" s="78" t="s">
        <v>289</v>
      </c>
      <c r="E209" s="13">
        <v>44443</v>
      </c>
      <c r="F209" s="76" t="s">
        <v>1063</v>
      </c>
      <c r="G209" s="13">
        <v>44445</v>
      </c>
      <c r="H209" s="77" t="s">
        <v>1064</v>
      </c>
      <c r="I209" s="16">
        <v>72</v>
      </c>
      <c r="J209" s="16">
        <v>35</v>
      </c>
      <c r="K209" s="16">
        <v>21</v>
      </c>
      <c r="L209" s="16">
        <v>3</v>
      </c>
      <c r="M209" s="81">
        <v>13.23</v>
      </c>
      <c r="N209" s="72">
        <v>13</v>
      </c>
      <c r="O209" s="64">
        <v>2530</v>
      </c>
      <c r="P209" s="65">
        <f>Table2245789101123456789[[#This Row],[PEMBULATAN]]*O209</f>
        <v>32890</v>
      </c>
    </row>
    <row r="210" spans="1:16" ht="26.25" customHeight="1" x14ac:dyDescent="0.2">
      <c r="A210" s="14"/>
      <c r="B210" s="14"/>
      <c r="C210" s="73" t="s">
        <v>1038</v>
      </c>
      <c r="D210" s="78" t="s">
        <v>289</v>
      </c>
      <c r="E210" s="13">
        <v>44443</v>
      </c>
      <c r="F210" s="76" t="s">
        <v>1063</v>
      </c>
      <c r="G210" s="13">
        <v>44445</v>
      </c>
      <c r="H210" s="77" t="s">
        <v>1064</v>
      </c>
      <c r="I210" s="16">
        <v>94</v>
      </c>
      <c r="J210" s="16">
        <v>43</v>
      </c>
      <c r="K210" s="16">
        <v>24</v>
      </c>
      <c r="L210" s="16">
        <v>7</v>
      </c>
      <c r="M210" s="81">
        <v>24.251999999999999</v>
      </c>
      <c r="N210" s="72">
        <v>24</v>
      </c>
      <c r="O210" s="64">
        <v>2530</v>
      </c>
      <c r="P210" s="65">
        <f>Table2245789101123456789[[#This Row],[PEMBULATAN]]*O210</f>
        <v>60720</v>
      </c>
    </row>
    <row r="211" spans="1:16" ht="26.25" customHeight="1" x14ac:dyDescent="0.2">
      <c r="A211" s="14"/>
      <c r="B211" s="14"/>
      <c r="C211" s="73" t="s">
        <v>1039</v>
      </c>
      <c r="D211" s="78" t="s">
        <v>289</v>
      </c>
      <c r="E211" s="13">
        <v>44443</v>
      </c>
      <c r="F211" s="76" t="s">
        <v>1063</v>
      </c>
      <c r="G211" s="13">
        <v>44445</v>
      </c>
      <c r="H211" s="77" t="s">
        <v>1064</v>
      </c>
      <c r="I211" s="16">
        <v>71</v>
      </c>
      <c r="J211" s="16">
        <v>36</v>
      </c>
      <c r="K211" s="16">
        <v>51</v>
      </c>
      <c r="L211" s="16">
        <v>18</v>
      </c>
      <c r="M211" s="81">
        <v>32.588999999999999</v>
      </c>
      <c r="N211" s="72">
        <v>33</v>
      </c>
      <c r="O211" s="64">
        <v>2530</v>
      </c>
      <c r="P211" s="65">
        <f>Table2245789101123456789[[#This Row],[PEMBULATAN]]*O211</f>
        <v>83490</v>
      </c>
    </row>
    <row r="212" spans="1:16" ht="26.25" customHeight="1" x14ac:dyDescent="0.2">
      <c r="A212" s="14"/>
      <c r="B212" s="14"/>
      <c r="C212" s="73" t="s">
        <v>1040</v>
      </c>
      <c r="D212" s="78" t="s">
        <v>289</v>
      </c>
      <c r="E212" s="13">
        <v>44443</v>
      </c>
      <c r="F212" s="76" t="s">
        <v>1063</v>
      </c>
      <c r="G212" s="13">
        <v>44445</v>
      </c>
      <c r="H212" s="77" t="s">
        <v>1064</v>
      </c>
      <c r="I212" s="16">
        <v>58</v>
      </c>
      <c r="J212" s="16">
        <v>41</v>
      </c>
      <c r="K212" s="16">
        <v>30</v>
      </c>
      <c r="L212" s="16">
        <v>4</v>
      </c>
      <c r="M212" s="81">
        <v>17.835000000000001</v>
      </c>
      <c r="N212" s="72">
        <v>18</v>
      </c>
      <c r="O212" s="64">
        <v>2530</v>
      </c>
      <c r="P212" s="65">
        <f>Table2245789101123456789[[#This Row],[PEMBULATAN]]*O212</f>
        <v>45540</v>
      </c>
    </row>
    <row r="213" spans="1:16" ht="26.25" customHeight="1" x14ac:dyDescent="0.2">
      <c r="A213" s="14"/>
      <c r="B213" s="14"/>
      <c r="C213" s="73" t="s">
        <v>1041</v>
      </c>
      <c r="D213" s="78" t="s">
        <v>289</v>
      </c>
      <c r="E213" s="13">
        <v>44443</v>
      </c>
      <c r="F213" s="76" t="s">
        <v>1063</v>
      </c>
      <c r="G213" s="13">
        <v>44445</v>
      </c>
      <c r="H213" s="77" t="s">
        <v>1064</v>
      </c>
      <c r="I213" s="16">
        <v>54</v>
      </c>
      <c r="J213" s="16">
        <v>38</v>
      </c>
      <c r="K213" s="16">
        <v>30</v>
      </c>
      <c r="L213" s="16">
        <v>14</v>
      </c>
      <c r="M213" s="81">
        <v>15.39</v>
      </c>
      <c r="N213" s="72">
        <v>16</v>
      </c>
      <c r="O213" s="64">
        <v>2530</v>
      </c>
      <c r="P213" s="65">
        <f>Table2245789101123456789[[#This Row],[PEMBULATAN]]*O213</f>
        <v>40480</v>
      </c>
    </row>
    <row r="214" spans="1:16" ht="26.25" customHeight="1" x14ac:dyDescent="0.2">
      <c r="A214" s="14"/>
      <c r="B214" s="14"/>
      <c r="C214" s="73" t="s">
        <v>1042</v>
      </c>
      <c r="D214" s="78" t="s">
        <v>289</v>
      </c>
      <c r="E214" s="13">
        <v>44443</v>
      </c>
      <c r="F214" s="76" t="s">
        <v>1063</v>
      </c>
      <c r="G214" s="13">
        <v>44445</v>
      </c>
      <c r="H214" s="77" t="s">
        <v>1064</v>
      </c>
      <c r="I214" s="16">
        <v>40</v>
      </c>
      <c r="J214" s="16">
        <v>30</v>
      </c>
      <c r="K214" s="16">
        <v>20</v>
      </c>
      <c r="L214" s="16">
        <v>6</v>
      </c>
      <c r="M214" s="81">
        <v>6</v>
      </c>
      <c r="N214" s="72">
        <v>6</v>
      </c>
      <c r="O214" s="64">
        <v>2530</v>
      </c>
      <c r="P214" s="65">
        <f>Table2245789101123456789[[#This Row],[PEMBULATAN]]*O214</f>
        <v>15180</v>
      </c>
    </row>
    <row r="215" spans="1:16" ht="26.25" customHeight="1" x14ac:dyDescent="0.2">
      <c r="A215" s="14"/>
      <c r="B215" s="14"/>
      <c r="C215" s="73" t="s">
        <v>1043</v>
      </c>
      <c r="D215" s="78" t="s">
        <v>289</v>
      </c>
      <c r="E215" s="13">
        <v>44443</v>
      </c>
      <c r="F215" s="76" t="s">
        <v>1063</v>
      </c>
      <c r="G215" s="13">
        <v>44445</v>
      </c>
      <c r="H215" s="77" t="s">
        <v>1064</v>
      </c>
      <c r="I215" s="16">
        <v>112</v>
      </c>
      <c r="J215" s="16">
        <v>58</v>
      </c>
      <c r="K215" s="16">
        <v>95</v>
      </c>
      <c r="L215" s="16">
        <v>7</v>
      </c>
      <c r="M215" s="81">
        <v>154.28</v>
      </c>
      <c r="N215" s="72">
        <v>154</v>
      </c>
      <c r="O215" s="64">
        <v>2530</v>
      </c>
      <c r="P215" s="65">
        <f>Table2245789101123456789[[#This Row],[PEMBULATAN]]*O215</f>
        <v>389620</v>
      </c>
    </row>
    <row r="216" spans="1:16" ht="26.25" customHeight="1" x14ac:dyDescent="0.2">
      <c r="A216" s="14"/>
      <c r="B216" s="14"/>
      <c r="C216" s="73" t="s">
        <v>1044</v>
      </c>
      <c r="D216" s="78" t="s">
        <v>289</v>
      </c>
      <c r="E216" s="13">
        <v>44443</v>
      </c>
      <c r="F216" s="76" t="s">
        <v>1063</v>
      </c>
      <c r="G216" s="13">
        <v>44445</v>
      </c>
      <c r="H216" s="77" t="s">
        <v>1064</v>
      </c>
      <c r="I216" s="16">
        <v>48</v>
      </c>
      <c r="J216" s="16">
        <v>31</v>
      </c>
      <c r="K216" s="16">
        <v>20</v>
      </c>
      <c r="L216" s="16">
        <v>4</v>
      </c>
      <c r="M216" s="81">
        <v>7.44</v>
      </c>
      <c r="N216" s="72">
        <v>8</v>
      </c>
      <c r="O216" s="64">
        <v>2530</v>
      </c>
      <c r="P216" s="65">
        <f>Table2245789101123456789[[#This Row],[PEMBULATAN]]*O216</f>
        <v>20240</v>
      </c>
    </row>
    <row r="217" spans="1:16" ht="26.25" customHeight="1" x14ac:dyDescent="0.2">
      <c r="A217" s="14"/>
      <c r="B217" s="14"/>
      <c r="C217" s="73" t="s">
        <v>1045</v>
      </c>
      <c r="D217" s="78" t="s">
        <v>289</v>
      </c>
      <c r="E217" s="13">
        <v>44443</v>
      </c>
      <c r="F217" s="76" t="s">
        <v>1063</v>
      </c>
      <c r="G217" s="13">
        <v>44445</v>
      </c>
      <c r="H217" s="77" t="s">
        <v>1064</v>
      </c>
      <c r="I217" s="16">
        <v>45</v>
      </c>
      <c r="J217" s="16">
        <v>27</v>
      </c>
      <c r="K217" s="16">
        <v>20</v>
      </c>
      <c r="L217" s="16">
        <v>4</v>
      </c>
      <c r="M217" s="81">
        <v>6.0750000000000002</v>
      </c>
      <c r="N217" s="72">
        <v>6</v>
      </c>
      <c r="O217" s="64">
        <v>2530</v>
      </c>
      <c r="P217" s="65">
        <f>Table2245789101123456789[[#This Row],[PEMBULATAN]]*O217</f>
        <v>15180</v>
      </c>
    </row>
    <row r="218" spans="1:16" ht="26.25" customHeight="1" x14ac:dyDescent="0.2">
      <c r="A218" s="14"/>
      <c r="B218" s="14"/>
      <c r="C218" s="73" t="s">
        <v>1046</v>
      </c>
      <c r="D218" s="78" t="s">
        <v>289</v>
      </c>
      <c r="E218" s="13">
        <v>44443</v>
      </c>
      <c r="F218" s="76" t="s">
        <v>1063</v>
      </c>
      <c r="G218" s="13">
        <v>44445</v>
      </c>
      <c r="H218" s="77" t="s">
        <v>1064</v>
      </c>
      <c r="I218" s="16">
        <v>102</v>
      </c>
      <c r="J218" s="16">
        <v>113</v>
      </c>
      <c r="K218" s="16">
        <v>50</v>
      </c>
      <c r="L218" s="16">
        <v>58</v>
      </c>
      <c r="M218" s="81">
        <v>144.07499999999999</v>
      </c>
      <c r="N218" s="72">
        <v>144</v>
      </c>
      <c r="O218" s="64">
        <v>2530</v>
      </c>
      <c r="P218" s="65">
        <f>Table2245789101123456789[[#This Row],[PEMBULATAN]]*O218</f>
        <v>364320</v>
      </c>
    </row>
    <row r="219" spans="1:16" ht="26.25" customHeight="1" x14ac:dyDescent="0.2">
      <c r="A219" s="14"/>
      <c r="B219" s="14"/>
      <c r="C219" s="73" t="s">
        <v>1047</v>
      </c>
      <c r="D219" s="78" t="s">
        <v>289</v>
      </c>
      <c r="E219" s="13">
        <v>44443</v>
      </c>
      <c r="F219" s="76" t="s">
        <v>1063</v>
      </c>
      <c r="G219" s="13">
        <v>44445</v>
      </c>
      <c r="H219" s="77" t="s">
        <v>1064</v>
      </c>
      <c r="I219" s="16">
        <v>54</v>
      </c>
      <c r="J219" s="16">
        <v>40</v>
      </c>
      <c r="K219" s="16">
        <v>144</v>
      </c>
      <c r="L219" s="16">
        <v>35</v>
      </c>
      <c r="M219" s="81">
        <v>77.760000000000005</v>
      </c>
      <c r="N219" s="72">
        <v>78</v>
      </c>
      <c r="O219" s="64">
        <v>2530</v>
      </c>
      <c r="P219" s="65">
        <f>Table2245789101123456789[[#This Row],[PEMBULATAN]]*O219</f>
        <v>197340</v>
      </c>
    </row>
    <row r="220" spans="1:16" ht="26.25" customHeight="1" x14ac:dyDescent="0.2">
      <c r="A220" s="14"/>
      <c r="B220" s="14"/>
      <c r="C220" s="73" t="s">
        <v>1048</v>
      </c>
      <c r="D220" s="78" t="s">
        <v>289</v>
      </c>
      <c r="E220" s="13">
        <v>44443</v>
      </c>
      <c r="F220" s="76" t="s">
        <v>1063</v>
      </c>
      <c r="G220" s="13">
        <v>44445</v>
      </c>
      <c r="H220" s="77" t="s">
        <v>1064</v>
      </c>
      <c r="I220" s="16">
        <v>130</v>
      </c>
      <c r="J220" s="16">
        <v>103</v>
      </c>
      <c r="K220" s="16">
        <v>5</v>
      </c>
      <c r="L220" s="16">
        <v>13</v>
      </c>
      <c r="M220" s="81">
        <v>16.737500000000001</v>
      </c>
      <c r="N220" s="72">
        <v>17</v>
      </c>
      <c r="O220" s="64">
        <v>2530</v>
      </c>
      <c r="P220" s="65">
        <f>Table2245789101123456789[[#This Row],[PEMBULATAN]]*O220</f>
        <v>43010</v>
      </c>
    </row>
    <row r="221" spans="1:16" ht="26.25" customHeight="1" x14ac:dyDescent="0.2">
      <c r="A221" s="14"/>
      <c r="B221" s="14"/>
      <c r="C221" s="73" t="s">
        <v>1049</v>
      </c>
      <c r="D221" s="78" t="s">
        <v>289</v>
      </c>
      <c r="E221" s="13">
        <v>44443</v>
      </c>
      <c r="F221" s="76" t="s">
        <v>1063</v>
      </c>
      <c r="G221" s="13">
        <v>44445</v>
      </c>
      <c r="H221" s="77" t="s">
        <v>1064</v>
      </c>
      <c r="I221" s="16">
        <v>55</v>
      </c>
      <c r="J221" s="16">
        <v>60</v>
      </c>
      <c r="K221" s="16">
        <v>115</v>
      </c>
      <c r="L221" s="16">
        <v>14</v>
      </c>
      <c r="M221" s="81">
        <v>94.875</v>
      </c>
      <c r="N221" s="72">
        <v>95</v>
      </c>
      <c r="O221" s="64">
        <v>2530</v>
      </c>
      <c r="P221" s="65">
        <f>Table2245789101123456789[[#This Row],[PEMBULATAN]]*O221</f>
        <v>240350</v>
      </c>
    </row>
    <row r="222" spans="1:16" ht="26.25" customHeight="1" x14ac:dyDescent="0.2">
      <c r="A222" s="14"/>
      <c r="B222" s="14"/>
      <c r="C222" s="73" t="s">
        <v>1050</v>
      </c>
      <c r="D222" s="78" t="s">
        <v>289</v>
      </c>
      <c r="E222" s="13">
        <v>44443</v>
      </c>
      <c r="F222" s="76" t="s">
        <v>1063</v>
      </c>
      <c r="G222" s="13">
        <v>44445</v>
      </c>
      <c r="H222" s="77" t="s">
        <v>1064</v>
      </c>
      <c r="I222" s="16">
        <v>54</v>
      </c>
      <c r="J222" s="16">
        <v>32</v>
      </c>
      <c r="K222" s="16">
        <v>40</v>
      </c>
      <c r="L222" s="16">
        <v>12</v>
      </c>
      <c r="M222" s="81">
        <v>17.28</v>
      </c>
      <c r="N222" s="72">
        <v>17</v>
      </c>
      <c r="O222" s="64">
        <v>2530</v>
      </c>
      <c r="P222" s="65">
        <f>Table2245789101123456789[[#This Row],[PEMBULATAN]]*O222</f>
        <v>43010</v>
      </c>
    </row>
    <row r="223" spans="1:16" ht="26.25" customHeight="1" x14ac:dyDescent="0.2">
      <c r="A223" s="14"/>
      <c r="B223" s="14"/>
      <c r="C223" s="73" t="s">
        <v>1051</v>
      </c>
      <c r="D223" s="78" t="s">
        <v>289</v>
      </c>
      <c r="E223" s="13">
        <v>44443</v>
      </c>
      <c r="F223" s="76" t="s">
        <v>1063</v>
      </c>
      <c r="G223" s="13">
        <v>44445</v>
      </c>
      <c r="H223" s="77" t="s">
        <v>1064</v>
      </c>
      <c r="I223" s="16">
        <v>42</v>
      </c>
      <c r="J223" s="16">
        <v>25</v>
      </c>
      <c r="K223" s="16">
        <v>45</v>
      </c>
      <c r="L223" s="16">
        <v>10</v>
      </c>
      <c r="M223" s="81">
        <v>11.8125</v>
      </c>
      <c r="N223" s="72">
        <v>12</v>
      </c>
      <c r="O223" s="64">
        <v>2530</v>
      </c>
      <c r="P223" s="65">
        <f>Table2245789101123456789[[#This Row],[PEMBULATAN]]*O223</f>
        <v>30360</v>
      </c>
    </row>
    <row r="224" spans="1:16" ht="26.25" customHeight="1" x14ac:dyDescent="0.2">
      <c r="A224" s="14"/>
      <c r="B224" s="14"/>
      <c r="C224" s="73" t="s">
        <v>1052</v>
      </c>
      <c r="D224" s="78" t="s">
        <v>289</v>
      </c>
      <c r="E224" s="13">
        <v>44443</v>
      </c>
      <c r="F224" s="76" t="s">
        <v>1063</v>
      </c>
      <c r="G224" s="13">
        <v>44445</v>
      </c>
      <c r="H224" s="77" t="s">
        <v>1064</v>
      </c>
      <c r="I224" s="16">
        <v>52</v>
      </c>
      <c r="J224" s="16">
        <v>44</v>
      </c>
      <c r="K224" s="16">
        <v>36</v>
      </c>
      <c r="L224" s="16">
        <v>8</v>
      </c>
      <c r="M224" s="81">
        <v>20.591999999999999</v>
      </c>
      <c r="N224" s="72">
        <v>21</v>
      </c>
      <c r="O224" s="64">
        <v>2530</v>
      </c>
      <c r="P224" s="65">
        <f>Table2245789101123456789[[#This Row],[PEMBULATAN]]*O224</f>
        <v>53130</v>
      </c>
    </row>
    <row r="225" spans="1:16" ht="26.25" customHeight="1" x14ac:dyDescent="0.2">
      <c r="A225" s="14"/>
      <c r="B225" s="14"/>
      <c r="C225" s="73" t="s">
        <v>1053</v>
      </c>
      <c r="D225" s="78" t="s">
        <v>289</v>
      </c>
      <c r="E225" s="13">
        <v>44443</v>
      </c>
      <c r="F225" s="76" t="s">
        <v>1063</v>
      </c>
      <c r="G225" s="13">
        <v>44445</v>
      </c>
      <c r="H225" s="77" t="s">
        <v>1064</v>
      </c>
      <c r="I225" s="16">
        <v>43</v>
      </c>
      <c r="J225" s="16">
        <v>41</v>
      </c>
      <c r="K225" s="16">
        <v>74</v>
      </c>
      <c r="L225" s="16">
        <v>15</v>
      </c>
      <c r="M225" s="81">
        <v>32.615499999999997</v>
      </c>
      <c r="N225" s="72">
        <v>33</v>
      </c>
      <c r="O225" s="64">
        <v>2530</v>
      </c>
      <c r="P225" s="65">
        <f>Table2245789101123456789[[#This Row],[PEMBULATAN]]*O225</f>
        <v>83490</v>
      </c>
    </row>
    <row r="226" spans="1:16" ht="26.25" customHeight="1" x14ac:dyDescent="0.2">
      <c r="A226" s="14"/>
      <c r="B226" s="14"/>
      <c r="C226" s="73" t="s">
        <v>1054</v>
      </c>
      <c r="D226" s="78" t="s">
        <v>289</v>
      </c>
      <c r="E226" s="13">
        <v>44443</v>
      </c>
      <c r="F226" s="76" t="s">
        <v>1063</v>
      </c>
      <c r="G226" s="13">
        <v>44445</v>
      </c>
      <c r="H226" s="77" t="s">
        <v>1064</v>
      </c>
      <c r="I226" s="16">
        <v>203</v>
      </c>
      <c r="J226" s="16">
        <v>15</v>
      </c>
      <c r="K226" s="16">
        <v>15</v>
      </c>
      <c r="L226" s="16">
        <v>3</v>
      </c>
      <c r="M226" s="81">
        <v>11.418749999999999</v>
      </c>
      <c r="N226" s="72">
        <v>12</v>
      </c>
      <c r="O226" s="64">
        <v>2530</v>
      </c>
      <c r="P226" s="65">
        <f>Table2245789101123456789[[#This Row],[PEMBULATAN]]*O226</f>
        <v>30360</v>
      </c>
    </row>
    <row r="227" spans="1:16" ht="26.25" customHeight="1" x14ac:dyDescent="0.2">
      <c r="A227" s="14"/>
      <c r="B227" s="14"/>
      <c r="C227" s="73" t="s">
        <v>1055</v>
      </c>
      <c r="D227" s="78" t="s">
        <v>289</v>
      </c>
      <c r="E227" s="13">
        <v>44443</v>
      </c>
      <c r="F227" s="76" t="s">
        <v>1063</v>
      </c>
      <c r="G227" s="13">
        <v>44445</v>
      </c>
      <c r="H227" s="77" t="s">
        <v>1064</v>
      </c>
      <c r="I227" s="16">
        <v>54</v>
      </c>
      <c r="J227" s="16">
        <v>48</v>
      </c>
      <c r="K227" s="16">
        <v>43</v>
      </c>
      <c r="L227" s="16">
        <v>9</v>
      </c>
      <c r="M227" s="81">
        <v>27.864000000000001</v>
      </c>
      <c r="N227" s="72">
        <v>28</v>
      </c>
      <c r="O227" s="64">
        <v>2530</v>
      </c>
      <c r="P227" s="65">
        <f>Table2245789101123456789[[#This Row],[PEMBULATAN]]*O227</f>
        <v>70840</v>
      </c>
    </row>
    <row r="228" spans="1:16" ht="26.25" customHeight="1" x14ac:dyDescent="0.2">
      <c r="A228" s="14"/>
      <c r="B228" s="14"/>
      <c r="C228" s="73" t="s">
        <v>1056</v>
      </c>
      <c r="D228" s="78" t="s">
        <v>289</v>
      </c>
      <c r="E228" s="13">
        <v>44443</v>
      </c>
      <c r="F228" s="76" t="s">
        <v>1063</v>
      </c>
      <c r="G228" s="13">
        <v>44445</v>
      </c>
      <c r="H228" s="77" t="s">
        <v>1064</v>
      </c>
      <c r="I228" s="16">
        <v>52</v>
      </c>
      <c r="J228" s="16">
        <v>30</v>
      </c>
      <c r="K228" s="16">
        <v>90</v>
      </c>
      <c r="L228" s="16">
        <v>20</v>
      </c>
      <c r="M228" s="81">
        <v>35.1</v>
      </c>
      <c r="N228" s="72">
        <v>35</v>
      </c>
      <c r="O228" s="64">
        <v>2530</v>
      </c>
      <c r="P228" s="65">
        <f>Table2245789101123456789[[#This Row],[PEMBULATAN]]*O228</f>
        <v>88550</v>
      </c>
    </row>
    <row r="229" spans="1:16" ht="26.25" customHeight="1" x14ac:dyDescent="0.2">
      <c r="A229" s="14"/>
      <c r="B229" s="14"/>
      <c r="C229" s="73" t="s">
        <v>1057</v>
      </c>
      <c r="D229" s="78" t="s">
        <v>289</v>
      </c>
      <c r="E229" s="13">
        <v>44443</v>
      </c>
      <c r="F229" s="76" t="s">
        <v>1063</v>
      </c>
      <c r="G229" s="13">
        <v>44445</v>
      </c>
      <c r="H229" s="77" t="s">
        <v>1064</v>
      </c>
      <c r="I229" s="16">
        <v>48</v>
      </c>
      <c r="J229" s="16">
        <v>24</v>
      </c>
      <c r="K229" s="16">
        <v>48</v>
      </c>
      <c r="L229" s="16">
        <v>10</v>
      </c>
      <c r="M229" s="81">
        <v>13.824</v>
      </c>
      <c r="N229" s="72">
        <v>14</v>
      </c>
      <c r="O229" s="64">
        <v>2530</v>
      </c>
      <c r="P229" s="65">
        <f>Table2245789101123456789[[#This Row],[PEMBULATAN]]*O229</f>
        <v>35420</v>
      </c>
    </row>
    <row r="230" spans="1:16" ht="26.25" customHeight="1" x14ac:dyDescent="0.2">
      <c r="A230" s="14"/>
      <c r="B230" s="14"/>
      <c r="C230" s="73" t="s">
        <v>1058</v>
      </c>
      <c r="D230" s="78" t="s">
        <v>289</v>
      </c>
      <c r="E230" s="13">
        <v>44443</v>
      </c>
      <c r="F230" s="76" t="s">
        <v>1063</v>
      </c>
      <c r="G230" s="13">
        <v>44445</v>
      </c>
      <c r="H230" s="77" t="s">
        <v>1064</v>
      </c>
      <c r="I230" s="16">
        <v>98</v>
      </c>
      <c r="J230" s="16">
        <v>28</v>
      </c>
      <c r="K230" s="16">
        <v>58</v>
      </c>
      <c r="L230" s="16">
        <v>23</v>
      </c>
      <c r="M230" s="81">
        <v>39.787999999999997</v>
      </c>
      <c r="N230" s="72">
        <v>40</v>
      </c>
      <c r="O230" s="64">
        <v>2530</v>
      </c>
      <c r="P230" s="65">
        <f>Table2245789101123456789[[#This Row],[PEMBULATAN]]*O230</f>
        <v>101200</v>
      </c>
    </row>
    <row r="231" spans="1:16" ht="26.25" customHeight="1" x14ac:dyDescent="0.2">
      <c r="A231" s="14"/>
      <c r="B231" s="14"/>
      <c r="C231" s="73" t="s">
        <v>1059</v>
      </c>
      <c r="D231" s="78" t="s">
        <v>289</v>
      </c>
      <c r="E231" s="13">
        <v>44443</v>
      </c>
      <c r="F231" s="76" t="s">
        <v>1063</v>
      </c>
      <c r="G231" s="13">
        <v>44445</v>
      </c>
      <c r="H231" s="77" t="s">
        <v>1064</v>
      </c>
      <c r="I231" s="16">
        <v>54</v>
      </c>
      <c r="J231" s="16">
        <v>25</v>
      </c>
      <c r="K231" s="16">
        <v>124</v>
      </c>
      <c r="L231" s="16">
        <v>18</v>
      </c>
      <c r="M231" s="81">
        <v>41.85</v>
      </c>
      <c r="N231" s="72">
        <v>42</v>
      </c>
      <c r="O231" s="64">
        <v>2530</v>
      </c>
      <c r="P231" s="65">
        <f>Table2245789101123456789[[#This Row],[PEMBULATAN]]*O231</f>
        <v>106260</v>
      </c>
    </row>
    <row r="232" spans="1:16" ht="26.25" customHeight="1" x14ac:dyDescent="0.2">
      <c r="A232" s="14"/>
      <c r="B232" s="14"/>
      <c r="C232" s="73" t="s">
        <v>1060</v>
      </c>
      <c r="D232" s="78" t="s">
        <v>289</v>
      </c>
      <c r="E232" s="13">
        <v>44443</v>
      </c>
      <c r="F232" s="76" t="s">
        <v>1063</v>
      </c>
      <c r="G232" s="13">
        <v>44445</v>
      </c>
      <c r="H232" s="77" t="s">
        <v>1064</v>
      </c>
      <c r="I232" s="16">
        <v>84</v>
      </c>
      <c r="J232" s="16">
        <v>57</v>
      </c>
      <c r="K232" s="16">
        <v>44</v>
      </c>
      <c r="L232" s="16">
        <v>20</v>
      </c>
      <c r="M232" s="81">
        <v>52.667999999999999</v>
      </c>
      <c r="N232" s="72">
        <v>53</v>
      </c>
      <c r="O232" s="64">
        <v>2530</v>
      </c>
      <c r="P232" s="65">
        <f>Table2245789101123456789[[#This Row],[PEMBULATAN]]*O232</f>
        <v>134090</v>
      </c>
    </row>
    <row r="233" spans="1:16" ht="26.25" customHeight="1" x14ac:dyDescent="0.2">
      <c r="A233" s="14"/>
      <c r="B233" s="14"/>
      <c r="C233" s="73" t="s">
        <v>1061</v>
      </c>
      <c r="D233" s="78" t="s">
        <v>289</v>
      </c>
      <c r="E233" s="13">
        <v>44443</v>
      </c>
      <c r="F233" s="76" t="s">
        <v>1063</v>
      </c>
      <c r="G233" s="13">
        <v>44445</v>
      </c>
      <c r="H233" s="77" t="s">
        <v>1064</v>
      </c>
      <c r="I233" s="16">
        <v>32</v>
      </c>
      <c r="J233" s="16">
        <v>34</v>
      </c>
      <c r="K233" s="16">
        <v>44</v>
      </c>
      <c r="L233" s="16">
        <v>28</v>
      </c>
      <c r="M233" s="81">
        <v>11.968</v>
      </c>
      <c r="N233" s="72">
        <v>28</v>
      </c>
      <c r="O233" s="64">
        <v>2530</v>
      </c>
      <c r="P233" s="65">
        <f>Table2245789101123456789[[#This Row],[PEMBULATAN]]*O233</f>
        <v>70840</v>
      </c>
    </row>
    <row r="234" spans="1:16" ht="26.25" customHeight="1" x14ac:dyDescent="0.2">
      <c r="A234" s="14"/>
      <c r="B234" s="14"/>
      <c r="C234" s="73" t="s">
        <v>1062</v>
      </c>
      <c r="D234" s="78" t="s">
        <v>289</v>
      </c>
      <c r="E234" s="13">
        <v>44443</v>
      </c>
      <c r="F234" s="76" t="s">
        <v>1063</v>
      </c>
      <c r="G234" s="13">
        <v>44445</v>
      </c>
      <c r="H234" s="77" t="s">
        <v>1064</v>
      </c>
      <c r="I234" s="16">
        <v>70</v>
      </c>
      <c r="J234" s="16">
        <v>72</v>
      </c>
      <c r="K234" s="16">
        <v>20</v>
      </c>
      <c r="L234" s="16">
        <v>20</v>
      </c>
      <c r="M234" s="81">
        <v>25.2</v>
      </c>
      <c r="N234" s="72">
        <v>25</v>
      </c>
      <c r="O234" s="64">
        <v>2530</v>
      </c>
      <c r="P234" s="65">
        <f>Table2245789101123456789[[#This Row],[PEMBULATAN]]*O234</f>
        <v>63250</v>
      </c>
    </row>
    <row r="235" spans="1:16" ht="22.5" customHeight="1" x14ac:dyDescent="0.2">
      <c r="A235" s="120" t="s">
        <v>30</v>
      </c>
      <c r="B235" s="121"/>
      <c r="C235" s="121"/>
      <c r="D235" s="121"/>
      <c r="E235" s="121"/>
      <c r="F235" s="121"/>
      <c r="G235" s="121"/>
      <c r="H235" s="121"/>
      <c r="I235" s="121"/>
      <c r="J235" s="121"/>
      <c r="K235" s="121"/>
      <c r="L235" s="122"/>
      <c r="M235" s="79">
        <f>SUBTOTAL(109,Table2245789101123456789[KG VOLUME])</f>
        <v>4684.9039999999977</v>
      </c>
      <c r="N235" s="68">
        <f>SUM(N3:N234)</f>
        <v>4857</v>
      </c>
      <c r="O235" s="123">
        <f>SUM(P3:P234)</f>
        <v>12288210</v>
      </c>
      <c r="P235" s="124"/>
    </row>
    <row r="236" spans="1:16" ht="18" customHeight="1" x14ac:dyDescent="0.2">
      <c r="A236" s="86"/>
      <c r="B236" s="56" t="s">
        <v>42</v>
      </c>
      <c r="C236" s="55"/>
      <c r="D236" s="57" t="s">
        <v>43</v>
      </c>
      <c r="E236" s="86"/>
      <c r="F236" s="86"/>
      <c r="G236" s="86"/>
      <c r="H236" s="86"/>
      <c r="I236" s="86"/>
      <c r="J236" s="86"/>
      <c r="K236" s="86"/>
      <c r="L236" s="86"/>
      <c r="M236" s="87"/>
      <c r="N236" s="88" t="s">
        <v>51</v>
      </c>
      <c r="O236" s="89"/>
      <c r="P236" s="89">
        <f>O235*10%</f>
        <v>1228821</v>
      </c>
    </row>
    <row r="237" spans="1:16" ht="18" customHeight="1" thickBot="1" x14ac:dyDescent="0.25">
      <c r="A237" s="86"/>
      <c r="B237" s="56"/>
      <c r="C237" s="55"/>
      <c r="D237" s="57"/>
      <c r="E237" s="86"/>
      <c r="F237" s="86"/>
      <c r="G237" s="86"/>
      <c r="H237" s="86"/>
      <c r="I237" s="86"/>
      <c r="J237" s="86"/>
      <c r="K237" s="86"/>
      <c r="L237" s="86"/>
      <c r="M237" s="87"/>
      <c r="N237" s="90" t="s">
        <v>52</v>
      </c>
      <c r="O237" s="91"/>
      <c r="P237" s="91">
        <f>O235-P236</f>
        <v>11059389</v>
      </c>
    </row>
    <row r="238" spans="1:16" ht="18" customHeight="1" x14ac:dyDescent="0.2">
      <c r="A238" s="11"/>
      <c r="H238" s="63"/>
      <c r="N238" s="62" t="s">
        <v>31</v>
      </c>
      <c r="P238" s="69">
        <f>P237*1%</f>
        <v>110593.89</v>
      </c>
    </row>
    <row r="239" spans="1:16" ht="18" customHeight="1" thickBot="1" x14ac:dyDescent="0.25">
      <c r="A239" s="11"/>
      <c r="H239" s="63"/>
      <c r="N239" s="62" t="s">
        <v>53</v>
      </c>
      <c r="P239" s="71">
        <f>P237*2%</f>
        <v>221187.78</v>
      </c>
    </row>
    <row r="240" spans="1:16" ht="18" customHeight="1" x14ac:dyDescent="0.2">
      <c r="A240" s="11"/>
      <c r="H240" s="63"/>
      <c r="N240" s="66" t="s">
        <v>32</v>
      </c>
      <c r="O240" s="67"/>
      <c r="P240" s="70">
        <f>P237+P238-P239</f>
        <v>10948795.110000001</v>
      </c>
    </row>
    <row r="242" spans="1:16" x14ac:dyDescent="0.2">
      <c r="A242" s="11"/>
      <c r="H242" s="63"/>
      <c r="P242" s="71"/>
    </row>
    <row r="243" spans="1:16" x14ac:dyDescent="0.2">
      <c r="A243" s="11"/>
      <c r="H243" s="63"/>
      <c r="O243" s="58"/>
      <c r="P243" s="71"/>
    </row>
    <row r="244" spans="1:16" s="3" customFormat="1" x14ac:dyDescent="0.25">
      <c r="A244" s="11"/>
      <c r="B244" s="2"/>
      <c r="C244" s="2"/>
      <c r="E244" s="12"/>
      <c r="H244" s="63"/>
      <c r="N244" s="15"/>
      <c r="O244" s="15"/>
      <c r="P244" s="15"/>
    </row>
    <row r="245" spans="1:16" s="3" customFormat="1" x14ac:dyDescent="0.25">
      <c r="A245" s="11"/>
      <c r="B245" s="2"/>
      <c r="C245" s="2"/>
      <c r="E245" s="12"/>
      <c r="H245" s="63"/>
      <c r="N245" s="15"/>
      <c r="O245" s="15"/>
      <c r="P245" s="15"/>
    </row>
    <row r="246" spans="1:16" s="3" customFormat="1" x14ac:dyDescent="0.25">
      <c r="A246" s="11"/>
      <c r="B246" s="2"/>
      <c r="C246" s="2"/>
      <c r="E246" s="12"/>
      <c r="H246" s="63"/>
      <c r="N246" s="15"/>
      <c r="O246" s="15"/>
      <c r="P246" s="15"/>
    </row>
    <row r="247" spans="1:16" s="3" customFormat="1" x14ac:dyDescent="0.25">
      <c r="A247" s="11"/>
      <c r="B247" s="2"/>
      <c r="C247" s="2"/>
      <c r="E247" s="12"/>
      <c r="H247" s="63"/>
      <c r="N247" s="15"/>
      <c r="O247" s="15"/>
      <c r="P247" s="15"/>
    </row>
    <row r="248" spans="1:16" s="3" customFormat="1" x14ac:dyDescent="0.25">
      <c r="A248" s="11"/>
      <c r="B248" s="2"/>
      <c r="C248" s="2"/>
      <c r="E248" s="12"/>
      <c r="H248" s="63"/>
      <c r="N248" s="15"/>
      <c r="O248" s="15"/>
      <c r="P248" s="15"/>
    </row>
    <row r="249" spans="1:16" s="3" customFormat="1" x14ac:dyDescent="0.25">
      <c r="A249" s="11"/>
      <c r="B249" s="2"/>
      <c r="C249" s="2"/>
      <c r="E249" s="12"/>
      <c r="H249" s="63"/>
      <c r="N249" s="15"/>
      <c r="O249" s="15"/>
      <c r="P249" s="15"/>
    </row>
    <row r="250" spans="1:16" s="3" customFormat="1" x14ac:dyDescent="0.25">
      <c r="A250" s="11"/>
      <c r="B250" s="2"/>
      <c r="C250" s="2"/>
      <c r="E250" s="12"/>
      <c r="H250" s="63"/>
      <c r="N250" s="15"/>
      <c r="O250" s="15"/>
      <c r="P250" s="15"/>
    </row>
    <row r="251" spans="1:16" s="3" customFormat="1" x14ac:dyDescent="0.25">
      <c r="A251" s="11"/>
      <c r="B251" s="2"/>
      <c r="C251" s="2"/>
      <c r="E251" s="12"/>
      <c r="H251" s="63"/>
      <c r="N251" s="15"/>
      <c r="O251" s="15"/>
      <c r="P251" s="15"/>
    </row>
    <row r="252" spans="1:16" s="3" customFormat="1" x14ac:dyDescent="0.25">
      <c r="A252" s="11"/>
      <c r="B252" s="2"/>
      <c r="C252" s="2"/>
      <c r="E252" s="12"/>
      <c r="H252" s="63"/>
      <c r="N252" s="15"/>
      <c r="O252" s="15"/>
      <c r="P252" s="15"/>
    </row>
    <row r="253" spans="1:16" s="3" customFormat="1" x14ac:dyDescent="0.25">
      <c r="A253" s="11"/>
      <c r="B253" s="2"/>
      <c r="C253" s="2"/>
      <c r="E253" s="12"/>
      <c r="H253" s="63"/>
      <c r="N253" s="15"/>
      <c r="O253" s="15"/>
      <c r="P253" s="15"/>
    </row>
    <row r="254" spans="1:16" s="3" customFormat="1" x14ac:dyDescent="0.25">
      <c r="A254" s="11"/>
      <c r="B254" s="2"/>
      <c r="C254" s="2"/>
      <c r="E254" s="12"/>
      <c r="H254" s="63"/>
      <c r="N254" s="15"/>
      <c r="O254" s="15"/>
      <c r="P254" s="15"/>
    </row>
    <row r="255" spans="1:16" s="3" customFormat="1" x14ac:dyDescent="0.25">
      <c r="A255" s="11"/>
      <c r="B255" s="2"/>
      <c r="C255" s="2"/>
      <c r="E255" s="12"/>
      <c r="H255" s="63"/>
      <c r="N255" s="15"/>
      <c r="O255" s="15"/>
      <c r="P255" s="15"/>
    </row>
  </sheetData>
  <mergeCells count="2">
    <mergeCell ref="A235:L235"/>
    <mergeCell ref="O235:P235"/>
  </mergeCells>
  <conditionalFormatting sqref="B3">
    <cfRule type="duplicateValues" dxfId="584" priority="2"/>
  </conditionalFormatting>
  <conditionalFormatting sqref="B4">
    <cfRule type="duplicateValues" dxfId="583" priority="1"/>
  </conditionalFormatting>
  <conditionalFormatting sqref="B5:B234">
    <cfRule type="duplicateValues" dxfId="582" priority="36"/>
  </conditionalFormatting>
  <printOptions horizontalCentered="1"/>
  <pageMargins left="0.31496062992125984" right="0.31496062992125984" top="0.15748031496062992" bottom="0.15748031496062992" header="0.31496062992125984" footer="0.31496062992125984"/>
  <pageSetup paperSize="9" scale="85" orientation="landscape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41</vt:i4>
      </vt:variant>
      <vt:variant>
        <vt:lpstr>Named Ranges</vt:lpstr>
      </vt:variant>
      <vt:variant>
        <vt:i4>41</vt:i4>
      </vt:variant>
    </vt:vector>
  </HeadingPairs>
  <TitlesOfParts>
    <vt:vector size="82" baseType="lpstr">
      <vt:lpstr>034_Sicepat_Pontianak</vt:lpstr>
      <vt:lpstr>BKI032210038588</vt:lpstr>
      <vt:lpstr>BKI032210038604</vt:lpstr>
      <vt:lpstr>BKI032210038612</vt:lpstr>
      <vt:lpstr>BKI032210038620</vt:lpstr>
      <vt:lpstr>BKI032210038638</vt:lpstr>
      <vt:lpstr>BKI032210038646</vt:lpstr>
      <vt:lpstr>BKI032210038653</vt:lpstr>
      <vt:lpstr>BKI032210038661</vt:lpstr>
      <vt:lpstr>BKI032210038687</vt:lpstr>
      <vt:lpstr>BKI032210038695</vt:lpstr>
      <vt:lpstr>BKI032210038877</vt:lpstr>
      <vt:lpstr>BKI032210038885</vt:lpstr>
      <vt:lpstr>BKI032210038893</vt:lpstr>
      <vt:lpstr>BKI032210038901</vt:lpstr>
      <vt:lpstr>BKI032210038919</vt:lpstr>
      <vt:lpstr>BKI032210038927</vt:lpstr>
      <vt:lpstr>BKI0322310038935</vt:lpstr>
      <vt:lpstr>BKI032210038943</vt:lpstr>
      <vt:lpstr>BKI032210038950</vt:lpstr>
      <vt:lpstr>BKI032210038968</vt:lpstr>
      <vt:lpstr>BKI032210038976</vt:lpstr>
      <vt:lpstr>BKI032210038984</vt:lpstr>
      <vt:lpstr>BKI032210038992</vt:lpstr>
      <vt:lpstr>BKI032210039008</vt:lpstr>
      <vt:lpstr>BKI032210039016</vt:lpstr>
      <vt:lpstr>BKI032210039024</vt:lpstr>
      <vt:lpstr>BKI032210039032</vt:lpstr>
      <vt:lpstr>BKI032210039040</vt:lpstr>
      <vt:lpstr>BKI032210039057</vt:lpstr>
      <vt:lpstr>BKI032210039065</vt:lpstr>
      <vt:lpstr>BKI032210039073</vt:lpstr>
      <vt:lpstr>BKI032210039081</vt:lpstr>
      <vt:lpstr>BKI032210039099</vt:lpstr>
      <vt:lpstr>BKI032210039107</vt:lpstr>
      <vt:lpstr>BKI032210039115</vt:lpstr>
      <vt:lpstr>BKI032210039123</vt:lpstr>
      <vt:lpstr>BKI032210039131</vt:lpstr>
      <vt:lpstr>BKI032210039149</vt:lpstr>
      <vt:lpstr>BKI032210039156</vt:lpstr>
      <vt:lpstr>BKI032210039164</vt:lpstr>
      <vt:lpstr>'034_Sicepat_Pontianak'!Print_Titles</vt:lpstr>
      <vt:lpstr>BKI032210038588!Print_Titles</vt:lpstr>
      <vt:lpstr>BKI032210038604!Print_Titles</vt:lpstr>
      <vt:lpstr>BKI032210038612!Print_Titles</vt:lpstr>
      <vt:lpstr>BKI032210038620!Print_Titles</vt:lpstr>
      <vt:lpstr>BKI032210038638!Print_Titles</vt:lpstr>
      <vt:lpstr>BKI032210038646!Print_Titles</vt:lpstr>
      <vt:lpstr>BKI032210038653!Print_Titles</vt:lpstr>
      <vt:lpstr>BKI032210038661!Print_Titles</vt:lpstr>
      <vt:lpstr>BKI032210038687!Print_Titles</vt:lpstr>
      <vt:lpstr>BKI032210038695!Print_Titles</vt:lpstr>
      <vt:lpstr>BKI032210038877!Print_Titles</vt:lpstr>
      <vt:lpstr>BKI032210038885!Print_Titles</vt:lpstr>
      <vt:lpstr>BKI032210038893!Print_Titles</vt:lpstr>
      <vt:lpstr>BKI032210038901!Print_Titles</vt:lpstr>
      <vt:lpstr>BKI032210038919!Print_Titles</vt:lpstr>
      <vt:lpstr>BKI032210038927!Print_Titles</vt:lpstr>
      <vt:lpstr>BKI032210038943!Print_Titles</vt:lpstr>
      <vt:lpstr>BKI032210038950!Print_Titles</vt:lpstr>
      <vt:lpstr>BKI032210038968!Print_Titles</vt:lpstr>
      <vt:lpstr>BKI032210038976!Print_Titles</vt:lpstr>
      <vt:lpstr>BKI032210038984!Print_Titles</vt:lpstr>
      <vt:lpstr>BKI032210038992!Print_Titles</vt:lpstr>
      <vt:lpstr>BKI032210039008!Print_Titles</vt:lpstr>
      <vt:lpstr>BKI032210039016!Print_Titles</vt:lpstr>
      <vt:lpstr>BKI032210039024!Print_Titles</vt:lpstr>
      <vt:lpstr>BKI032210039032!Print_Titles</vt:lpstr>
      <vt:lpstr>BKI032210039040!Print_Titles</vt:lpstr>
      <vt:lpstr>BKI032210039057!Print_Titles</vt:lpstr>
      <vt:lpstr>BKI032210039065!Print_Titles</vt:lpstr>
      <vt:lpstr>BKI032210039073!Print_Titles</vt:lpstr>
      <vt:lpstr>BKI032210039081!Print_Titles</vt:lpstr>
      <vt:lpstr>BKI032210039099!Print_Titles</vt:lpstr>
      <vt:lpstr>BKI032210039107!Print_Titles</vt:lpstr>
      <vt:lpstr>BKI032210039115!Print_Titles</vt:lpstr>
      <vt:lpstr>BKI032210039123!Print_Titles</vt:lpstr>
      <vt:lpstr>BKI032210039131!Print_Titles</vt:lpstr>
      <vt:lpstr>BKI032210039149!Print_Titles</vt:lpstr>
      <vt:lpstr>BKI032210039156!Print_Titles</vt:lpstr>
      <vt:lpstr>BKI032210039164!Print_Titles</vt:lpstr>
      <vt:lpstr>BKI0322310038935!Print_Titles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PCI</cp:lastModifiedBy>
  <cp:lastPrinted>2021-11-26T04:20:28Z</cp:lastPrinted>
  <dcterms:created xsi:type="dcterms:W3CDTF">2021-07-02T11:08:00Z</dcterms:created>
  <dcterms:modified xsi:type="dcterms:W3CDTF">2021-11-26T07:24:28Z</dcterms:modified>
</cp:coreProperties>
</file>